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2-2024\"/>
    </mc:Choice>
  </mc:AlternateContent>
  <xr:revisionPtr revIDLastSave="0" documentId="13_ncr:1_{769B961E-43B9-4BB5-BABB-43EBC7A5021C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41" r:id="rId3"/>
    <sheet name="прил4" sheetId="62" r:id="rId4"/>
    <sheet name="прил5" sheetId="2" r:id="rId5"/>
    <sheet name="прил6" sheetId="63" r:id="rId6"/>
    <sheet name="прил7" sheetId="51" r:id="rId7"/>
    <sheet name="прил8" sheetId="64" r:id="rId8"/>
    <sheet name="прил9" sheetId="40" r:id="rId9"/>
    <sheet name="прил10" sheetId="65" r:id="rId10"/>
  </sheets>
  <definedNames>
    <definedName name="_xlnm._FilterDatabase" localSheetId="4" hidden="1">прил5!$G$1:$G$627</definedName>
    <definedName name="_xlnm._FilterDatabase" localSheetId="5" hidden="1">прил6!$G$1:$G$479</definedName>
    <definedName name="_xlnm._FilterDatabase" localSheetId="6" hidden="1">прил7!$E$1:$E$571</definedName>
    <definedName name="_xlnm._FilterDatabase" localSheetId="7" hidden="1">прил8!$H$1:$H$500</definedName>
    <definedName name="_xlnm._FilterDatabase" localSheetId="8" hidden="1">прил9!$D$1:$D$444</definedName>
    <definedName name="_xlnm.Print_Area" localSheetId="2">прил3!$A$1:$C$112</definedName>
    <definedName name="_xlnm.Print_Area" localSheetId="3">прил4!$A$1:$D$95</definedName>
    <definedName name="_xlnm.Print_Area" localSheetId="4">прил5!$A$1:$H$626</definedName>
    <definedName name="_xlnm.Print_Area" localSheetId="5">прил6!$A$1:$I$479</definedName>
    <definedName name="_xlnm.Print_Area" localSheetId="6">прил7!$A$1:$I$664</definedName>
    <definedName name="_xlnm.Print_Area" localSheetId="7">прил8!$A$1:$J$500</definedName>
    <definedName name="_xlnm.Print_Area" localSheetId="8">прил9!$A$1:$F$442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4" i="40" l="1"/>
  <c r="F306" i="40"/>
  <c r="H58" i="2"/>
  <c r="H60" i="2"/>
  <c r="I46" i="51"/>
  <c r="F142" i="65" l="1"/>
  <c r="F143" i="65"/>
  <c r="F134" i="65"/>
  <c r="F133" i="65" s="1"/>
  <c r="F132" i="65"/>
  <c r="G133" i="65"/>
  <c r="G131" i="65"/>
  <c r="F131" i="65"/>
  <c r="H227" i="63"/>
  <c r="H226" i="63" s="1"/>
  <c r="H218" i="63"/>
  <c r="H217" i="63" s="1"/>
  <c r="H216" i="63"/>
  <c r="H215" i="63" s="1"/>
  <c r="J259" i="64"/>
  <c r="I259" i="64"/>
  <c r="J250" i="64"/>
  <c r="I250" i="64"/>
  <c r="J248" i="64"/>
  <c r="I248" i="64"/>
  <c r="I215" i="63"/>
  <c r="I217" i="63"/>
  <c r="I226" i="63"/>
  <c r="D58" i="62" l="1"/>
  <c r="I254" i="63" l="1"/>
  <c r="G169" i="65" s="1"/>
  <c r="H254" i="63"/>
  <c r="F169" i="65" s="1"/>
  <c r="I253" i="63"/>
  <c r="I252" i="63" s="1"/>
  <c r="H253" i="63"/>
  <c r="F168" i="65" s="1"/>
  <c r="H255" i="63"/>
  <c r="I255" i="63"/>
  <c r="J285" i="64"/>
  <c r="I285" i="64"/>
  <c r="H351" i="2"/>
  <c r="F212" i="40" s="1"/>
  <c r="H350" i="2"/>
  <c r="F211" i="40" s="1"/>
  <c r="H352" i="2"/>
  <c r="I395" i="51"/>
  <c r="G168" i="65" l="1"/>
  <c r="H252" i="63"/>
  <c r="H349" i="2"/>
  <c r="H443" i="2"/>
  <c r="I545" i="51"/>
  <c r="C88" i="41"/>
  <c r="H442" i="2" l="1"/>
  <c r="F46" i="40"/>
  <c r="F45" i="40" s="1"/>
  <c r="I481" i="51"/>
  <c r="I257" i="63"/>
  <c r="G172" i="65" s="1"/>
  <c r="G171" i="65" s="1"/>
  <c r="H257" i="63"/>
  <c r="F172" i="65" s="1"/>
  <c r="F171" i="65" s="1"/>
  <c r="J289" i="64"/>
  <c r="I289" i="64"/>
  <c r="J284" i="64"/>
  <c r="I284" i="64"/>
  <c r="I256" i="63" l="1"/>
  <c r="H256" i="63"/>
  <c r="H325" i="2"/>
  <c r="H324" i="2" s="1"/>
  <c r="H323" i="2" s="1"/>
  <c r="I372" i="51"/>
  <c r="I371" i="51" s="1"/>
  <c r="F198" i="40" l="1"/>
  <c r="F197" i="40" s="1"/>
  <c r="F196" i="40" s="1"/>
  <c r="H211" i="2"/>
  <c r="I176" i="51"/>
  <c r="I175" i="51" s="1"/>
  <c r="I174" i="51" s="1"/>
  <c r="I173" i="51" s="1"/>
  <c r="I434" i="63" l="1"/>
  <c r="I433" i="63" s="1"/>
  <c r="I432" i="63" s="1"/>
  <c r="H434" i="63"/>
  <c r="H433" i="63" s="1"/>
  <c r="H432" i="63" s="1"/>
  <c r="J167" i="64"/>
  <c r="J166" i="64" s="1"/>
  <c r="I167" i="64"/>
  <c r="I166" i="64" s="1"/>
  <c r="H261" i="2"/>
  <c r="H260" i="2" s="1"/>
  <c r="H259" i="2"/>
  <c r="F133" i="40" s="1"/>
  <c r="F132" i="40" s="1"/>
  <c r="G93" i="65" l="1"/>
  <c r="G92" i="65" s="1"/>
  <c r="G91" i="65" s="1"/>
  <c r="F93" i="65"/>
  <c r="F92" i="65" s="1"/>
  <c r="F91" i="65" s="1"/>
  <c r="F135" i="40"/>
  <c r="F134" i="40" s="1"/>
  <c r="H258" i="2"/>
  <c r="H433" i="2"/>
  <c r="H432" i="2" s="1"/>
  <c r="H431" i="2"/>
  <c r="H430" i="2" s="1"/>
  <c r="H429" i="2"/>
  <c r="F29" i="40" s="1"/>
  <c r="F28" i="40" s="1"/>
  <c r="H427" i="2"/>
  <c r="H426" i="2" s="1"/>
  <c r="I529" i="51"/>
  <c r="I531" i="51"/>
  <c r="I533" i="51"/>
  <c r="I535" i="51"/>
  <c r="I308" i="51"/>
  <c r="I306" i="51"/>
  <c r="H575" i="2"/>
  <c r="H574" i="2" s="1"/>
  <c r="H573" i="2" s="1"/>
  <c r="I228" i="51"/>
  <c r="I227" i="51" s="1"/>
  <c r="I643" i="51"/>
  <c r="F31" i="40" l="1"/>
  <c r="F30" i="40" s="1"/>
  <c r="F33" i="40"/>
  <c r="F32" i="40" s="1"/>
  <c r="H428" i="2"/>
  <c r="F27" i="40"/>
  <c r="F26" i="40" s="1"/>
  <c r="F114" i="40"/>
  <c r="F113" i="40" s="1"/>
  <c r="F112" i="40" s="1"/>
  <c r="D63" i="62"/>
  <c r="C63" i="62"/>
  <c r="C58" i="62"/>
  <c r="I471" i="63" l="1"/>
  <c r="H471" i="63"/>
  <c r="H165" i="63"/>
  <c r="F207" i="65" s="1"/>
  <c r="H163" i="63"/>
  <c r="F203" i="65" s="1"/>
  <c r="I262" i="63"/>
  <c r="H262" i="63"/>
  <c r="H363" i="2"/>
  <c r="H613" i="2" l="1"/>
  <c r="F285" i="40" s="1"/>
  <c r="I606" i="51"/>
  <c r="H370" i="2"/>
  <c r="F280" i="40" s="1"/>
  <c r="I506" i="51"/>
  <c r="H319" i="2"/>
  <c r="F192" i="40" s="1"/>
  <c r="H413" i="2"/>
  <c r="H412" i="2" s="1"/>
  <c r="H411" i="2" s="1"/>
  <c r="H410" i="2" s="1"/>
  <c r="H409" i="2" s="1"/>
  <c r="I446" i="51"/>
  <c r="I445" i="51" s="1"/>
  <c r="I444" i="51" s="1"/>
  <c r="I443" i="51" s="1"/>
  <c r="I365" i="51" l="1"/>
  <c r="H247" i="2"/>
  <c r="F274" i="40" s="1"/>
  <c r="I211" i="51"/>
  <c r="H138" i="2" l="1"/>
  <c r="H137" i="2" s="1"/>
  <c r="I103" i="51"/>
  <c r="F206" i="65"/>
  <c r="F202" i="65"/>
  <c r="I165" i="63"/>
  <c r="I164" i="63" s="1"/>
  <c r="I163" i="63"/>
  <c r="G203" i="65" s="1"/>
  <c r="G202" i="65" s="1"/>
  <c r="J137" i="64"/>
  <c r="J135" i="64"/>
  <c r="I137" i="64"/>
  <c r="I135" i="64"/>
  <c r="H164" i="63"/>
  <c r="H162" i="63"/>
  <c r="G200" i="65"/>
  <c r="H177" i="63"/>
  <c r="H176" i="63" s="1"/>
  <c r="I149" i="64"/>
  <c r="H161" i="63" l="1"/>
  <c r="I162" i="63"/>
  <c r="I161" i="63" s="1"/>
  <c r="I160" i="63" s="1"/>
  <c r="I159" i="63" s="1"/>
  <c r="I134" i="64"/>
  <c r="J134" i="64"/>
  <c r="J133" i="64" s="1"/>
  <c r="J132" i="64" s="1"/>
  <c r="G207" i="65"/>
  <c r="G206" i="65" s="1"/>
  <c r="F410" i="40"/>
  <c r="F201" i="65"/>
  <c r="F200" i="65" s="1"/>
  <c r="C66" i="41"/>
  <c r="C30" i="41"/>
  <c r="H246" i="2" l="1"/>
  <c r="H245" i="2" s="1"/>
  <c r="H175" i="2"/>
  <c r="F349" i="40" s="1"/>
  <c r="F348" i="40" s="1"/>
  <c r="I140" i="51"/>
  <c r="C61" i="41"/>
  <c r="H174" i="2" l="1"/>
  <c r="F273" i="40"/>
  <c r="F272" i="40" s="1"/>
  <c r="G204" i="65"/>
  <c r="H179" i="63"/>
  <c r="I178" i="63"/>
  <c r="I175" i="63" s="1"/>
  <c r="I174" i="63" s="1"/>
  <c r="I173" i="63" s="1"/>
  <c r="I172" i="63" s="1"/>
  <c r="I171" i="63" s="1"/>
  <c r="J151" i="64"/>
  <c r="I151" i="64"/>
  <c r="I148" i="64" s="1"/>
  <c r="H242" i="2"/>
  <c r="F259" i="40" s="1"/>
  <c r="F258" i="40" s="1"/>
  <c r="I207" i="51"/>
  <c r="H178" i="63" l="1"/>
  <c r="H175" i="63" s="1"/>
  <c r="H174" i="63" s="1"/>
  <c r="H173" i="63" s="1"/>
  <c r="H172" i="63" s="1"/>
  <c r="H171" i="63" s="1"/>
  <c r="F205" i="65"/>
  <c r="F204" i="65" s="1"/>
  <c r="J148" i="64"/>
  <c r="J147" i="64" s="1"/>
  <c r="J146" i="64" s="1"/>
  <c r="J145" i="64" s="1"/>
  <c r="J144" i="64" s="1"/>
  <c r="I147" i="64"/>
  <c r="I146" i="64" s="1"/>
  <c r="I145" i="64" s="1"/>
  <c r="I144" i="64" s="1"/>
  <c r="H241" i="2"/>
  <c r="C106" i="41" l="1"/>
  <c r="C85" i="41" l="1"/>
  <c r="H149" i="2" l="1"/>
  <c r="F425" i="40" s="1"/>
  <c r="F424" i="40" s="1"/>
  <c r="I114" i="51"/>
  <c r="H148" i="2" l="1"/>
  <c r="I399" i="51"/>
  <c r="I275" i="63"/>
  <c r="H275" i="63"/>
  <c r="H374" i="2" l="1"/>
  <c r="H244" i="2"/>
  <c r="H243" i="2" s="1"/>
  <c r="H240" i="2" s="1"/>
  <c r="H239" i="2" l="1"/>
  <c r="F265" i="40"/>
  <c r="F264" i="40" s="1"/>
  <c r="D79" i="62"/>
  <c r="C79" i="62"/>
  <c r="I206" i="63" l="1"/>
  <c r="H206" i="63"/>
  <c r="J237" i="64"/>
  <c r="I237" i="64"/>
  <c r="I208" i="63"/>
  <c r="I207" i="63" s="1"/>
  <c r="H208" i="63"/>
  <c r="F124" i="65" s="1"/>
  <c r="F123" i="65" s="1"/>
  <c r="J240" i="64"/>
  <c r="I240" i="64"/>
  <c r="I427" i="63"/>
  <c r="G78" i="65" s="1"/>
  <c r="G77" i="65" s="1"/>
  <c r="I425" i="63"/>
  <c r="G76" i="65" s="1"/>
  <c r="G75" i="65" s="1"/>
  <c r="H427" i="63"/>
  <c r="H426" i="63" s="1"/>
  <c r="H425" i="63"/>
  <c r="H424" i="63" s="1"/>
  <c r="I426" i="63"/>
  <c r="J478" i="64"/>
  <c r="J476" i="64"/>
  <c r="I478" i="64"/>
  <c r="I476" i="64"/>
  <c r="I454" i="63"/>
  <c r="G56" i="65" s="1"/>
  <c r="I453" i="63"/>
  <c r="G55" i="65" s="1"/>
  <c r="H454" i="63"/>
  <c r="F56" i="65" s="1"/>
  <c r="H453" i="63"/>
  <c r="F55" i="65" s="1"/>
  <c r="J487" i="64"/>
  <c r="I487" i="64"/>
  <c r="I424" i="63" l="1"/>
  <c r="H207" i="63"/>
  <c r="F76" i="65"/>
  <c r="F75" i="65" s="1"/>
  <c r="G54" i="65"/>
  <c r="F78" i="65"/>
  <c r="F77" i="65" s="1"/>
  <c r="G124" i="65"/>
  <c r="G123" i="65" s="1"/>
  <c r="F54" i="65"/>
  <c r="I452" i="63"/>
  <c r="H452" i="63"/>
  <c r="I233" i="63" l="1"/>
  <c r="H233" i="63"/>
  <c r="I223" i="63"/>
  <c r="H223" i="63"/>
  <c r="I291" i="63"/>
  <c r="G176" i="65" s="1"/>
  <c r="H291" i="63"/>
  <c r="H290" i="63" s="1"/>
  <c r="H289" i="63" s="1"/>
  <c r="H288" i="63" s="1"/>
  <c r="J313" i="64"/>
  <c r="J312" i="64" s="1"/>
  <c r="J311" i="64" s="1"/>
  <c r="I313" i="64"/>
  <c r="I312" i="64" s="1"/>
  <c r="I311" i="64" s="1"/>
  <c r="F176" i="65" l="1"/>
  <c r="I290" i="63"/>
  <c r="I289" i="63" s="1"/>
  <c r="I288" i="63" s="1"/>
  <c r="H308" i="2"/>
  <c r="F179" i="40" s="1"/>
  <c r="F178" i="40" s="1"/>
  <c r="H306" i="2"/>
  <c r="H305" i="2" s="1"/>
  <c r="H304" i="2"/>
  <c r="F175" i="40" s="1"/>
  <c r="F174" i="40" s="1"/>
  <c r="H290" i="2"/>
  <c r="H289" i="2" s="1"/>
  <c r="H288" i="2"/>
  <c r="F159" i="40" s="1"/>
  <c r="F158" i="40" s="1"/>
  <c r="C81" i="41"/>
  <c r="I355" i="51"/>
  <c r="I353" i="51"/>
  <c r="I351" i="51"/>
  <c r="I335" i="51"/>
  <c r="I337" i="51"/>
  <c r="H303" i="2" l="1"/>
  <c r="H307" i="2"/>
  <c r="H287" i="2"/>
  <c r="F161" i="40"/>
  <c r="F160" i="40" s="1"/>
  <c r="F177" i="40"/>
  <c r="F176" i="40" s="1"/>
  <c r="H286" i="2"/>
  <c r="I333" i="51"/>
  <c r="C80" i="41"/>
  <c r="C76" i="41"/>
  <c r="C65" i="41" s="1"/>
  <c r="D73" i="62"/>
  <c r="C73" i="62"/>
  <c r="C62" i="62" l="1"/>
  <c r="D62" i="62"/>
  <c r="H285" i="2"/>
  <c r="F157" i="40"/>
  <c r="F156" i="40" s="1"/>
  <c r="D23" i="42" l="1"/>
  <c r="I232" i="51" l="1"/>
  <c r="H564" i="2" l="1"/>
  <c r="H563" i="2" s="1"/>
  <c r="I639" i="51"/>
  <c r="F95" i="40" l="1"/>
  <c r="F94" i="40" s="1"/>
  <c r="H284" i="2"/>
  <c r="H282" i="2"/>
  <c r="H280" i="2"/>
  <c r="H292" i="2" l="1"/>
  <c r="H291" i="2" s="1"/>
  <c r="I339" i="51"/>
  <c r="F163" i="40" l="1"/>
  <c r="F162" i="40" s="1"/>
  <c r="H345" i="2"/>
  <c r="H556" i="2"/>
  <c r="H555" i="2" s="1"/>
  <c r="I485" i="51"/>
  <c r="H536" i="2"/>
  <c r="H535" i="2" s="1"/>
  <c r="I465" i="51"/>
  <c r="H408" i="2"/>
  <c r="H380" i="2"/>
  <c r="F295" i="40" s="1"/>
  <c r="H377" i="2"/>
  <c r="H376" i="2"/>
  <c r="I417" i="51"/>
  <c r="I414" i="51"/>
  <c r="H358" i="2"/>
  <c r="H357" i="2" s="1"/>
  <c r="H356" i="2" s="1"/>
  <c r="H355" i="2" s="1"/>
  <c r="I403" i="51"/>
  <c r="I402" i="51" s="1"/>
  <c r="I401" i="51" s="1"/>
  <c r="H342" i="2"/>
  <c r="F384" i="40" s="1"/>
  <c r="F383" i="40" s="1"/>
  <c r="F382" i="40" s="1"/>
  <c r="F381" i="40" s="1"/>
  <c r="I389" i="51"/>
  <c r="I388" i="51" s="1"/>
  <c r="I387" i="51" s="1"/>
  <c r="I386" i="51" s="1"/>
  <c r="I413" i="51" l="1"/>
  <c r="H344" i="2"/>
  <c r="F215" i="40"/>
  <c r="F214" i="40" s="1"/>
  <c r="F141" i="40"/>
  <c r="H341" i="2"/>
  <c r="H340" i="2" s="1"/>
  <c r="H339" i="2" s="1"/>
  <c r="H338" i="2" s="1"/>
  <c r="H302" i="2" l="1"/>
  <c r="F173" i="40" s="1"/>
  <c r="I348" i="51"/>
  <c r="H595" i="2"/>
  <c r="F75" i="40" s="1"/>
  <c r="H594" i="2"/>
  <c r="F74" i="40" s="1"/>
  <c r="I652" i="51"/>
  <c r="H568" i="2"/>
  <c r="H567" i="2" s="1"/>
  <c r="H566" i="2"/>
  <c r="H565" i="2" s="1"/>
  <c r="I641" i="51"/>
  <c r="F73" i="40" l="1"/>
  <c r="F99" i="40"/>
  <c r="F98" i="40" s="1"/>
  <c r="H593" i="2"/>
  <c r="F97" i="40"/>
  <c r="F96" i="40" s="1"/>
  <c r="H164" i="2" l="1"/>
  <c r="F444" i="40" s="1"/>
  <c r="H143" i="2"/>
  <c r="F415" i="40" s="1"/>
  <c r="F414" i="40" s="1"/>
  <c r="H141" i="2"/>
  <c r="I108" i="51"/>
  <c r="I105" i="51"/>
  <c r="I102" i="51" l="1"/>
  <c r="H163" i="2"/>
  <c r="H142" i="2"/>
  <c r="H626" i="2" l="1"/>
  <c r="F365" i="40" l="1"/>
  <c r="I239" i="63"/>
  <c r="I238" i="63" s="1"/>
  <c r="I237" i="63" s="1"/>
  <c r="H239" i="63"/>
  <c r="F155" i="65" s="1"/>
  <c r="J271" i="64"/>
  <c r="J270" i="64" s="1"/>
  <c r="I271" i="64"/>
  <c r="I270" i="64" s="1"/>
  <c r="H238" i="63" l="1"/>
  <c r="H237" i="63" s="1"/>
  <c r="F154" i="65"/>
  <c r="F153" i="65" s="1"/>
  <c r="G154" i="65"/>
  <c r="G153" i="65" s="1"/>
  <c r="H35" i="2"/>
  <c r="F406" i="40" s="1"/>
  <c r="H34" i="2"/>
  <c r="F405" i="40" s="1"/>
  <c r="I285" i="51"/>
  <c r="I284" i="51" s="1"/>
  <c r="F404" i="40" l="1"/>
  <c r="F403" i="40" s="1"/>
  <c r="H33" i="2"/>
  <c r="H32" i="2" s="1"/>
  <c r="D86" i="62"/>
  <c r="C86" i="62"/>
  <c r="D77" i="62"/>
  <c r="C77" i="62"/>
  <c r="D54" i="62"/>
  <c r="C54" i="62"/>
  <c r="D52" i="62"/>
  <c r="C52" i="62"/>
  <c r="D47" i="62"/>
  <c r="C47" i="62"/>
  <c r="D41" i="62"/>
  <c r="C41" i="62"/>
  <c r="D28" i="62"/>
  <c r="C28" i="62"/>
  <c r="C27" i="41"/>
  <c r="C48" i="41"/>
  <c r="C42" i="41"/>
  <c r="C60" i="41"/>
  <c r="C57" i="41"/>
  <c r="C55" i="41"/>
  <c r="C97" i="41"/>
  <c r="C76" i="62" l="1"/>
  <c r="C75" i="62" s="1"/>
  <c r="D76" i="62"/>
  <c r="D75" i="62" s="1"/>
  <c r="I242" i="63"/>
  <c r="G158" i="65" s="1"/>
  <c r="G157" i="65" s="1"/>
  <c r="G156" i="65" s="1"/>
  <c r="H242" i="63"/>
  <c r="H241" i="63" s="1"/>
  <c r="H240" i="63" s="1"/>
  <c r="I236" i="63"/>
  <c r="G152" i="65" s="1"/>
  <c r="G151" i="65" s="1"/>
  <c r="G150" i="65" s="1"/>
  <c r="H236" i="63"/>
  <c r="H235" i="63" s="1"/>
  <c r="H234" i="63" s="1"/>
  <c r="J268" i="64"/>
  <c r="J267" i="64" s="1"/>
  <c r="I268" i="64"/>
  <c r="I267" i="64" s="1"/>
  <c r="J274" i="64"/>
  <c r="J273" i="64" s="1"/>
  <c r="I274" i="64"/>
  <c r="I273" i="64" s="1"/>
  <c r="H354" i="2"/>
  <c r="H353" i="2" s="1"/>
  <c r="H328" i="2"/>
  <c r="F201" i="40" s="1"/>
  <c r="F200" i="40" s="1"/>
  <c r="F199" i="40" s="1"/>
  <c r="H322" i="2"/>
  <c r="H321" i="2" s="1"/>
  <c r="H320" i="2" s="1"/>
  <c r="I375" i="51"/>
  <c r="I374" i="51" s="1"/>
  <c r="I369" i="51"/>
  <c r="I368" i="51" s="1"/>
  <c r="H327" i="2" l="1"/>
  <c r="H326" i="2" s="1"/>
  <c r="I241" i="63"/>
  <c r="I240" i="63" s="1"/>
  <c r="I235" i="63"/>
  <c r="I234" i="63" s="1"/>
  <c r="F217" i="40"/>
  <c r="F216" i="40" s="1"/>
  <c r="F151" i="65"/>
  <c r="F150" i="65" s="1"/>
  <c r="F158" i="65"/>
  <c r="F157" i="65" s="1"/>
  <c r="F156" i="65" s="1"/>
  <c r="F195" i="40"/>
  <c r="F194" i="40" s="1"/>
  <c r="F193" i="40" s="1"/>
  <c r="G149" i="65" l="1"/>
  <c r="G148" i="65" s="1"/>
  <c r="F149" i="65"/>
  <c r="F148" i="65" s="1"/>
  <c r="G139" i="65"/>
  <c r="G138" i="65" s="1"/>
  <c r="F139" i="65"/>
  <c r="F138" i="65" s="1"/>
  <c r="I232" i="63"/>
  <c r="H232" i="63"/>
  <c r="I222" i="63"/>
  <c r="H222" i="63"/>
  <c r="I255" i="64"/>
  <c r="J265" i="64"/>
  <c r="I265" i="64"/>
  <c r="J255" i="64"/>
  <c r="D33" i="62" l="1"/>
  <c r="C33" i="62"/>
  <c r="C32" i="41"/>
  <c r="C26" i="41" s="1"/>
  <c r="H396" i="2" l="1"/>
  <c r="H395" i="2" s="1"/>
  <c r="H394" i="2" s="1"/>
  <c r="H393" i="2" s="1"/>
  <c r="I429" i="51"/>
  <c r="I428" i="51" s="1"/>
  <c r="I427" i="51" s="1"/>
  <c r="H49" i="2"/>
  <c r="F241" i="40" s="1"/>
  <c r="I35" i="51"/>
  <c r="H452" i="2"/>
  <c r="H451" i="2" s="1"/>
  <c r="H450" i="2" s="1"/>
  <c r="H449" i="2" s="1"/>
  <c r="H448" i="2" s="1"/>
  <c r="I554" i="51"/>
  <c r="I553" i="51" s="1"/>
  <c r="I552" i="51" s="1"/>
  <c r="I551" i="51" s="1"/>
  <c r="H220" i="2" l="1"/>
  <c r="H219" i="2" s="1"/>
  <c r="I185" i="51"/>
  <c r="F271" i="40" l="1"/>
  <c r="F270" i="40" s="1"/>
  <c r="H299" i="2" l="1"/>
  <c r="H298" i="2" s="1"/>
  <c r="H281" i="2"/>
  <c r="F170" i="40" l="1"/>
  <c r="F169" i="40" s="1"/>
  <c r="F153" i="40"/>
  <c r="F152" i="40" s="1"/>
  <c r="I346" i="51"/>
  <c r="I329" i="51"/>
  <c r="I183" i="51"/>
  <c r="I181" i="51"/>
  <c r="I180" i="51" l="1"/>
  <c r="H192" i="2"/>
  <c r="H196" i="2"/>
  <c r="H318" i="2" l="1"/>
  <c r="F191" i="40" l="1"/>
  <c r="F190" i="40" s="1"/>
  <c r="H317" i="2"/>
  <c r="I460" i="63" l="1"/>
  <c r="I459" i="63" s="1"/>
  <c r="I458" i="63" s="1"/>
  <c r="I457" i="63" s="1"/>
  <c r="H460" i="63"/>
  <c r="F82" i="65" s="1"/>
  <c r="J494" i="64"/>
  <c r="J493" i="64" s="1"/>
  <c r="J492" i="64" s="1"/>
  <c r="I494" i="64"/>
  <c r="I493" i="64" s="1"/>
  <c r="I492" i="64" s="1"/>
  <c r="H601" i="2"/>
  <c r="H600" i="2" s="1"/>
  <c r="H599" i="2" s="1"/>
  <c r="H598" i="2" s="1"/>
  <c r="I659" i="51"/>
  <c r="I658" i="51" s="1"/>
  <c r="I657" i="51" s="1"/>
  <c r="I327" i="63"/>
  <c r="I326" i="63" s="1"/>
  <c r="I325" i="63" s="1"/>
  <c r="I324" i="63" s="1"/>
  <c r="I323" i="63" s="1"/>
  <c r="H327" i="63"/>
  <c r="H326" i="63" s="1"/>
  <c r="H325" i="63" s="1"/>
  <c r="H324" i="63" s="1"/>
  <c r="H323" i="63" s="1"/>
  <c r="J401" i="64"/>
  <c r="J400" i="64" s="1"/>
  <c r="J399" i="64" s="1"/>
  <c r="J398" i="64" s="1"/>
  <c r="I401" i="64"/>
  <c r="I400" i="64" s="1"/>
  <c r="I399" i="64" s="1"/>
  <c r="I398" i="64" s="1"/>
  <c r="H457" i="2"/>
  <c r="H456" i="2" s="1"/>
  <c r="H455" i="2" s="1"/>
  <c r="H454" i="2" s="1"/>
  <c r="H453" i="2" s="1"/>
  <c r="I559" i="51"/>
  <c r="I558" i="51" s="1"/>
  <c r="I557" i="51" s="1"/>
  <c r="I556" i="51" s="1"/>
  <c r="G82" i="65" l="1"/>
  <c r="F103" i="40"/>
  <c r="H459" i="63"/>
  <c r="H458" i="63" s="1"/>
  <c r="H457" i="63" s="1"/>
  <c r="H479" i="63" l="1"/>
  <c r="F339" i="65" l="1"/>
  <c r="H134" i="2"/>
  <c r="I157" i="51"/>
  <c r="I119" i="51"/>
  <c r="F319" i="40" l="1"/>
  <c r="F318" i="40" s="1"/>
  <c r="H82" i="2" l="1"/>
  <c r="H81" i="2" s="1"/>
  <c r="H80" i="2" s="1"/>
  <c r="H79" i="2" s="1"/>
  <c r="H78" i="2" s="1"/>
  <c r="I69" i="51"/>
  <c r="I68" i="51" s="1"/>
  <c r="I67" i="51" s="1"/>
  <c r="I66" i="51" s="1"/>
  <c r="H152" i="2"/>
  <c r="F423" i="40" l="1"/>
  <c r="H314" i="2"/>
  <c r="I361" i="51"/>
  <c r="H313" i="2" l="1"/>
  <c r="F187" i="40"/>
  <c r="H425" i="2" l="1"/>
  <c r="I527" i="51"/>
  <c r="H546" i="2"/>
  <c r="F185" i="40" s="1"/>
  <c r="I475" i="51"/>
  <c r="I326" i="51"/>
  <c r="F148" i="40"/>
  <c r="H424" i="2" l="1"/>
  <c r="F25" i="40"/>
  <c r="F24" i="40" s="1"/>
  <c r="H545" i="2"/>
  <c r="F184" i="40"/>
  <c r="I423" i="63"/>
  <c r="G62" i="65" s="1"/>
  <c r="H423" i="63"/>
  <c r="F62" i="65" s="1"/>
  <c r="J474" i="64"/>
  <c r="I474" i="64"/>
  <c r="I473" i="64" l="1"/>
  <c r="I472" i="64" s="1"/>
  <c r="I471" i="64" s="1"/>
  <c r="I470" i="64" s="1"/>
  <c r="J473" i="64"/>
  <c r="J472" i="64" s="1"/>
  <c r="J471" i="64" s="1"/>
  <c r="J470" i="64" s="1"/>
  <c r="H562" i="2"/>
  <c r="I637" i="51"/>
  <c r="I636" i="51" s="1"/>
  <c r="I649" i="51"/>
  <c r="I422" i="63"/>
  <c r="H422" i="63"/>
  <c r="I421" i="63" l="1"/>
  <c r="I420" i="63" s="1"/>
  <c r="H421" i="63"/>
  <c r="H420" i="63" s="1"/>
  <c r="I635" i="51"/>
  <c r="I634" i="51" s="1"/>
  <c r="I633" i="51" s="1"/>
  <c r="I479" i="63" l="1"/>
  <c r="G339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72" i="64"/>
  <c r="I171" i="64" s="1"/>
  <c r="I164" i="64"/>
  <c r="I163" i="64" s="1"/>
  <c r="I180" i="64"/>
  <c r="I179" i="64" s="1"/>
  <c r="I178" i="64" s="1"/>
  <c r="I177" i="64" s="1"/>
  <c r="I185" i="64"/>
  <c r="I184" i="64" s="1"/>
  <c r="I183" i="64" s="1"/>
  <c r="I182" i="64" s="1"/>
  <c r="I190" i="64"/>
  <c r="I189" i="64" s="1"/>
  <c r="I188" i="64" s="1"/>
  <c r="I187" i="64" s="1"/>
  <c r="I452" i="64"/>
  <c r="I451" i="64" s="1"/>
  <c r="I450" i="64" s="1"/>
  <c r="I449" i="64" s="1"/>
  <c r="I448" i="64" s="1"/>
  <c r="I458" i="64"/>
  <c r="I461" i="64"/>
  <c r="I464" i="64"/>
  <c r="I467" i="64"/>
  <c r="I484" i="64"/>
  <c r="I490" i="64"/>
  <c r="I498" i="64"/>
  <c r="I497" i="64" s="1"/>
  <c r="I496" i="64" s="1"/>
  <c r="I198" i="64"/>
  <c r="I197" i="64" s="1"/>
  <c r="I196" i="64" s="1"/>
  <c r="I195" i="64" s="1"/>
  <c r="I194" i="64" s="1"/>
  <c r="I193" i="64" s="1"/>
  <c r="I206" i="64"/>
  <c r="I205" i="64" s="1"/>
  <c r="I204" i="64" s="1"/>
  <c r="I203" i="64" s="1"/>
  <c r="I210" i="64"/>
  <c r="I209" i="64" s="1"/>
  <c r="I208" i="64" s="1"/>
  <c r="I218" i="64"/>
  <c r="I221" i="64"/>
  <c r="I228" i="64"/>
  <c r="I227" i="64" s="1"/>
  <c r="I226" i="64" s="1"/>
  <c r="I225" i="64" s="1"/>
  <c r="I234" i="64"/>
  <c r="I242" i="64"/>
  <c r="I244" i="64"/>
  <c r="I246" i="64"/>
  <c r="I252" i="64"/>
  <c r="I257" i="64"/>
  <c r="I261" i="64"/>
  <c r="I233" i="64" s="1"/>
  <c r="I279" i="64"/>
  <c r="I278" i="64" s="1"/>
  <c r="I277" i="64" s="1"/>
  <c r="I276" i="64" s="1"/>
  <c r="I283" i="64"/>
  <c r="I294" i="64"/>
  <c r="I293" i="64" s="1"/>
  <c r="I292" i="64" s="1"/>
  <c r="I291" i="64" s="1"/>
  <c r="I300" i="64"/>
  <c r="I302" i="64"/>
  <c r="I308" i="64"/>
  <c r="I307" i="64" s="1"/>
  <c r="I306" i="64" s="1"/>
  <c r="I305" i="64" s="1"/>
  <c r="I317" i="64"/>
  <c r="I319" i="64"/>
  <c r="I324" i="64"/>
  <c r="I323" i="64" s="1"/>
  <c r="I329" i="64"/>
  <c r="I328" i="64" s="1"/>
  <c r="I327" i="64" s="1"/>
  <c r="I326" i="64" s="1"/>
  <c r="I336" i="64"/>
  <c r="I338" i="64"/>
  <c r="I341" i="64"/>
  <c r="I344" i="64"/>
  <c r="I346" i="64"/>
  <c r="I349" i="64"/>
  <c r="I353" i="64"/>
  <c r="I355" i="64"/>
  <c r="I358" i="64"/>
  <c r="I364" i="64"/>
  <c r="I363" i="64" s="1"/>
  <c r="I362" i="64" s="1"/>
  <c r="I361" i="64" s="1"/>
  <c r="I360" i="64" s="1"/>
  <c r="I372" i="64"/>
  <c r="I371" i="64" s="1"/>
  <c r="I370" i="64" s="1"/>
  <c r="I376" i="64"/>
  <c r="I375" i="64" s="1"/>
  <c r="I381" i="64"/>
  <c r="I380" i="64" s="1"/>
  <c r="I379" i="64" s="1"/>
  <c r="I378" i="64" s="1"/>
  <c r="I388" i="64"/>
  <c r="I387" i="64" s="1"/>
  <c r="I394" i="64"/>
  <c r="I393" i="64" s="1"/>
  <c r="I392" i="64" s="1"/>
  <c r="I406" i="64"/>
  <c r="I405" i="64" s="1"/>
  <c r="I412" i="64"/>
  <c r="I411" i="64" s="1"/>
  <c r="I415" i="64"/>
  <c r="I417" i="64"/>
  <c r="I424" i="64"/>
  <c r="I423" i="64" s="1"/>
  <c r="I422" i="64" s="1"/>
  <c r="I421" i="64" s="1"/>
  <c r="I431" i="64"/>
  <c r="I436" i="64"/>
  <c r="I435" i="64" s="1"/>
  <c r="I434" i="64" s="1"/>
  <c r="I444" i="64"/>
  <c r="I443" i="64" s="1"/>
  <c r="I442" i="64" s="1"/>
  <c r="I441" i="64" s="1"/>
  <c r="I440" i="64" s="1"/>
  <c r="F246" i="40"/>
  <c r="I144" i="51"/>
  <c r="I162" i="64" l="1"/>
  <c r="I161" i="64" s="1"/>
  <c r="I299" i="64"/>
  <c r="I298" i="64" s="1"/>
  <c r="I297" i="64" s="1"/>
  <c r="I296" i="64" s="1"/>
  <c r="I217" i="64"/>
  <c r="I216" i="64" s="1"/>
  <c r="I215" i="64" s="1"/>
  <c r="I214" i="64" s="1"/>
  <c r="I232" i="64"/>
  <c r="I202" i="64"/>
  <c r="I201" i="64" s="1"/>
  <c r="I200" i="64" s="1"/>
  <c r="I83" i="64"/>
  <c r="I82" i="64" s="1"/>
  <c r="I483" i="64"/>
  <c r="I482" i="64" s="1"/>
  <c r="I282" i="64"/>
  <c r="I281" i="64" s="1"/>
  <c r="I430" i="64"/>
  <c r="I429" i="64" s="1"/>
  <c r="I140" i="64"/>
  <c r="I139" i="64" s="1"/>
  <c r="I457" i="64"/>
  <c r="I456" i="64" s="1"/>
  <c r="I455" i="64" s="1"/>
  <c r="I454" i="64" s="1"/>
  <c r="I48" i="64"/>
  <c r="I47" i="64" s="1"/>
  <c r="I46" i="64" s="1"/>
  <c r="I32" i="64"/>
  <c r="I31" i="64" s="1"/>
  <c r="I78" i="64"/>
  <c r="I316" i="64"/>
  <c r="I315" i="64" s="1"/>
  <c r="I343" i="64"/>
  <c r="I404" i="64"/>
  <c r="I403" i="64" s="1"/>
  <c r="I414" i="64"/>
  <c r="I410" i="64" s="1"/>
  <c r="I409" i="64" s="1"/>
  <c r="I176" i="64"/>
  <c r="I175" i="64" s="1"/>
  <c r="I170" i="64"/>
  <c r="I169" i="64" s="1"/>
  <c r="I335" i="64"/>
  <c r="I26" i="64"/>
  <c r="I25" i="64" s="1"/>
  <c r="I24" i="64" s="1"/>
  <c r="I439" i="64"/>
  <c r="I386" i="64"/>
  <c r="I385" i="64" s="1"/>
  <c r="I374" i="64"/>
  <c r="I369" i="64" s="1"/>
  <c r="I368" i="64" s="1"/>
  <c r="I367" i="64" s="1"/>
  <c r="I352" i="64"/>
  <c r="I351" i="64" s="1"/>
  <c r="I118" i="64"/>
  <c r="I117" i="64" s="1"/>
  <c r="I116" i="64" s="1"/>
  <c r="I98" i="64"/>
  <c r="I97" i="64" s="1"/>
  <c r="I96" i="64" s="1"/>
  <c r="F233" i="40"/>
  <c r="I428" i="64" l="1"/>
  <c r="I427" i="64" s="1"/>
  <c r="I426" i="64" s="1"/>
  <c r="I133" i="64"/>
  <c r="I132" i="64" s="1"/>
  <c r="I126" i="64" s="1"/>
  <c r="I67" i="64"/>
  <c r="I174" i="64"/>
  <c r="I310" i="64"/>
  <c r="I304" i="64" s="1"/>
  <c r="I160" i="64"/>
  <c r="I159" i="64" s="1"/>
  <c r="I384" i="64"/>
  <c r="I481" i="64"/>
  <c r="I334" i="64"/>
  <c r="I333" i="64" s="1"/>
  <c r="I332" i="64" s="1"/>
  <c r="I331" i="64" s="1"/>
  <c r="I23" i="64"/>
  <c r="I408" i="64"/>
  <c r="I478" i="63"/>
  <c r="H478" i="63"/>
  <c r="G216" i="65"/>
  <c r="G215" i="65" s="1"/>
  <c r="G214" i="65" s="1"/>
  <c r="G213" i="65" s="1"/>
  <c r="G81" i="65"/>
  <c r="I464" i="63"/>
  <c r="I463" i="63" s="1"/>
  <c r="I462" i="63" s="1"/>
  <c r="I461" i="63" s="1"/>
  <c r="H464" i="63"/>
  <c r="H463" i="63" s="1"/>
  <c r="H462" i="63" s="1"/>
  <c r="H461" i="63" s="1"/>
  <c r="I456" i="63"/>
  <c r="G58" i="65" s="1"/>
  <c r="G57" i="65" s="1"/>
  <c r="H456" i="63"/>
  <c r="F58" i="65" s="1"/>
  <c r="F57" i="65" s="1"/>
  <c r="I451" i="63"/>
  <c r="G53" i="65" s="1"/>
  <c r="H451" i="63"/>
  <c r="I450" i="63"/>
  <c r="G52" i="65" s="1"/>
  <c r="H450" i="63"/>
  <c r="F52" i="65" s="1"/>
  <c r="I439" i="63"/>
  <c r="H439" i="63"/>
  <c r="I431" i="63"/>
  <c r="G88" i="65" s="1"/>
  <c r="G87" i="65" s="1"/>
  <c r="H431" i="63"/>
  <c r="F88" i="65" s="1"/>
  <c r="F87" i="65" s="1"/>
  <c r="I444" i="63"/>
  <c r="G199" i="65" s="1"/>
  <c r="G198" i="65" s="1"/>
  <c r="G197" i="65" s="1"/>
  <c r="H444" i="63"/>
  <c r="F199" i="65" s="1"/>
  <c r="F198" i="65" s="1"/>
  <c r="F197" i="65" s="1"/>
  <c r="I417" i="63"/>
  <c r="G166" i="65" s="1"/>
  <c r="G165" i="65" s="1"/>
  <c r="H417" i="63"/>
  <c r="I415" i="63"/>
  <c r="G164" i="65" s="1"/>
  <c r="G163" i="65" s="1"/>
  <c r="H415" i="63"/>
  <c r="F164" i="65" s="1"/>
  <c r="F163" i="65" s="1"/>
  <c r="I414" i="63"/>
  <c r="H414" i="63"/>
  <c r="I412" i="63"/>
  <c r="G162" i="65" s="1"/>
  <c r="G161" i="65" s="1"/>
  <c r="H412" i="63"/>
  <c r="F162" i="65" s="1"/>
  <c r="F161" i="65" s="1"/>
  <c r="I408" i="63"/>
  <c r="I407" i="63" s="1"/>
  <c r="H408" i="63"/>
  <c r="H407" i="63" s="1"/>
  <c r="I406" i="63"/>
  <c r="G122" i="65" s="1"/>
  <c r="H406" i="63"/>
  <c r="F122" i="65" s="1"/>
  <c r="I405" i="63"/>
  <c r="G121" i="65" s="1"/>
  <c r="H405" i="63"/>
  <c r="I403" i="63"/>
  <c r="H403" i="63"/>
  <c r="I400" i="63"/>
  <c r="H400" i="63"/>
  <c r="I398" i="63"/>
  <c r="G106" i="65" s="1"/>
  <c r="H398" i="63"/>
  <c r="F106" i="65" s="1"/>
  <c r="I397" i="63"/>
  <c r="H397" i="63"/>
  <c r="I395" i="63"/>
  <c r="G103" i="65" s="1"/>
  <c r="G102" i="65" s="1"/>
  <c r="H395" i="63"/>
  <c r="F103" i="65" s="1"/>
  <c r="F102" i="65" s="1"/>
  <c r="I390" i="63"/>
  <c r="G74" i="65" s="1"/>
  <c r="H390" i="63"/>
  <c r="I389" i="63"/>
  <c r="G73" i="65" s="1"/>
  <c r="H389" i="63"/>
  <c r="F73" i="65" s="1"/>
  <c r="I387" i="63"/>
  <c r="H387" i="63"/>
  <c r="I386" i="63"/>
  <c r="G70" i="65" s="1"/>
  <c r="H386" i="63"/>
  <c r="F70" i="65" s="1"/>
  <c r="I384" i="63"/>
  <c r="H384" i="63"/>
  <c r="I383" i="63"/>
  <c r="G67" i="65" s="1"/>
  <c r="H383" i="63"/>
  <c r="F67" i="65" s="1"/>
  <c r="I381" i="63"/>
  <c r="G65" i="65" s="1"/>
  <c r="H381" i="63"/>
  <c r="F65" i="65" s="1"/>
  <c r="I380" i="63"/>
  <c r="G64" i="65" s="1"/>
  <c r="H380" i="63"/>
  <c r="F64" i="65" s="1"/>
  <c r="G61" i="65"/>
  <c r="I375" i="63"/>
  <c r="G32" i="65" s="1"/>
  <c r="H375" i="63"/>
  <c r="F32" i="65" s="1"/>
  <c r="I374" i="63"/>
  <c r="H374" i="63"/>
  <c r="I370" i="63"/>
  <c r="G23" i="65" s="1"/>
  <c r="H370" i="63"/>
  <c r="F23" i="65" s="1"/>
  <c r="I369" i="63"/>
  <c r="G22" i="65" s="1"/>
  <c r="H369" i="63"/>
  <c r="I363" i="63"/>
  <c r="G80" i="65" s="1"/>
  <c r="G79" i="65" s="1"/>
  <c r="H363" i="63"/>
  <c r="F80" i="65" s="1"/>
  <c r="F79" i="65" s="1"/>
  <c r="I356" i="63"/>
  <c r="G322" i="65" s="1"/>
  <c r="G321" i="65" s="1"/>
  <c r="H356" i="63"/>
  <c r="F322" i="65" s="1"/>
  <c r="F321" i="65" s="1"/>
  <c r="I350" i="63"/>
  <c r="I349" i="63" s="1"/>
  <c r="I348" i="63" s="1"/>
  <c r="I347" i="63" s="1"/>
  <c r="I346" i="63" s="1"/>
  <c r="H350" i="63"/>
  <c r="H349" i="63" s="1"/>
  <c r="H348" i="63" s="1"/>
  <c r="H347" i="63" s="1"/>
  <c r="H346" i="63" s="1"/>
  <c r="I345" i="63"/>
  <c r="G47" i="65" s="1"/>
  <c r="H345" i="63"/>
  <c r="F47" i="65" s="1"/>
  <c r="I344" i="63"/>
  <c r="G46" i="65" s="1"/>
  <c r="H344" i="63"/>
  <c r="F46" i="65" s="1"/>
  <c r="I343" i="63"/>
  <c r="G45" i="65" s="1"/>
  <c r="H343" i="63"/>
  <c r="I341" i="63"/>
  <c r="G43" i="65" s="1"/>
  <c r="G42" i="65" s="1"/>
  <c r="H341" i="63"/>
  <c r="F43" i="65" s="1"/>
  <c r="F42" i="65" s="1"/>
  <c r="I338" i="63"/>
  <c r="H338" i="63"/>
  <c r="I332" i="63"/>
  <c r="H332" i="63"/>
  <c r="I322" i="63"/>
  <c r="G36" i="65" s="1"/>
  <c r="H322" i="63"/>
  <c r="F36" i="65" s="1"/>
  <c r="I321" i="63"/>
  <c r="G35" i="65" s="1"/>
  <c r="H321" i="63"/>
  <c r="F35" i="65" s="1"/>
  <c r="I320" i="63"/>
  <c r="G34" i="65" s="1"/>
  <c r="H320" i="63"/>
  <c r="I316" i="63"/>
  <c r="G27" i="65" s="1"/>
  <c r="H316" i="63"/>
  <c r="F27" i="65" s="1"/>
  <c r="I315" i="63"/>
  <c r="G26" i="65" s="1"/>
  <c r="H315" i="63"/>
  <c r="F26" i="65" s="1"/>
  <c r="I314" i="63"/>
  <c r="G25" i="65" s="1"/>
  <c r="H314" i="63"/>
  <c r="I307" i="63"/>
  <c r="I306" i="63" s="1"/>
  <c r="I305" i="63" s="1"/>
  <c r="I304" i="63" s="1"/>
  <c r="I303" i="63" s="1"/>
  <c r="H307" i="63"/>
  <c r="H306" i="63" s="1"/>
  <c r="H305" i="63" s="1"/>
  <c r="H304" i="63" s="1"/>
  <c r="H303" i="63" s="1"/>
  <c r="I302" i="63"/>
  <c r="H302" i="63"/>
  <c r="I299" i="63"/>
  <c r="G184" i="65" s="1"/>
  <c r="H299" i="63"/>
  <c r="F184" i="65" s="1"/>
  <c r="I298" i="63"/>
  <c r="G183" i="65" s="1"/>
  <c r="H298" i="63"/>
  <c r="I297" i="63"/>
  <c r="G182" i="65" s="1"/>
  <c r="H297" i="63"/>
  <c r="F182" i="65" s="1"/>
  <c r="I295" i="63"/>
  <c r="H295" i="63"/>
  <c r="I286" i="63"/>
  <c r="I285" i="63" s="1"/>
  <c r="I284" i="63" s="1"/>
  <c r="I283" i="63" s="1"/>
  <c r="I282" i="63" s="1"/>
  <c r="H286" i="63"/>
  <c r="H285" i="63" s="1"/>
  <c r="H284" i="63" s="1"/>
  <c r="H283" i="63" s="1"/>
  <c r="H282" i="63" s="1"/>
  <c r="I280" i="63"/>
  <c r="G255" i="65" s="1"/>
  <c r="H280" i="63"/>
  <c r="F255" i="65" s="1"/>
  <c r="G223" i="65"/>
  <c r="G222" i="65" s="1"/>
  <c r="F223" i="65"/>
  <c r="F222" i="65" s="1"/>
  <c r="I273" i="63"/>
  <c r="G221" i="65" s="1"/>
  <c r="H273" i="63"/>
  <c r="I272" i="63"/>
  <c r="G220" i="65" s="1"/>
  <c r="H272" i="63"/>
  <c r="F220" i="65" s="1"/>
  <c r="I268" i="63"/>
  <c r="G212" i="65" s="1"/>
  <c r="G211" i="65" s="1"/>
  <c r="G210" i="65" s="1"/>
  <c r="G209" i="65" s="1"/>
  <c r="H268" i="63"/>
  <c r="F212" i="65" s="1"/>
  <c r="F211" i="65" s="1"/>
  <c r="F210" i="65" s="1"/>
  <c r="F209" i="65" s="1"/>
  <c r="I261" i="63"/>
  <c r="I260" i="63" s="1"/>
  <c r="I259" i="63" s="1"/>
  <c r="I258" i="63" s="1"/>
  <c r="H261" i="63"/>
  <c r="H260" i="63" s="1"/>
  <c r="H259" i="63" s="1"/>
  <c r="H258" i="63" s="1"/>
  <c r="I247" i="63"/>
  <c r="I246" i="63" s="1"/>
  <c r="I245" i="63" s="1"/>
  <c r="I244" i="63" s="1"/>
  <c r="I243" i="63" s="1"/>
  <c r="H247" i="63"/>
  <c r="H246" i="63" s="1"/>
  <c r="H245" i="63" s="1"/>
  <c r="H244" i="63" s="1"/>
  <c r="H243" i="63" s="1"/>
  <c r="G175" i="65"/>
  <c r="G174" i="65" s="1"/>
  <c r="G173" i="65" s="1"/>
  <c r="F175" i="65"/>
  <c r="F174" i="65" s="1"/>
  <c r="F173" i="65" s="1"/>
  <c r="I231" i="63"/>
  <c r="G147" i="65" s="1"/>
  <c r="H231" i="63"/>
  <c r="F147" i="65" s="1"/>
  <c r="I230" i="63"/>
  <c r="G146" i="65" s="1"/>
  <c r="H230" i="63"/>
  <c r="F146" i="65" s="1"/>
  <c r="I229" i="63"/>
  <c r="H229" i="63"/>
  <c r="I225" i="63"/>
  <c r="G141" i="65" s="1"/>
  <c r="G140" i="65" s="1"/>
  <c r="H225" i="63"/>
  <c r="F141" i="65" s="1"/>
  <c r="F140" i="65" s="1"/>
  <c r="I221" i="63"/>
  <c r="H221" i="63"/>
  <c r="I220" i="63"/>
  <c r="G136" i="65" s="1"/>
  <c r="H220" i="63"/>
  <c r="F136" i="65" s="1"/>
  <c r="I214" i="63"/>
  <c r="I213" i="63" s="1"/>
  <c r="G130" i="65" s="1"/>
  <c r="G129" i="65" s="1"/>
  <c r="H214" i="63"/>
  <c r="H213" i="63" s="1"/>
  <c r="F130" i="65" s="1"/>
  <c r="F129" i="65" s="1"/>
  <c r="I212" i="63"/>
  <c r="G128" i="65" s="1"/>
  <c r="G127" i="65" s="1"/>
  <c r="H212" i="63"/>
  <c r="F128" i="65" s="1"/>
  <c r="F127" i="65" s="1"/>
  <c r="I210" i="63"/>
  <c r="H210" i="63"/>
  <c r="I205" i="63"/>
  <c r="H205" i="63"/>
  <c r="I203" i="63"/>
  <c r="G116" i="65" s="1"/>
  <c r="H203" i="63"/>
  <c r="F116" i="65" s="1"/>
  <c r="I202" i="63"/>
  <c r="G115" i="65" s="1"/>
  <c r="H202" i="63"/>
  <c r="F115" i="65" s="1"/>
  <c r="I196" i="63"/>
  <c r="I195" i="63" s="1"/>
  <c r="I194" i="63" s="1"/>
  <c r="I193" i="63" s="1"/>
  <c r="I192" i="63" s="1"/>
  <c r="H196" i="63"/>
  <c r="H195" i="63" s="1"/>
  <c r="H194" i="63" s="1"/>
  <c r="H193" i="63" s="1"/>
  <c r="H192" i="63" s="1"/>
  <c r="I191" i="63"/>
  <c r="G112" i="65" s="1"/>
  <c r="H191" i="63"/>
  <c r="F112" i="65" s="1"/>
  <c r="I190" i="63"/>
  <c r="H190" i="63"/>
  <c r="F111" i="65" s="1"/>
  <c r="I189" i="63"/>
  <c r="G110" i="65" s="1"/>
  <c r="H189" i="63"/>
  <c r="F110" i="65" s="1"/>
  <c r="I187" i="63"/>
  <c r="H187" i="63"/>
  <c r="I186" i="63"/>
  <c r="G100" i="65" s="1"/>
  <c r="H186" i="63"/>
  <c r="F100" i="65" s="1"/>
  <c r="I170" i="63"/>
  <c r="G295" i="65" s="1"/>
  <c r="G294" i="65" s="1"/>
  <c r="G293" i="65" s="1"/>
  <c r="H170" i="63"/>
  <c r="I158" i="63"/>
  <c r="I157" i="63" s="1"/>
  <c r="I156" i="63" s="1"/>
  <c r="I155" i="63" s="1"/>
  <c r="I154" i="63" s="1"/>
  <c r="H158" i="63"/>
  <c r="H157" i="63" s="1"/>
  <c r="H156" i="63" s="1"/>
  <c r="H155" i="63" s="1"/>
  <c r="H154" i="63" s="1"/>
  <c r="I152" i="63"/>
  <c r="G250" i="65" s="1"/>
  <c r="H152" i="63"/>
  <c r="F250" i="65" s="1"/>
  <c r="I148" i="63"/>
  <c r="H148" i="63"/>
  <c r="F242" i="65" s="1"/>
  <c r="F241" i="65" s="1"/>
  <c r="F240" i="65" s="1"/>
  <c r="I142" i="63"/>
  <c r="G246" i="65" s="1"/>
  <c r="G245" i="65" s="1"/>
  <c r="G244" i="65" s="1"/>
  <c r="G243" i="65" s="1"/>
  <c r="H142" i="63"/>
  <c r="I135" i="63"/>
  <c r="G276" i="65" s="1"/>
  <c r="G275" i="65" s="1"/>
  <c r="G274" i="65" s="1"/>
  <c r="G273" i="65" s="1"/>
  <c r="H135" i="63"/>
  <c r="F276" i="65" s="1"/>
  <c r="F275" i="65" s="1"/>
  <c r="F274" i="65" s="1"/>
  <c r="F273" i="65" s="1"/>
  <c r="I131" i="63"/>
  <c r="G268" i="65" s="1"/>
  <c r="H131" i="63"/>
  <c r="F268" i="65" s="1"/>
  <c r="I130" i="63"/>
  <c r="G267" i="65" s="1"/>
  <c r="H130" i="63"/>
  <c r="F267" i="65" s="1"/>
  <c r="I129" i="63"/>
  <c r="G266" i="65" s="1"/>
  <c r="H129" i="63"/>
  <c r="I122" i="63"/>
  <c r="G338" i="65" s="1"/>
  <c r="H122" i="63"/>
  <c r="F338" i="65" s="1"/>
  <c r="I121" i="63"/>
  <c r="G337" i="65" s="1"/>
  <c r="H121" i="63"/>
  <c r="F337" i="65" s="1"/>
  <c r="I120" i="63"/>
  <c r="G336" i="65" s="1"/>
  <c r="H120" i="63"/>
  <c r="F336" i="65" s="1"/>
  <c r="I114" i="63"/>
  <c r="G328" i="65" s="1"/>
  <c r="H114" i="63"/>
  <c r="F328" i="65" s="1"/>
  <c r="I116" i="63"/>
  <c r="G326" i="65" s="1"/>
  <c r="G325" i="65" s="1"/>
  <c r="H116" i="63"/>
  <c r="F326" i="65" s="1"/>
  <c r="F325" i="65" s="1"/>
  <c r="I112" i="63"/>
  <c r="H112" i="63"/>
  <c r="I108" i="63"/>
  <c r="H108" i="63"/>
  <c r="I104" i="63"/>
  <c r="H104" i="63"/>
  <c r="I99" i="63"/>
  <c r="H99" i="63"/>
  <c r="I93" i="63"/>
  <c r="H93" i="63"/>
  <c r="I88" i="63"/>
  <c r="G286" i="65" s="1"/>
  <c r="H88" i="63"/>
  <c r="F286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10" i="65" s="1"/>
  <c r="H71" i="63"/>
  <c r="F310" i="65" s="1"/>
  <c r="I70" i="63"/>
  <c r="H70" i="63"/>
  <c r="I66" i="63"/>
  <c r="G300" i="65" s="1"/>
  <c r="G299" i="65" s="1"/>
  <c r="G298" i="65" s="1"/>
  <c r="G297" i="65" s="1"/>
  <c r="G296" i="65" s="1"/>
  <c r="H66" i="63"/>
  <c r="F300" i="65" s="1"/>
  <c r="F299" i="65" s="1"/>
  <c r="F298" i="65" s="1"/>
  <c r="F297" i="65" s="1"/>
  <c r="F296" i="65" s="1"/>
  <c r="I61" i="63"/>
  <c r="H61" i="63"/>
  <c r="I59" i="63"/>
  <c r="G259" i="65" s="1"/>
  <c r="G258" i="65" s="1"/>
  <c r="H59" i="63"/>
  <c r="F259" i="65" s="1"/>
  <c r="F258" i="65" s="1"/>
  <c r="I54" i="63"/>
  <c r="G233" i="65" s="1"/>
  <c r="G232" i="65" s="1"/>
  <c r="G231" i="65" s="1"/>
  <c r="G230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4" i="65" s="1"/>
  <c r="G193" i="65" s="1"/>
  <c r="H44" i="63"/>
  <c r="I39" i="63"/>
  <c r="H39" i="63"/>
  <c r="I37" i="63"/>
  <c r="G86" i="65" s="1"/>
  <c r="G85" i="65" s="1"/>
  <c r="H37" i="63"/>
  <c r="F86" i="65" s="1"/>
  <c r="F85" i="65" s="1"/>
  <c r="I31" i="63"/>
  <c r="G314" i="65" s="1"/>
  <c r="G313" i="65" s="1"/>
  <c r="G312" i="65" s="1"/>
  <c r="G311" i="65" s="1"/>
  <c r="H31" i="63"/>
  <c r="I27" i="63"/>
  <c r="H27" i="63"/>
  <c r="I21" i="63"/>
  <c r="H21" i="63"/>
  <c r="H257" i="2"/>
  <c r="F124" i="40" s="1"/>
  <c r="H225" i="2"/>
  <c r="F379" i="40" s="1"/>
  <c r="J444" i="64"/>
  <c r="J443" i="64" s="1"/>
  <c r="J442" i="64" s="1"/>
  <c r="J441" i="64" s="1"/>
  <c r="J440" i="64" s="1"/>
  <c r="J436" i="64"/>
  <c r="J435" i="64" s="1"/>
  <c r="J434" i="64" s="1"/>
  <c r="J431" i="64"/>
  <c r="J430" i="64" s="1"/>
  <c r="J429" i="64" s="1"/>
  <c r="J424" i="64"/>
  <c r="J423" i="64" s="1"/>
  <c r="J422" i="64" s="1"/>
  <c r="J421" i="64" s="1"/>
  <c r="J417" i="64"/>
  <c r="J415" i="64"/>
  <c r="J412" i="64"/>
  <c r="J411" i="64" s="1"/>
  <c r="J406" i="64"/>
  <c r="J405" i="64" s="1"/>
  <c r="J394" i="64"/>
  <c r="J393" i="64" s="1"/>
  <c r="J392" i="64" s="1"/>
  <c r="J388" i="64"/>
  <c r="J387" i="64" s="1"/>
  <c r="J381" i="64"/>
  <c r="J380" i="64" s="1"/>
  <c r="J379" i="64" s="1"/>
  <c r="J378" i="64" s="1"/>
  <c r="J376" i="64"/>
  <c r="J375" i="64" s="1"/>
  <c r="J372" i="64"/>
  <c r="J371" i="64" s="1"/>
  <c r="J370" i="64" s="1"/>
  <c r="J364" i="64"/>
  <c r="J363" i="64" s="1"/>
  <c r="J362" i="64" s="1"/>
  <c r="J361" i="64" s="1"/>
  <c r="J360" i="64" s="1"/>
  <c r="J358" i="64"/>
  <c r="J355" i="64"/>
  <c r="J353" i="64"/>
  <c r="J349" i="64"/>
  <c r="J346" i="64"/>
  <c r="J344" i="64"/>
  <c r="J341" i="64"/>
  <c r="J338" i="64"/>
  <c r="J336" i="64"/>
  <c r="J329" i="64"/>
  <c r="J328" i="64" s="1"/>
  <c r="J327" i="64" s="1"/>
  <c r="J326" i="64" s="1"/>
  <c r="J324" i="64"/>
  <c r="J323" i="64" s="1"/>
  <c r="J319" i="64"/>
  <c r="J317" i="64"/>
  <c r="J308" i="64"/>
  <c r="J307" i="64" s="1"/>
  <c r="J306" i="64" s="1"/>
  <c r="J305" i="64" s="1"/>
  <c r="J302" i="64"/>
  <c r="J300" i="64"/>
  <c r="J294" i="64"/>
  <c r="J293" i="64" s="1"/>
  <c r="J292" i="64" s="1"/>
  <c r="J291" i="64" s="1"/>
  <c r="J283" i="64"/>
  <c r="J279" i="64"/>
  <c r="J278" i="64" s="1"/>
  <c r="J277" i="64" s="1"/>
  <c r="J276" i="64" s="1"/>
  <c r="J261" i="64"/>
  <c r="J257" i="64"/>
  <c r="J252" i="64"/>
  <c r="J246" i="64"/>
  <c r="J244" i="64"/>
  <c r="J242" i="64"/>
  <c r="J234" i="64"/>
  <c r="J228" i="64"/>
  <c r="J227" i="64" s="1"/>
  <c r="J226" i="64" s="1"/>
  <c r="J225" i="64" s="1"/>
  <c r="J221" i="64"/>
  <c r="J218" i="64"/>
  <c r="J210" i="64"/>
  <c r="J209" i="64" s="1"/>
  <c r="J208" i="64" s="1"/>
  <c r="J206" i="64"/>
  <c r="J205" i="64" s="1"/>
  <c r="J204" i="64" s="1"/>
  <c r="J203" i="64" s="1"/>
  <c r="J198" i="64"/>
  <c r="J197" i="64" s="1"/>
  <c r="J196" i="64" s="1"/>
  <c r="J195" i="64" s="1"/>
  <c r="J194" i="64" s="1"/>
  <c r="J193" i="64" s="1"/>
  <c r="J498" i="64"/>
  <c r="J497" i="64" s="1"/>
  <c r="J496" i="64" s="1"/>
  <c r="J490" i="64"/>
  <c r="J484" i="64"/>
  <c r="J467" i="64"/>
  <c r="J464" i="64"/>
  <c r="J461" i="64"/>
  <c r="J458" i="64"/>
  <c r="J452" i="64"/>
  <c r="J451" i="64" s="1"/>
  <c r="J450" i="64" s="1"/>
  <c r="J449" i="64" s="1"/>
  <c r="J448" i="64" s="1"/>
  <c r="J190" i="64"/>
  <c r="J189" i="64" s="1"/>
  <c r="J188" i="64" s="1"/>
  <c r="J187" i="64" s="1"/>
  <c r="J185" i="64"/>
  <c r="J184" i="64" s="1"/>
  <c r="J183" i="64" s="1"/>
  <c r="J182" i="64" s="1"/>
  <c r="J180" i="64"/>
  <c r="J179" i="64" s="1"/>
  <c r="J178" i="64" s="1"/>
  <c r="J177" i="64" s="1"/>
  <c r="J164" i="64"/>
  <c r="J163" i="64" s="1"/>
  <c r="J172" i="64"/>
  <c r="J171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16" i="2"/>
  <c r="F189" i="40" s="1"/>
  <c r="H620" i="2"/>
  <c r="H612" i="2"/>
  <c r="H605" i="2"/>
  <c r="H597" i="2"/>
  <c r="F77" i="40" s="1"/>
  <c r="H592" i="2"/>
  <c r="F72" i="40" s="1"/>
  <c r="H591" i="2"/>
  <c r="F71" i="40" s="1"/>
  <c r="H580" i="2"/>
  <c r="F119" i="40" s="1"/>
  <c r="H572" i="2"/>
  <c r="F109" i="40" s="1"/>
  <c r="H585" i="2"/>
  <c r="F263" i="40" s="1"/>
  <c r="H554" i="2"/>
  <c r="F209" i="40" s="1"/>
  <c r="H552" i="2"/>
  <c r="H550" i="2"/>
  <c r="F205" i="40" s="1"/>
  <c r="H544" i="2"/>
  <c r="H542" i="2"/>
  <c r="F151" i="40" s="1"/>
  <c r="H541" i="2"/>
  <c r="F150" i="40" s="1"/>
  <c r="H539" i="2"/>
  <c r="H534" i="2"/>
  <c r="F131" i="40" s="1"/>
  <c r="H532" i="2"/>
  <c r="F129" i="40" s="1"/>
  <c r="H531" i="2"/>
  <c r="F128" i="40" s="1"/>
  <c r="H529" i="2"/>
  <c r="F126" i="40" s="1"/>
  <c r="H524" i="2"/>
  <c r="F93" i="40" s="1"/>
  <c r="H523" i="2"/>
  <c r="F92" i="40" s="1"/>
  <c r="H521" i="2"/>
  <c r="F90" i="40" s="1"/>
  <c r="H520" i="2"/>
  <c r="F89" i="40" s="1"/>
  <c r="H518" i="2"/>
  <c r="F87" i="40" s="1"/>
  <c r="H517" i="2"/>
  <c r="F86" i="40" s="1"/>
  <c r="H515" i="2"/>
  <c r="F84" i="40" s="1"/>
  <c r="H514" i="2"/>
  <c r="F83" i="40" s="1"/>
  <c r="F81" i="40"/>
  <c r="H509" i="2"/>
  <c r="F44" i="40" s="1"/>
  <c r="H508" i="2"/>
  <c r="F43" i="40" s="1"/>
  <c r="H504" i="2"/>
  <c r="F23" i="40" s="1"/>
  <c r="H503" i="2"/>
  <c r="F22" i="40" s="1"/>
  <c r="H497" i="2"/>
  <c r="F101" i="40" s="1"/>
  <c r="H490" i="2"/>
  <c r="F419" i="40" s="1"/>
  <c r="H484" i="2"/>
  <c r="H479" i="2"/>
  <c r="F66" i="40" s="1"/>
  <c r="H478" i="2"/>
  <c r="F65" i="40" s="1"/>
  <c r="H477" i="2"/>
  <c r="F64" i="40" s="1"/>
  <c r="H475" i="2"/>
  <c r="F62" i="40" s="1"/>
  <c r="H472" i="2"/>
  <c r="F59" i="40" s="1"/>
  <c r="H468" i="2"/>
  <c r="H462" i="2"/>
  <c r="F375" i="40" s="1"/>
  <c r="H447" i="2"/>
  <c r="F50" i="40" s="1"/>
  <c r="H446" i="2"/>
  <c r="F49" i="40" s="1"/>
  <c r="H445" i="2"/>
  <c r="F48" i="40" s="1"/>
  <c r="H439" i="2"/>
  <c r="F39" i="40" s="1"/>
  <c r="H437" i="2"/>
  <c r="F37" i="40" s="1"/>
  <c r="H436" i="2"/>
  <c r="F36" i="40" s="1"/>
  <c r="H435" i="2"/>
  <c r="F35" i="40" s="1"/>
  <c r="H418" i="2"/>
  <c r="H407" i="2"/>
  <c r="F232" i="40" s="1"/>
  <c r="H404" i="2"/>
  <c r="F229" i="40" s="1"/>
  <c r="H403" i="2"/>
  <c r="F228" i="40" s="1"/>
  <c r="H402" i="2"/>
  <c r="F227" i="40" s="1"/>
  <c r="H400" i="2"/>
  <c r="F225" i="40" s="1"/>
  <c r="H391" i="2"/>
  <c r="H385" i="2"/>
  <c r="F334" i="40" s="1"/>
  <c r="H379" i="2"/>
  <c r="F292" i="40"/>
  <c r="F291" i="40"/>
  <c r="F289" i="40"/>
  <c r="H369" i="2"/>
  <c r="H337" i="2"/>
  <c r="H332" i="2"/>
  <c r="F221" i="40" s="1"/>
  <c r="H312" i="2"/>
  <c r="F183" i="40" s="1"/>
  <c r="H311" i="2"/>
  <c r="F182" i="40" s="1"/>
  <c r="H310" i="2"/>
  <c r="F181" i="40" s="1"/>
  <c r="H301" i="2"/>
  <c r="H297" i="2"/>
  <c r="H296" i="2"/>
  <c r="F167" i="40" s="1"/>
  <c r="H294" i="2"/>
  <c r="F165" i="40" s="1"/>
  <c r="F155" i="40"/>
  <c r="H279" i="2"/>
  <c r="H278" i="2" s="1"/>
  <c r="H277" i="2"/>
  <c r="F145" i="40" s="1"/>
  <c r="H276" i="2"/>
  <c r="F144" i="40" s="1"/>
  <c r="H270" i="2"/>
  <c r="H265" i="2"/>
  <c r="F139" i="40" s="1"/>
  <c r="H264" i="2"/>
  <c r="F138" i="40" s="1"/>
  <c r="H263" i="2"/>
  <c r="F137" i="40" s="1"/>
  <c r="H255" i="2"/>
  <c r="F122" i="40" s="1"/>
  <c r="H254" i="2"/>
  <c r="F121" i="40" s="1"/>
  <c r="H238" i="2"/>
  <c r="H232" i="2"/>
  <c r="H218" i="2"/>
  <c r="H216" i="2"/>
  <c r="H206" i="2"/>
  <c r="H200" i="2"/>
  <c r="F329" i="40" s="1"/>
  <c r="H194" i="2"/>
  <c r="F315" i="40"/>
  <c r="F321" i="40"/>
  <c r="H186" i="2"/>
  <c r="F325" i="40" s="1"/>
  <c r="H179" i="2"/>
  <c r="F357" i="40" s="1"/>
  <c r="H173" i="2"/>
  <c r="F347" i="40" s="1"/>
  <c r="H172" i="2"/>
  <c r="F346" i="40" s="1"/>
  <c r="H171" i="2"/>
  <c r="F345" i="40" s="1"/>
  <c r="H162" i="2"/>
  <c r="F442" i="40" s="1"/>
  <c r="H161" i="2"/>
  <c r="F441" i="40" s="1"/>
  <c r="H160" i="2"/>
  <c r="F440" i="40" s="1"/>
  <c r="J428" i="64" l="1"/>
  <c r="F207" i="40"/>
  <c r="F206" i="40" s="1"/>
  <c r="H551" i="2"/>
  <c r="F213" i="40"/>
  <c r="F210" i="40" s="1"/>
  <c r="J162" i="64"/>
  <c r="J161" i="64" s="1"/>
  <c r="F170" i="65"/>
  <c r="F167" i="65" s="1"/>
  <c r="H251" i="63"/>
  <c r="H250" i="63" s="1"/>
  <c r="G170" i="65"/>
  <c r="I251" i="63"/>
  <c r="I250" i="63" s="1"/>
  <c r="I249" i="63" s="1"/>
  <c r="I248" i="63" s="1"/>
  <c r="G281" i="65"/>
  <c r="G280" i="65" s="1"/>
  <c r="G279" i="65" s="1"/>
  <c r="G278" i="65" s="1"/>
  <c r="F281" i="65"/>
  <c r="F280" i="65" s="1"/>
  <c r="F279" i="65" s="1"/>
  <c r="F278" i="65" s="1"/>
  <c r="F251" i="40"/>
  <c r="F362" i="40"/>
  <c r="F253" i="40"/>
  <c r="F53" i="40"/>
  <c r="F317" i="40"/>
  <c r="F284" i="40"/>
  <c r="F283" i="40" s="1"/>
  <c r="H611" i="2"/>
  <c r="F279" i="40"/>
  <c r="F278" i="40" s="1"/>
  <c r="H368" i="2"/>
  <c r="H26" i="63"/>
  <c r="H25" i="63" s="1"/>
  <c r="H24" i="63" s="1"/>
  <c r="H23" i="63" s="1"/>
  <c r="F228" i="65"/>
  <c r="F227" i="65" s="1"/>
  <c r="F226" i="65" s="1"/>
  <c r="F225" i="65" s="1"/>
  <c r="F224" i="65" s="1"/>
  <c r="I480" i="64"/>
  <c r="I447" i="64" s="1"/>
  <c r="I446" i="64" s="1"/>
  <c r="I26" i="63"/>
  <c r="I25" i="63" s="1"/>
  <c r="I24" i="63" s="1"/>
  <c r="I23" i="63" s="1"/>
  <c r="G228" i="65"/>
  <c r="G227" i="65" s="1"/>
  <c r="G226" i="65" s="1"/>
  <c r="G225" i="65" s="1"/>
  <c r="G224" i="65" s="1"/>
  <c r="J217" i="64"/>
  <c r="J216" i="64" s="1"/>
  <c r="J215" i="64" s="1"/>
  <c r="J214" i="64" s="1"/>
  <c r="J299" i="64"/>
  <c r="J298" i="64" s="1"/>
  <c r="J297" i="64" s="1"/>
  <c r="J296" i="64" s="1"/>
  <c r="J233" i="64"/>
  <c r="I231" i="64"/>
  <c r="I230" i="64" s="1"/>
  <c r="I213" i="64" s="1"/>
  <c r="I212" i="64" s="1"/>
  <c r="J202" i="64"/>
  <c r="J201" i="64" s="1"/>
  <c r="J200" i="64" s="1"/>
  <c r="J83" i="64"/>
  <c r="J82" i="64" s="1"/>
  <c r="J483" i="64"/>
  <c r="J482" i="64" s="1"/>
  <c r="H402" i="63"/>
  <c r="F119" i="65"/>
  <c r="H204" i="63"/>
  <c r="F118" i="65"/>
  <c r="I204" i="63"/>
  <c r="G118" i="65"/>
  <c r="I402" i="63"/>
  <c r="G119" i="65"/>
  <c r="F192" i="65"/>
  <c r="F191" i="65" s="1"/>
  <c r="F294" i="40"/>
  <c r="F293" i="40" s="1"/>
  <c r="H378" i="2"/>
  <c r="F172" i="40"/>
  <c r="F171" i="40" s="1"/>
  <c r="H300" i="2"/>
  <c r="F249" i="65"/>
  <c r="F248" i="65" s="1"/>
  <c r="F247" i="65" s="1"/>
  <c r="J282" i="64"/>
  <c r="J281" i="64" s="1"/>
  <c r="I383" i="64"/>
  <c r="I366" i="64" s="1"/>
  <c r="G249" i="65"/>
  <c r="G248" i="65" s="1"/>
  <c r="G247" i="65" s="1"/>
  <c r="G196" i="65"/>
  <c r="G195" i="65" s="1"/>
  <c r="F90" i="65"/>
  <c r="F89" i="65" s="1"/>
  <c r="F84" i="65" s="1"/>
  <c r="F83" i="65" s="1"/>
  <c r="F261" i="40"/>
  <c r="F260" i="40" s="1"/>
  <c r="H215" i="2"/>
  <c r="F267" i="40"/>
  <c r="F266" i="40" s="1"/>
  <c r="H217" i="2"/>
  <c r="G90" i="65"/>
  <c r="G89" i="65" s="1"/>
  <c r="H81" i="63"/>
  <c r="H80" i="63" s="1"/>
  <c r="H79" i="63" s="1"/>
  <c r="H78" i="63" s="1"/>
  <c r="F272" i="65"/>
  <c r="F271" i="65" s="1"/>
  <c r="I81" i="63"/>
  <c r="I80" i="63" s="1"/>
  <c r="I79" i="63" s="1"/>
  <c r="I78" i="63" s="1"/>
  <c r="G272" i="65"/>
  <c r="G271" i="65" s="1"/>
  <c r="I109" i="64"/>
  <c r="I17" i="64"/>
  <c r="G192" i="65"/>
  <c r="G191" i="65" s="1"/>
  <c r="G137" i="65"/>
  <c r="G135" i="65" s="1"/>
  <c r="J457" i="64"/>
  <c r="J456" i="64" s="1"/>
  <c r="J455" i="64" s="1"/>
  <c r="J454" i="64" s="1"/>
  <c r="F168" i="40"/>
  <c r="H274" i="63"/>
  <c r="I115" i="63"/>
  <c r="F147" i="40"/>
  <c r="F146" i="40" s="1"/>
  <c r="H443" i="63"/>
  <c r="H442" i="63" s="1"/>
  <c r="G242" i="65"/>
  <c r="G241" i="65" s="1"/>
  <c r="G240" i="65" s="1"/>
  <c r="I147" i="63"/>
  <c r="I146" i="63" s="1"/>
  <c r="J316" i="64"/>
  <c r="J315" i="64" s="1"/>
  <c r="I43" i="63"/>
  <c r="I42" i="63" s="1"/>
  <c r="I319" i="63"/>
  <c r="I318" i="63" s="1"/>
  <c r="I317" i="63" s="1"/>
  <c r="I368" i="63"/>
  <c r="I367" i="63" s="1"/>
  <c r="I366" i="63" s="1"/>
  <c r="J140" i="64"/>
  <c r="J139" i="64" s="1"/>
  <c r="J126" i="64" s="1"/>
  <c r="I65" i="63"/>
  <c r="I64" i="63" s="1"/>
  <c r="I63" i="63" s="1"/>
  <c r="I62" i="63" s="1"/>
  <c r="I169" i="63"/>
  <c r="I168" i="63" s="1"/>
  <c r="I470" i="63"/>
  <c r="I469" i="63" s="1"/>
  <c r="I468" i="63" s="1"/>
  <c r="I467" i="63" s="1"/>
  <c r="I466" i="63" s="1"/>
  <c r="J118" i="64"/>
  <c r="J117" i="64" s="1"/>
  <c r="J116" i="64" s="1"/>
  <c r="H394" i="63"/>
  <c r="H455" i="63"/>
  <c r="J78" i="64"/>
  <c r="J374" i="64"/>
  <c r="J369" i="64" s="1"/>
  <c r="J368" i="64" s="1"/>
  <c r="J367" i="64" s="1"/>
  <c r="H134" i="63"/>
  <c r="H133" i="63" s="1"/>
  <c r="H132" i="63" s="1"/>
  <c r="H411" i="63"/>
  <c r="I98" i="63"/>
  <c r="I97" i="63" s="1"/>
  <c r="I96" i="63" s="1"/>
  <c r="I95" i="63" s="1"/>
  <c r="I134" i="63"/>
  <c r="I133" i="63" s="1"/>
  <c r="I132" i="63" s="1"/>
  <c r="I267" i="63"/>
  <c r="I266" i="63" s="1"/>
  <c r="I265" i="63" s="1"/>
  <c r="I394" i="63"/>
  <c r="I455" i="63"/>
  <c r="J414" i="64"/>
  <c r="J410" i="64" s="1"/>
  <c r="J409" i="64" s="1"/>
  <c r="H147" i="63"/>
  <c r="H146" i="63" s="1"/>
  <c r="H340" i="63"/>
  <c r="I224" i="63"/>
  <c r="I340" i="63"/>
  <c r="I411" i="63"/>
  <c r="I413" i="63"/>
  <c r="J26" i="64"/>
  <c r="J25" i="64" s="1"/>
  <c r="J24" i="64" s="1"/>
  <c r="J404" i="64"/>
  <c r="J403" i="64" s="1"/>
  <c r="I211" i="63"/>
  <c r="I362" i="63"/>
  <c r="I361" i="63" s="1"/>
  <c r="I360" i="63" s="1"/>
  <c r="I359" i="63" s="1"/>
  <c r="I358" i="63" s="1"/>
  <c r="I443" i="63"/>
  <c r="I442" i="63" s="1"/>
  <c r="I477" i="63"/>
  <c r="I476" i="63" s="1"/>
  <c r="I475" i="63" s="1"/>
  <c r="I474" i="63" s="1"/>
  <c r="I473" i="63" s="1"/>
  <c r="I472" i="63" s="1"/>
  <c r="I30" i="63"/>
  <c r="I29" i="63" s="1"/>
  <c r="I28" i="63" s="1"/>
  <c r="G63" i="65"/>
  <c r="J32" i="64"/>
  <c r="J31" i="64" s="1"/>
  <c r="I219" i="63"/>
  <c r="I274" i="63"/>
  <c r="I342" i="63"/>
  <c r="I388" i="63"/>
  <c r="I430" i="63"/>
  <c r="I429" i="63" s="1"/>
  <c r="H58" i="63"/>
  <c r="H98" i="63"/>
  <c r="H97" i="63" s="1"/>
  <c r="H96" i="63" s="1"/>
  <c r="H95" i="63" s="1"/>
  <c r="F114" i="65"/>
  <c r="H413" i="63"/>
  <c r="H36" i="63"/>
  <c r="H65" i="63"/>
  <c r="H64" i="63" s="1"/>
  <c r="H63" i="63" s="1"/>
  <c r="H62" i="63" s="1"/>
  <c r="H115" i="63"/>
  <c r="H224" i="63"/>
  <c r="H267" i="63"/>
  <c r="H266" i="63" s="1"/>
  <c r="H265" i="63" s="1"/>
  <c r="H430" i="63"/>
  <c r="H429" i="63" s="1"/>
  <c r="I36" i="63"/>
  <c r="I58" i="63"/>
  <c r="G265" i="65"/>
  <c r="G264" i="65" s="1"/>
  <c r="G263" i="65" s="1"/>
  <c r="G114" i="65"/>
  <c r="G181" i="65"/>
  <c r="G24" i="65"/>
  <c r="G33" i="65"/>
  <c r="G120" i="65"/>
  <c r="H211" i="63"/>
  <c r="H362" i="63"/>
  <c r="H361" i="63" s="1"/>
  <c r="H360" i="63" s="1"/>
  <c r="H359" i="63" s="1"/>
  <c r="H358" i="63" s="1"/>
  <c r="H477" i="63"/>
  <c r="H476" i="63" s="1"/>
  <c r="H475" i="63" s="1"/>
  <c r="H474" i="63" s="1"/>
  <c r="H473" i="63" s="1"/>
  <c r="H472" i="63" s="1"/>
  <c r="H201" i="63"/>
  <c r="I141" i="63"/>
  <c r="I140" i="63" s="1"/>
  <c r="I139" i="63" s="1"/>
  <c r="I138" i="63" s="1"/>
  <c r="I137" i="63" s="1"/>
  <c r="I296" i="63"/>
  <c r="I416" i="63"/>
  <c r="H355" i="63"/>
  <c r="H354" i="63" s="1"/>
  <c r="H353" i="63" s="1"/>
  <c r="H352" i="63" s="1"/>
  <c r="H351" i="63" s="1"/>
  <c r="I53" i="63"/>
  <c r="I52" i="63" s="1"/>
  <c r="I51" i="63" s="1"/>
  <c r="I50" i="63" s="1"/>
  <c r="I128" i="63"/>
  <c r="I127" i="63" s="1"/>
  <c r="I126" i="63" s="1"/>
  <c r="I201" i="63"/>
  <c r="I271" i="63"/>
  <c r="I355" i="63"/>
  <c r="I354" i="63" s="1"/>
  <c r="I353" i="63" s="1"/>
  <c r="I352" i="63" s="1"/>
  <c r="I351" i="63" s="1"/>
  <c r="I379" i="63"/>
  <c r="I404" i="63"/>
  <c r="I449" i="63"/>
  <c r="G72" i="65"/>
  <c r="J98" i="64"/>
  <c r="J97" i="64" s="1"/>
  <c r="J96" i="64" s="1"/>
  <c r="F109" i="65"/>
  <c r="F63" i="65"/>
  <c r="H20" i="63"/>
  <c r="H19" i="63" s="1"/>
  <c r="H18" i="63" s="1"/>
  <c r="H17" i="63" s="1"/>
  <c r="F305" i="65"/>
  <c r="F304" i="65" s="1"/>
  <c r="F303" i="65" s="1"/>
  <c r="F302" i="65" s="1"/>
  <c r="H30" i="63"/>
  <c r="H29" i="63" s="1"/>
  <c r="H28" i="63" s="1"/>
  <c r="F314" i="65"/>
  <c r="F313" i="65" s="1"/>
  <c r="F312" i="65" s="1"/>
  <c r="F311" i="65" s="1"/>
  <c r="H38" i="63"/>
  <c r="H43" i="63"/>
  <c r="H42" i="63" s="1"/>
  <c r="F194" i="65"/>
  <c r="F193" i="65" s="1"/>
  <c r="H53" i="63"/>
  <c r="H52" i="63" s="1"/>
  <c r="H51" i="63" s="1"/>
  <c r="H50" i="63" s="1"/>
  <c r="F233" i="65"/>
  <c r="F232" i="65" s="1"/>
  <c r="F231" i="65" s="1"/>
  <c r="F230" i="65" s="1"/>
  <c r="H60" i="63"/>
  <c r="F261" i="65"/>
  <c r="F260" i="65" s="1"/>
  <c r="F257" i="65" s="1"/>
  <c r="F256" i="65" s="1"/>
  <c r="H69" i="63"/>
  <c r="H68" i="63" s="1"/>
  <c r="H67" i="63" s="1"/>
  <c r="F309" i="65"/>
  <c r="F308" i="65" s="1"/>
  <c r="F307" i="65" s="1"/>
  <c r="F306" i="65" s="1"/>
  <c r="H86" i="63"/>
  <c r="H85" i="63" s="1"/>
  <c r="H84" i="63" s="1"/>
  <c r="H83" i="63" s="1"/>
  <c r="F285" i="65"/>
  <c r="F284" i="65" s="1"/>
  <c r="F283" i="65" s="1"/>
  <c r="F282" i="65" s="1"/>
  <c r="H92" i="63"/>
  <c r="H91" i="63" s="1"/>
  <c r="H90" i="63" s="1"/>
  <c r="H89" i="63" s="1"/>
  <c r="F332" i="65"/>
  <c r="F331" i="65" s="1"/>
  <c r="F237" i="65"/>
  <c r="F236" i="65" s="1"/>
  <c r="F235" i="65" s="1"/>
  <c r="F234" i="65" s="1"/>
  <c r="H103" i="63"/>
  <c r="H102" i="63" s="1"/>
  <c r="H101" i="63" s="1"/>
  <c r="H100" i="63" s="1"/>
  <c r="F318" i="65"/>
  <c r="F317" i="65" s="1"/>
  <c r="H107" i="63"/>
  <c r="H106" i="63" s="1"/>
  <c r="H111" i="63"/>
  <c r="F324" i="65"/>
  <c r="F323" i="65" s="1"/>
  <c r="H119" i="63"/>
  <c r="H118" i="63" s="1"/>
  <c r="H117" i="63" s="1"/>
  <c r="H128" i="63"/>
  <c r="H127" i="63" s="1"/>
  <c r="H126" i="63" s="1"/>
  <c r="F266" i="65"/>
  <c r="F265" i="65" s="1"/>
  <c r="F264" i="65" s="1"/>
  <c r="F263" i="65" s="1"/>
  <c r="H141" i="63"/>
  <c r="H140" i="63" s="1"/>
  <c r="H139" i="63" s="1"/>
  <c r="H138" i="63" s="1"/>
  <c r="H137" i="63" s="1"/>
  <c r="F246" i="65"/>
  <c r="F245" i="65" s="1"/>
  <c r="F244" i="65" s="1"/>
  <c r="F243" i="65" s="1"/>
  <c r="H151" i="63"/>
  <c r="H150" i="63" s="1"/>
  <c r="H149" i="63" s="1"/>
  <c r="H169" i="63"/>
  <c r="H168" i="63" s="1"/>
  <c r="F295" i="65"/>
  <c r="F294" i="65" s="1"/>
  <c r="H185" i="63"/>
  <c r="F101" i="65"/>
  <c r="F99" i="65" s="1"/>
  <c r="H209" i="63"/>
  <c r="F126" i="65"/>
  <c r="F125" i="65" s="1"/>
  <c r="H219" i="63"/>
  <c r="F137" i="65"/>
  <c r="F135" i="65" s="1"/>
  <c r="H228" i="63"/>
  <c r="F145" i="65"/>
  <c r="F144" i="65" s="1"/>
  <c r="F113" i="65" s="1"/>
  <c r="H271" i="63"/>
  <c r="F221" i="65"/>
  <c r="F219" i="65" s="1"/>
  <c r="F218" i="65" s="1"/>
  <c r="F254" i="65"/>
  <c r="H279" i="63"/>
  <c r="H278" i="63" s="1"/>
  <c r="H277" i="63" s="1"/>
  <c r="H276" i="63" s="1"/>
  <c r="H294" i="63"/>
  <c r="F180" i="65"/>
  <c r="F179" i="65" s="1"/>
  <c r="H296" i="63"/>
  <c r="F183" i="65"/>
  <c r="F181" i="65" s="1"/>
  <c r="H301" i="63"/>
  <c r="H300" i="63" s="1"/>
  <c r="F187" i="65"/>
  <c r="F186" i="65" s="1"/>
  <c r="F185" i="65" s="1"/>
  <c r="F25" i="65"/>
  <c r="F24" i="65" s="1"/>
  <c r="H313" i="63"/>
  <c r="H312" i="63" s="1"/>
  <c r="H319" i="63"/>
  <c r="H318" i="63" s="1"/>
  <c r="H317" i="63" s="1"/>
  <c r="F34" i="65"/>
  <c r="F33" i="65" s="1"/>
  <c r="H331" i="63"/>
  <c r="H330" i="63" s="1"/>
  <c r="F291" i="65"/>
  <c r="F290" i="65" s="1"/>
  <c r="H337" i="63"/>
  <c r="H336" i="63" s="1"/>
  <c r="F40" i="65"/>
  <c r="F39" i="65" s="1"/>
  <c r="F38" i="65" s="1"/>
  <c r="H342" i="63"/>
  <c r="F45" i="65"/>
  <c r="F44" i="65" s="1"/>
  <c r="F41" i="65" s="1"/>
  <c r="H368" i="63"/>
  <c r="H367" i="63" s="1"/>
  <c r="H366" i="63" s="1"/>
  <c r="F22" i="65"/>
  <c r="F21" i="65" s="1"/>
  <c r="H373" i="63"/>
  <c r="H372" i="63" s="1"/>
  <c r="H371" i="63" s="1"/>
  <c r="F31" i="65"/>
  <c r="F30" i="65" s="1"/>
  <c r="F61" i="65"/>
  <c r="H382" i="63"/>
  <c r="F68" i="65"/>
  <c r="F66" i="65" s="1"/>
  <c r="H385" i="63"/>
  <c r="F71" i="65"/>
  <c r="F69" i="65" s="1"/>
  <c r="F74" i="65"/>
  <c r="F72" i="65" s="1"/>
  <c r="H388" i="63"/>
  <c r="H396" i="63"/>
  <c r="F105" i="65"/>
  <c r="F104" i="65" s="1"/>
  <c r="H399" i="63"/>
  <c r="F108" i="65"/>
  <c r="F107" i="65" s="1"/>
  <c r="H404" i="63"/>
  <c r="F121" i="65"/>
  <c r="F120" i="65" s="1"/>
  <c r="H416" i="63"/>
  <c r="F166" i="65"/>
  <c r="F165" i="65" s="1"/>
  <c r="H438" i="63"/>
  <c r="H437" i="63" s="1"/>
  <c r="H436" i="63" s="1"/>
  <c r="H435" i="63" s="1"/>
  <c r="F98" i="65"/>
  <c r="F97" i="65" s="1"/>
  <c r="H449" i="63"/>
  <c r="F53" i="65"/>
  <c r="F51" i="65" s="1"/>
  <c r="F50" i="65" s="1"/>
  <c r="F81" i="65"/>
  <c r="H470" i="63"/>
  <c r="H469" i="63" s="1"/>
  <c r="H468" i="63" s="1"/>
  <c r="H467" i="63" s="1"/>
  <c r="H466" i="63" s="1"/>
  <c r="F216" i="65"/>
  <c r="F215" i="65" s="1"/>
  <c r="F214" i="65" s="1"/>
  <c r="F213" i="65" s="1"/>
  <c r="J48" i="64"/>
  <c r="J47" i="64" s="1"/>
  <c r="J46" i="64" s="1"/>
  <c r="J170" i="64"/>
  <c r="J169" i="64" s="1"/>
  <c r="G51" i="65"/>
  <c r="G50" i="65" s="1"/>
  <c r="I20" i="63"/>
  <c r="I19" i="63" s="1"/>
  <c r="I18" i="63" s="1"/>
  <c r="I17" i="63" s="1"/>
  <c r="G305" i="65"/>
  <c r="G304" i="65" s="1"/>
  <c r="G303" i="65" s="1"/>
  <c r="G302" i="65" s="1"/>
  <c r="I38" i="63"/>
  <c r="I60" i="63"/>
  <c r="G261" i="65"/>
  <c r="G260" i="65" s="1"/>
  <c r="G257" i="65" s="1"/>
  <c r="G256" i="65" s="1"/>
  <c r="I69" i="63"/>
  <c r="I68" i="63" s="1"/>
  <c r="I67" i="63" s="1"/>
  <c r="G309" i="65"/>
  <c r="G308" i="65" s="1"/>
  <c r="G307" i="65" s="1"/>
  <c r="G306" i="65" s="1"/>
  <c r="I86" i="63"/>
  <c r="I85" i="63" s="1"/>
  <c r="I84" i="63" s="1"/>
  <c r="I83" i="63" s="1"/>
  <c r="G285" i="65"/>
  <c r="G284" i="65" s="1"/>
  <c r="G283" i="65" s="1"/>
  <c r="G282" i="65" s="1"/>
  <c r="I92" i="63"/>
  <c r="I91" i="63" s="1"/>
  <c r="I90" i="63" s="1"/>
  <c r="I89" i="63" s="1"/>
  <c r="G332" i="65"/>
  <c r="G331" i="65" s="1"/>
  <c r="I103" i="63"/>
  <c r="I102" i="63" s="1"/>
  <c r="I101" i="63" s="1"/>
  <c r="I100" i="63" s="1"/>
  <c r="G237" i="65"/>
  <c r="G236" i="65" s="1"/>
  <c r="G235" i="65" s="1"/>
  <c r="G234" i="65" s="1"/>
  <c r="G229" i="65" s="1"/>
  <c r="I107" i="63"/>
  <c r="I106" i="63" s="1"/>
  <c r="G318" i="65"/>
  <c r="G317" i="65" s="1"/>
  <c r="I111" i="63"/>
  <c r="G324" i="65"/>
  <c r="G323" i="65" s="1"/>
  <c r="I113" i="63"/>
  <c r="G327" i="65"/>
  <c r="I151" i="63"/>
  <c r="I150" i="63" s="1"/>
  <c r="I149" i="63" s="1"/>
  <c r="I185" i="63"/>
  <c r="G101" i="65"/>
  <c r="G99" i="65" s="1"/>
  <c r="I188" i="63"/>
  <c r="G111" i="65"/>
  <c r="G109" i="65" s="1"/>
  <c r="I209" i="63"/>
  <c r="G126" i="65"/>
  <c r="G125" i="65" s="1"/>
  <c r="I228" i="63"/>
  <c r="G145" i="65"/>
  <c r="G144" i="65" s="1"/>
  <c r="G219" i="65"/>
  <c r="I279" i="63"/>
  <c r="I278" i="63" s="1"/>
  <c r="I277" i="63" s="1"/>
  <c r="I276" i="63" s="1"/>
  <c r="G254" i="65"/>
  <c r="I294" i="63"/>
  <c r="G180" i="65"/>
  <c r="G179" i="65" s="1"/>
  <c r="I301" i="63"/>
  <c r="I300" i="63" s="1"/>
  <c r="G187" i="65"/>
  <c r="G186" i="65" s="1"/>
  <c r="G185" i="65" s="1"/>
  <c r="I331" i="63"/>
  <c r="I330" i="63" s="1"/>
  <c r="G291" i="65"/>
  <c r="G290" i="65" s="1"/>
  <c r="I337" i="63"/>
  <c r="I336" i="63" s="1"/>
  <c r="G40" i="65"/>
  <c r="G39" i="65" s="1"/>
  <c r="G38" i="65" s="1"/>
  <c r="G21" i="65"/>
  <c r="I373" i="63"/>
  <c r="I372" i="63" s="1"/>
  <c r="I371" i="63" s="1"/>
  <c r="G31" i="65"/>
  <c r="G30" i="65" s="1"/>
  <c r="I382" i="63"/>
  <c r="G68" i="65"/>
  <c r="G66" i="65" s="1"/>
  <c r="I385" i="63"/>
  <c r="G71" i="65"/>
  <c r="G69" i="65" s="1"/>
  <c r="I396" i="63"/>
  <c r="G105" i="65"/>
  <c r="G104" i="65" s="1"/>
  <c r="I399" i="63"/>
  <c r="G108" i="65"/>
  <c r="G107" i="65" s="1"/>
  <c r="I438" i="63"/>
  <c r="I437" i="63" s="1"/>
  <c r="I436" i="63" s="1"/>
  <c r="I435" i="63" s="1"/>
  <c r="G98" i="65"/>
  <c r="G97" i="65" s="1"/>
  <c r="J352" i="64"/>
  <c r="J351" i="64" s="1"/>
  <c r="J386" i="64"/>
  <c r="J385" i="64" s="1"/>
  <c r="F327" i="65"/>
  <c r="G292" i="65"/>
  <c r="G44" i="65"/>
  <c r="G41" i="65" s="1"/>
  <c r="I119" i="63"/>
  <c r="I118" i="63" s="1"/>
  <c r="I117" i="63" s="1"/>
  <c r="I313" i="63"/>
  <c r="I312" i="63" s="1"/>
  <c r="H113" i="63"/>
  <c r="H188" i="63"/>
  <c r="H379" i="63"/>
  <c r="J176" i="64"/>
  <c r="J175" i="64" s="1"/>
  <c r="J439" i="64"/>
  <c r="J343" i="64"/>
  <c r="J427" i="64"/>
  <c r="J426" i="64" s="1"/>
  <c r="J335" i="64"/>
  <c r="F428" i="40"/>
  <c r="H151" i="2"/>
  <c r="F427" i="40" s="1"/>
  <c r="H154" i="2"/>
  <c r="F430" i="40" s="1"/>
  <c r="H156" i="2"/>
  <c r="F432" i="40" s="1"/>
  <c r="H147" i="2"/>
  <c r="F421" i="40" s="1"/>
  <c r="F413" i="40"/>
  <c r="H140" i="2"/>
  <c r="F412" i="40" s="1"/>
  <c r="H129" i="2"/>
  <c r="F310" i="40" s="1"/>
  <c r="H124" i="2"/>
  <c r="H120" i="2"/>
  <c r="H115" i="2"/>
  <c r="F238" i="40" s="1"/>
  <c r="H110" i="2"/>
  <c r="H104" i="2"/>
  <c r="F436" i="40" s="1"/>
  <c r="H99" i="2"/>
  <c r="F370" i="40" s="1"/>
  <c r="H98" i="2"/>
  <c r="F369" i="40" s="1"/>
  <c r="H93" i="2"/>
  <c r="F353" i="40" s="1"/>
  <c r="H88" i="2"/>
  <c r="H77" i="2"/>
  <c r="F398" i="40" s="1"/>
  <c r="H76" i="2"/>
  <c r="F397" i="40" s="1"/>
  <c r="H72" i="2"/>
  <c r="F388" i="40" s="1"/>
  <c r="H67" i="2"/>
  <c r="F340" i="40" s="1"/>
  <c r="H65" i="2"/>
  <c r="F338" i="40" s="1"/>
  <c r="H59" i="2"/>
  <c r="F305" i="40" s="1"/>
  <c r="H54" i="2"/>
  <c r="H48" i="2"/>
  <c r="H43" i="2"/>
  <c r="F111" i="40" s="1"/>
  <c r="H41" i="2"/>
  <c r="F107" i="40" s="1"/>
  <c r="H31" i="2"/>
  <c r="F402" i="40" s="1"/>
  <c r="H27" i="2"/>
  <c r="H21" i="2"/>
  <c r="F393" i="40" s="1"/>
  <c r="H200" i="63" l="1"/>
  <c r="G167" i="65"/>
  <c r="G160" i="65" s="1"/>
  <c r="G159" i="65" s="1"/>
  <c r="J232" i="64"/>
  <c r="J231" i="64" s="1"/>
  <c r="J230" i="64" s="1"/>
  <c r="F160" i="65"/>
  <c r="F159" i="65" s="1"/>
  <c r="I428" i="63"/>
  <c r="I419" i="63" s="1"/>
  <c r="H428" i="63"/>
  <c r="H419" i="63" s="1"/>
  <c r="F255" i="40"/>
  <c r="F269" i="40"/>
  <c r="F55" i="40"/>
  <c r="H365" i="63"/>
  <c r="I365" i="63"/>
  <c r="I16" i="64"/>
  <c r="I15" i="64" s="1"/>
  <c r="F300" i="40"/>
  <c r="F20" i="65"/>
  <c r="F19" i="65" s="1"/>
  <c r="G20" i="65"/>
  <c r="G19" i="65" s="1"/>
  <c r="I22" i="63"/>
  <c r="H22" i="63"/>
  <c r="G96" i="65"/>
  <c r="F96" i="65"/>
  <c r="G190" i="65"/>
  <c r="G189" i="65" s="1"/>
  <c r="G188" i="65" s="1"/>
  <c r="F190" i="65"/>
  <c r="F189" i="65" s="1"/>
  <c r="F188" i="65" s="1"/>
  <c r="G218" i="65"/>
  <c r="G217" i="65" s="1"/>
  <c r="G208" i="65" s="1"/>
  <c r="F253" i="65"/>
  <c r="F252" i="65" s="1"/>
  <c r="F251" i="65" s="1"/>
  <c r="G253" i="65"/>
  <c r="G252" i="65" s="1"/>
  <c r="G251" i="65" s="1"/>
  <c r="F270" i="65"/>
  <c r="F269" i="65" s="1"/>
  <c r="F262" i="65" s="1"/>
  <c r="G270" i="65"/>
  <c r="G269" i="65" s="1"/>
  <c r="G262" i="65" s="1"/>
  <c r="G289" i="65"/>
  <c r="G288" i="65" s="1"/>
  <c r="G287" i="65" s="1"/>
  <c r="F289" i="65"/>
  <c r="F288" i="65" s="1"/>
  <c r="F293" i="65"/>
  <c r="F292" i="65" s="1"/>
  <c r="G316" i="65"/>
  <c r="G315" i="65" s="1"/>
  <c r="F316" i="65"/>
  <c r="F315" i="65" s="1"/>
  <c r="G320" i="65"/>
  <c r="G319" i="65" s="1"/>
  <c r="F320" i="65"/>
  <c r="F319" i="65" s="1"/>
  <c r="G330" i="65"/>
  <c r="G329" i="65" s="1"/>
  <c r="F330" i="65"/>
  <c r="F329" i="65" s="1"/>
  <c r="H270" i="63"/>
  <c r="H269" i="63" s="1"/>
  <c r="H264" i="63" s="1"/>
  <c r="H263" i="63" s="1"/>
  <c r="I270" i="63"/>
  <c r="I269" i="63" s="1"/>
  <c r="I264" i="63" s="1"/>
  <c r="I263" i="63" s="1"/>
  <c r="I200" i="63"/>
  <c r="I184" i="63"/>
  <c r="I183" i="63" s="1"/>
  <c r="I182" i="63" s="1"/>
  <c r="I181" i="63" s="1"/>
  <c r="H184" i="63"/>
  <c r="H183" i="63" s="1"/>
  <c r="H182" i="63" s="1"/>
  <c r="H181" i="63" s="1"/>
  <c r="J67" i="64"/>
  <c r="I110" i="63"/>
  <c r="I109" i="63" s="1"/>
  <c r="H110" i="63"/>
  <c r="H109" i="63" s="1"/>
  <c r="H448" i="63"/>
  <c r="H447" i="63" s="1"/>
  <c r="I448" i="63"/>
  <c r="I447" i="63" s="1"/>
  <c r="H401" i="63"/>
  <c r="I401" i="63"/>
  <c r="G117" i="65"/>
  <c r="G113" i="65" s="1"/>
  <c r="F117" i="65"/>
  <c r="G60" i="65"/>
  <c r="G59" i="65" s="1"/>
  <c r="F60" i="65"/>
  <c r="F59" i="65" s="1"/>
  <c r="G49" i="65"/>
  <c r="F49" i="65"/>
  <c r="J174" i="64"/>
  <c r="J310" i="64"/>
  <c r="J304" i="64" s="1"/>
  <c r="J160" i="64"/>
  <c r="J159" i="64" s="1"/>
  <c r="H249" i="63"/>
  <c r="H248" i="63" s="1"/>
  <c r="I441" i="63"/>
  <c r="I440" i="63" s="1"/>
  <c r="F240" i="40"/>
  <c r="F239" i="40" s="1"/>
  <c r="H47" i="2"/>
  <c r="H214" i="2"/>
  <c r="I72" i="63"/>
  <c r="J481" i="64"/>
  <c r="J384" i="64"/>
  <c r="H72" i="63"/>
  <c r="H329" i="63"/>
  <c r="H328" i="63" s="1"/>
  <c r="G29" i="65"/>
  <c r="G28" i="65" s="1"/>
  <c r="G335" i="65"/>
  <c r="G334" i="65" s="1"/>
  <c r="G333" i="65" s="1"/>
  <c r="H125" i="63"/>
  <c r="H124" i="63" s="1"/>
  <c r="H123" i="63" s="1"/>
  <c r="H378" i="63"/>
  <c r="H377" i="63" s="1"/>
  <c r="H376" i="63" s="1"/>
  <c r="I378" i="63"/>
  <c r="I377" i="63" s="1"/>
  <c r="I376" i="63" s="1"/>
  <c r="H441" i="63"/>
  <c r="H440" i="63" s="1"/>
  <c r="G37" i="65"/>
  <c r="H339" i="63"/>
  <c r="H335" i="63" s="1"/>
  <c r="I410" i="63"/>
  <c r="I409" i="63" s="1"/>
  <c r="I311" i="63"/>
  <c r="I310" i="63" s="1"/>
  <c r="J408" i="64"/>
  <c r="I145" i="63"/>
  <c r="I144" i="63" s="1"/>
  <c r="I143" i="63" s="1"/>
  <c r="H293" i="63"/>
  <c r="H292" i="63" s="1"/>
  <c r="G239" i="65"/>
  <c r="G238" i="65" s="1"/>
  <c r="I41" i="63"/>
  <c r="I40" i="63" s="1"/>
  <c r="I339" i="63"/>
  <c r="I335" i="63" s="1"/>
  <c r="F196" i="65"/>
  <c r="F195" i="65" s="1"/>
  <c r="I125" i="63"/>
  <c r="I124" i="63" s="1"/>
  <c r="I123" i="63" s="1"/>
  <c r="I167" i="63"/>
  <c r="I166" i="63" s="1"/>
  <c r="I153" i="63" s="1"/>
  <c r="F29" i="65"/>
  <c r="F28" i="65" s="1"/>
  <c r="F37" i="65"/>
  <c r="F178" i="65"/>
  <c r="F177" i="65" s="1"/>
  <c r="F239" i="65"/>
  <c r="F238" i="65" s="1"/>
  <c r="H167" i="63"/>
  <c r="H166" i="63" s="1"/>
  <c r="J23" i="64"/>
  <c r="I465" i="63"/>
  <c r="H410" i="63"/>
  <c r="H409" i="63" s="1"/>
  <c r="I105" i="63"/>
  <c r="I57" i="63"/>
  <c r="I56" i="63" s="1"/>
  <c r="I55" i="63" s="1"/>
  <c r="H57" i="63"/>
  <c r="H56" i="63" s="1"/>
  <c r="H55" i="63" s="1"/>
  <c r="H41" i="63"/>
  <c r="H40" i="63" s="1"/>
  <c r="I329" i="63"/>
  <c r="I328" i="63" s="1"/>
  <c r="I293" i="63"/>
  <c r="I292" i="63" s="1"/>
  <c r="H311" i="63"/>
  <c r="H310" i="63" s="1"/>
  <c r="H105" i="63"/>
  <c r="I393" i="63"/>
  <c r="G178" i="65"/>
  <c r="G177" i="65" s="1"/>
  <c r="H393" i="63"/>
  <c r="I35" i="63"/>
  <c r="I34" i="63" s="1"/>
  <c r="I33" i="63" s="1"/>
  <c r="H145" i="63"/>
  <c r="H144" i="63" s="1"/>
  <c r="H143" i="63" s="1"/>
  <c r="H35" i="63"/>
  <c r="H34" i="63" s="1"/>
  <c r="H33" i="63" s="1"/>
  <c r="H465" i="63"/>
  <c r="F277" i="65"/>
  <c r="G84" i="65"/>
  <c r="G83" i="65" s="1"/>
  <c r="F217" i="65"/>
  <c r="F208" i="65" s="1"/>
  <c r="J334" i="64"/>
  <c r="J333" i="64" s="1"/>
  <c r="J332" i="64" s="1"/>
  <c r="J331" i="64" s="1"/>
  <c r="F335" i="65"/>
  <c r="F334" i="65" s="1"/>
  <c r="F333" i="65" s="1"/>
  <c r="F229" i="65"/>
  <c r="G277" i="65"/>
  <c r="H199" i="63" l="1"/>
  <c r="H198" i="63" s="1"/>
  <c r="H197" i="63" s="1"/>
  <c r="I199" i="63"/>
  <c r="I198" i="63" s="1"/>
  <c r="I197" i="63" s="1"/>
  <c r="H418" i="63"/>
  <c r="I418" i="63"/>
  <c r="H94" i="63"/>
  <c r="I94" i="63"/>
  <c r="G18" i="65"/>
  <c r="F18" i="65"/>
  <c r="H160" i="63"/>
  <c r="H159" i="63" s="1"/>
  <c r="H153" i="63" s="1"/>
  <c r="J480" i="64"/>
  <c r="J447" i="64" s="1"/>
  <c r="J446" i="64" s="1"/>
  <c r="F287" i="65"/>
  <c r="G301" i="65"/>
  <c r="F301" i="65"/>
  <c r="I334" i="63"/>
  <c r="I333" i="63" s="1"/>
  <c r="H334" i="63"/>
  <c r="H333" i="63" s="1"/>
  <c r="H392" i="63"/>
  <c r="H391" i="63" s="1"/>
  <c r="H364" i="63" s="1"/>
  <c r="G95" i="65"/>
  <c r="G94" i="65" s="1"/>
  <c r="I392" i="63"/>
  <c r="I391" i="63" s="1"/>
  <c r="I364" i="63" s="1"/>
  <c r="F95" i="65"/>
  <c r="F94" i="65" s="1"/>
  <c r="G48" i="65"/>
  <c r="J213" i="64"/>
  <c r="J212" i="64" s="1"/>
  <c r="I287" i="63"/>
  <c r="I281" i="63" s="1"/>
  <c r="H287" i="63"/>
  <c r="H281" i="63" s="1"/>
  <c r="J109" i="64"/>
  <c r="H446" i="63"/>
  <c r="H445" i="63" s="1"/>
  <c r="H309" i="63"/>
  <c r="I446" i="63"/>
  <c r="I445" i="63" s="1"/>
  <c r="I309" i="63"/>
  <c r="J383" i="64"/>
  <c r="J366" i="64" s="1"/>
  <c r="J17" i="64"/>
  <c r="F48" i="65"/>
  <c r="I32" i="63"/>
  <c r="H32" i="63"/>
  <c r="F17" i="65" l="1"/>
  <c r="F16" i="65" s="1"/>
  <c r="G17" i="65"/>
  <c r="G16" i="65" s="1"/>
  <c r="J16" i="64"/>
  <c r="J15" i="64" s="1"/>
  <c r="H308" i="63"/>
  <c r="I308" i="63"/>
  <c r="I180" i="63"/>
  <c r="H180" i="63"/>
  <c r="H357" i="63"/>
  <c r="I357" i="63"/>
  <c r="I136" i="63"/>
  <c r="I16" i="63"/>
  <c r="H136" i="63"/>
  <c r="H16" i="63"/>
  <c r="F443" i="40"/>
  <c r="F439" i="40"/>
  <c r="F435" i="40"/>
  <c r="F434" i="40" s="1"/>
  <c r="F426" i="40"/>
  <c r="F429" i="40"/>
  <c r="F431" i="40"/>
  <c r="F422" i="40"/>
  <c r="F420" i="40"/>
  <c r="F418" i="40"/>
  <c r="F411" i="40"/>
  <c r="F401" i="40"/>
  <c r="F400" i="40" s="1"/>
  <c r="F399" i="40" s="1"/>
  <c r="F396" i="40"/>
  <c r="F395" i="40" s="1"/>
  <c r="F394" i="40" s="1"/>
  <c r="F392" i="40"/>
  <c r="F391" i="40" s="1"/>
  <c r="F390" i="40" s="1"/>
  <c r="F387" i="40"/>
  <c r="F386" i="40" s="1"/>
  <c r="F385" i="40" s="1"/>
  <c r="F380" i="40" s="1"/>
  <c r="F378" i="40"/>
  <c r="F377" i="40" s="1"/>
  <c r="F374" i="40"/>
  <c r="F373" i="40" s="1"/>
  <c r="F368" i="40"/>
  <c r="F367" i="40" s="1"/>
  <c r="F366" i="40" s="1"/>
  <c r="F364" i="40"/>
  <c r="F363" i="40" s="1"/>
  <c r="F361" i="40"/>
  <c r="F360" i="40" s="1"/>
  <c r="F356" i="40"/>
  <c r="F355" i="40" s="1"/>
  <c r="F354" i="40" s="1"/>
  <c r="F352" i="40"/>
  <c r="F351" i="40" s="1"/>
  <c r="F344" i="40"/>
  <c r="F343" i="40" s="1"/>
  <c r="F339" i="40"/>
  <c r="F337" i="40"/>
  <c r="F333" i="40"/>
  <c r="F332" i="40" s="1"/>
  <c r="F324" i="40"/>
  <c r="F323" i="40" s="1"/>
  <c r="F322" i="40" s="1"/>
  <c r="F316" i="40"/>
  <c r="F314" i="40"/>
  <c r="F320" i="40"/>
  <c r="F309" i="40"/>
  <c r="F308" i="40" s="1"/>
  <c r="F307" i="40" s="1"/>
  <c r="F303" i="40"/>
  <c r="F302" i="40" s="1"/>
  <c r="F299" i="40"/>
  <c r="F298" i="40" s="1"/>
  <c r="F297" i="40" s="1"/>
  <c r="F296" i="40" s="1"/>
  <c r="F290" i="40"/>
  <c r="F288" i="40"/>
  <c r="F282" i="40"/>
  <c r="F281" i="40" s="1"/>
  <c r="F277" i="40"/>
  <c r="F276" i="40" s="1"/>
  <c r="F268" i="40"/>
  <c r="F262" i="40"/>
  <c r="F254" i="40"/>
  <c r="F252" i="40"/>
  <c r="F250" i="40"/>
  <c r="F245" i="40"/>
  <c r="F244" i="40" s="1"/>
  <c r="F243" i="40" s="1"/>
  <c r="F242" i="40" s="1"/>
  <c r="F237" i="40"/>
  <c r="F236" i="40" s="1"/>
  <c r="F231" i="40"/>
  <c r="F230" i="40" s="1"/>
  <c r="F226" i="40"/>
  <c r="F224" i="40"/>
  <c r="F220" i="40"/>
  <c r="F219" i="40" s="1"/>
  <c r="F218" i="40" s="1"/>
  <c r="F208" i="40"/>
  <c r="F204" i="40"/>
  <c r="F188" i="40"/>
  <c r="F186" i="40"/>
  <c r="F166" i="40"/>
  <c r="F164" i="40"/>
  <c r="F154" i="40"/>
  <c r="F149" i="40"/>
  <c r="F143" i="40"/>
  <c r="F136" i="40"/>
  <c r="F130" i="40"/>
  <c r="F140" i="40"/>
  <c r="F127" i="40"/>
  <c r="F125" i="40"/>
  <c r="F123" i="40"/>
  <c r="F120" i="40"/>
  <c r="F118" i="40"/>
  <c r="F110" i="40"/>
  <c r="F108" i="40"/>
  <c r="F106" i="40"/>
  <c r="F102" i="40"/>
  <c r="F100" i="40"/>
  <c r="F91" i="40"/>
  <c r="F88" i="40"/>
  <c r="F85" i="40"/>
  <c r="F82" i="40"/>
  <c r="F80" i="40"/>
  <c r="F76" i="40"/>
  <c r="F70" i="40"/>
  <c r="F61" i="40"/>
  <c r="F58" i="40"/>
  <c r="F57" i="40" s="1"/>
  <c r="F54" i="40"/>
  <c r="F52" i="40"/>
  <c r="F47" i="40"/>
  <c r="F42" i="40"/>
  <c r="F38" i="40"/>
  <c r="F34" i="40"/>
  <c r="F21" i="40"/>
  <c r="I605" i="51"/>
  <c r="I604" i="51" s="1"/>
  <c r="I603" i="51" s="1"/>
  <c r="I602" i="51" s="1"/>
  <c r="I598" i="51"/>
  <c r="I597" i="51" s="1"/>
  <c r="I596" i="51" s="1"/>
  <c r="I593" i="51"/>
  <c r="I592" i="51" s="1"/>
  <c r="I591" i="51" s="1"/>
  <c r="I586" i="51"/>
  <c r="I585" i="51" s="1"/>
  <c r="I584" i="51" s="1"/>
  <c r="I583" i="51" s="1"/>
  <c r="I579" i="51"/>
  <c r="I577" i="51"/>
  <c r="I574" i="51"/>
  <c r="I573" i="51" s="1"/>
  <c r="I570" i="51"/>
  <c r="I569" i="51" s="1"/>
  <c r="I564" i="51"/>
  <c r="I563" i="51" s="1"/>
  <c r="I547" i="51"/>
  <c r="I544" i="51" s="1"/>
  <c r="I541" i="51"/>
  <c r="I537" i="51"/>
  <c r="I526" i="51" s="1"/>
  <c r="I520" i="51"/>
  <c r="I519" i="51" s="1"/>
  <c r="I518" i="51" s="1"/>
  <c r="I517" i="51" s="1"/>
  <c r="I515" i="51"/>
  <c r="I513" i="51"/>
  <c r="I511" i="51"/>
  <c r="I505" i="51"/>
  <c r="I504" i="51" s="1"/>
  <c r="I499" i="51"/>
  <c r="I498" i="51" s="1"/>
  <c r="I497" i="51" s="1"/>
  <c r="I496" i="51" s="1"/>
  <c r="I495" i="51" s="1"/>
  <c r="I491" i="51"/>
  <c r="I490" i="51" s="1"/>
  <c r="I489" i="51" s="1"/>
  <c r="I488" i="51" s="1"/>
  <c r="I487" i="51" s="1"/>
  <c r="I483" i="51"/>
  <c r="I479" i="51"/>
  <c r="I473" i="51"/>
  <c r="I470" i="51"/>
  <c r="I468" i="51"/>
  <c r="I463" i="51"/>
  <c r="I460" i="51"/>
  <c r="I458" i="51"/>
  <c r="I451" i="51"/>
  <c r="I450" i="51" s="1"/>
  <c r="I449" i="51" s="1"/>
  <c r="I448" i="51" s="1"/>
  <c r="I440" i="51"/>
  <c r="I439" i="51" s="1"/>
  <c r="I435" i="51"/>
  <c r="I433" i="51"/>
  <c r="I424" i="51"/>
  <c r="I423" i="51" s="1"/>
  <c r="I422" i="51" s="1"/>
  <c r="I421" i="51" s="1"/>
  <c r="I408" i="51"/>
  <c r="I407" i="51" s="1"/>
  <c r="I406" i="51" s="1"/>
  <c r="I405" i="51" s="1"/>
  <c r="I394" i="51"/>
  <c r="I393" i="51" s="1"/>
  <c r="I384" i="51"/>
  <c r="I383" i="51" s="1"/>
  <c r="I382" i="51" s="1"/>
  <c r="I381" i="51" s="1"/>
  <c r="I379" i="51"/>
  <c r="I378" i="51" s="1"/>
  <c r="I377" i="51" s="1"/>
  <c r="I363" i="51"/>
  <c r="I357" i="51"/>
  <c r="I343" i="51"/>
  <c r="I341" i="51"/>
  <c r="I331" i="51"/>
  <c r="I323" i="51"/>
  <c r="I317" i="51"/>
  <c r="I316" i="51" s="1"/>
  <c r="I315" i="51" s="1"/>
  <c r="I314" i="51" s="1"/>
  <c r="I310" i="51"/>
  <c r="I304" i="51"/>
  <c r="I301" i="51"/>
  <c r="I294" i="51"/>
  <c r="I293" i="51" s="1"/>
  <c r="I292" i="51" s="1"/>
  <c r="I291" i="51" s="1"/>
  <c r="I290" i="51" s="1"/>
  <c r="I289" i="51" s="1"/>
  <c r="I282" i="51"/>
  <c r="I281" i="51" s="1"/>
  <c r="I280" i="51" s="1"/>
  <c r="I278" i="51"/>
  <c r="I277" i="51" s="1"/>
  <c r="I276" i="51" s="1"/>
  <c r="I275" i="51" s="1"/>
  <c r="I270" i="51"/>
  <c r="I269" i="51" s="1"/>
  <c r="I268" i="51" s="1"/>
  <c r="I267" i="51" s="1"/>
  <c r="I266" i="51" s="1"/>
  <c r="I264" i="51"/>
  <c r="I263" i="51" s="1"/>
  <c r="I262" i="51" s="1"/>
  <c r="I261" i="51" s="1"/>
  <c r="I260" i="51" s="1"/>
  <c r="I663" i="51"/>
  <c r="I662" i="51" s="1"/>
  <c r="I661" i="51" s="1"/>
  <c r="I655" i="51"/>
  <c r="I630" i="51"/>
  <c r="I627" i="51"/>
  <c r="I624" i="51"/>
  <c r="I621" i="51"/>
  <c r="I615" i="51"/>
  <c r="I614" i="51" s="1"/>
  <c r="I613" i="51" s="1"/>
  <c r="I612" i="51" s="1"/>
  <c r="I611" i="51" s="1"/>
  <c r="I257" i="51"/>
  <c r="I256" i="51" s="1"/>
  <c r="I255" i="51" s="1"/>
  <c r="I254" i="51" s="1"/>
  <c r="I251" i="51"/>
  <c r="I250" i="51" s="1"/>
  <c r="I249" i="51" s="1"/>
  <c r="I248" i="51" s="1"/>
  <c r="I246" i="51"/>
  <c r="I245" i="51" s="1"/>
  <c r="I244" i="51" s="1"/>
  <c r="I243" i="51" s="1"/>
  <c r="I241" i="51"/>
  <c r="I240" i="51" s="1"/>
  <c r="I239" i="51" s="1"/>
  <c r="I238" i="51" s="1"/>
  <c r="I225" i="51"/>
  <c r="I224" i="51" s="1"/>
  <c r="I233" i="51"/>
  <c r="I218" i="51"/>
  <c r="I217" i="51" s="1"/>
  <c r="I216" i="51" s="1"/>
  <c r="I215" i="51" s="1"/>
  <c r="I214" i="51" s="1"/>
  <c r="I209" i="51"/>
  <c r="I206" i="51" s="1"/>
  <c r="I203" i="51"/>
  <c r="I202" i="51" s="1"/>
  <c r="I201" i="51" s="1"/>
  <c r="I197" i="51"/>
  <c r="I196" i="51" s="1"/>
  <c r="I190" i="51"/>
  <c r="I189" i="51" s="1"/>
  <c r="I171" i="51"/>
  <c r="I170" i="51" s="1"/>
  <c r="I169" i="51" s="1"/>
  <c r="I168" i="51" s="1"/>
  <c r="I165" i="51"/>
  <c r="I164" i="51" s="1"/>
  <c r="I159" i="51"/>
  <c r="I161" i="51"/>
  <c r="I151" i="51"/>
  <c r="I150" i="51" s="1"/>
  <c r="I149" i="51" s="1"/>
  <c r="I148" i="51" s="1"/>
  <c r="I147" i="51" s="1"/>
  <c r="I143" i="51"/>
  <c r="I142" i="51" s="1"/>
  <c r="I136" i="51"/>
  <c r="I135" i="51" s="1"/>
  <c r="I129" i="51"/>
  <c r="I125" i="51"/>
  <c r="I116" i="51"/>
  <c r="I121" i="51"/>
  <c r="I112" i="51"/>
  <c r="I99" i="51"/>
  <c r="I98" i="51" s="1"/>
  <c r="I97" i="51" s="1"/>
  <c r="I96" i="51" s="1"/>
  <c r="I94" i="51"/>
  <c r="I93" i="51" s="1"/>
  <c r="I92" i="51" s="1"/>
  <c r="I91" i="51" s="1"/>
  <c r="I89" i="51"/>
  <c r="I88" i="51" s="1"/>
  <c r="I87" i="51" s="1"/>
  <c r="I85" i="51"/>
  <c r="I84" i="51" s="1"/>
  <c r="I83" i="51" s="1"/>
  <c r="I80" i="51"/>
  <c r="I79" i="51" s="1"/>
  <c r="I78" i="51" s="1"/>
  <c r="I77" i="51" s="1"/>
  <c r="I74" i="51"/>
  <c r="I73" i="51" s="1"/>
  <c r="I72" i="51" s="1"/>
  <c r="I71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25" i="2"/>
  <c r="H624" i="2" s="1"/>
  <c r="H623" i="2" s="1"/>
  <c r="H622" i="2" s="1"/>
  <c r="H621" i="2" s="1"/>
  <c r="H619" i="2"/>
  <c r="H618" i="2" s="1"/>
  <c r="H617" i="2" s="1"/>
  <c r="H616" i="2" s="1"/>
  <c r="H615" i="2" s="1"/>
  <c r="H610" i="2"/>
  <c r="H609" i="2" s="1"/>
  <c r="H608" i="2" s="1"/>
  <c r="H607" i="2" s="1"/>
  <c r="H604" i="2"/>
  <c r="H603" i="2" s="1"/>
  <c r="H602" i="2" s="1"/>
  <c r="H596" i="2"/>
  <c r="H590" i="2"/>
  <c r="H579" i="2"/>
  <c r="H578" i="2" s="1"/>
  <c r="H577" i="2" s="1"/>
  <c r="H576" i="2" s="1"/>
  <c r="H571" i="2"/>
  <c r="H570" i="2" s="1"/>
  <c r="H569" i="2" s="1"/>
  <c r="H584" i="2"/>
  <c r="H583" i="2" s="1"/>
  <c r="H553" i="2"/>
  <c r="H549" i="2"/>
  <c r="H543" i="2"/>
  <c r="H540" i="2"/>
  <c r="H538" i="2"/>
  <c r="H533" i="2"/>
  <c r="H530" i="2"/>
  <c r="H528" i="2"/>
  <c r="H522" i="2"/>
  <c r="H519" i="2"/>
  <c r="H516" i="2"/>
  <c r="H513" i="2"/>
  <c r="H561" i="2"/>
  <c r="H560" i="2" s="1"/>
  <c r="H507" i="2"/>
  <c r="H506" i="2" s="1"/>
  <c r="H505" i="2" s="1"/>
  <c r="H502" i="2"/>
  <c r="H501" i="2" s="1"/>
  <c r="H500" i="2" s="1"/>
  <c r="H496" i="2"/>
  <c r="H495" i="2" s="1"/>
  <c r="H494" i="2" s="1"/>
  <c r="H493" i="2" s="1"/>
  <c r="H492" i="2" s="1"/>
  <c r="H489" i="2"/>
  <c r="H488" i="2" s="1"/>
  <c r="H487" i="2" s="1"/>
  <c r="H486" i="2" s="1"/>
  <c r="H485" i="2" s="1"/>
  <c r="H483" i="2"/>
  <c r="H482" i="2" s="1"/>
  <c r="H481" i="2" s="1"/>
  <c r="H480" i="2" s="1"/>
  <c r="H476" i="2"/>
  <c r="H474" i="2"/>
  <c r="H471" i="2"/>
  <c r="H470" i="2" s="1"/>
  <c r="H467" i="2"/>
  <c r="H466" i="2" s="1"/>
  <c r="H461" i="2"/>
  <c r="H460" i="2" s="1"/>
  <c r="H444" i="2"/>
  <c r="H441" i="2" s="1"/>
  <c r="H438" i="2"/>
  <c r="H434" i="2"/>
  <c r="H417" i="2"/>
  <c r="H416" i="2" s="1"/>
  <c r="H415" i="2" s="1"/>
  <c r="H414" i="2" s="1"/>
  <c r="H406" i="2"/>
  <c r="H405" i="2" s="1"/>
  <c r="H401" i="2"/>
  <c r="H399" i="2"/>
  <c r="H390" i="2"/>
  <c r="H389" i="2" s="1"/>
  <c r="H388" i="2" s="1"/>
  <c r="H387" i="2" s="1"/>
  <c r="H384" i="2"/>
  <c r="H383" i="2" s="1"/>
  <c r="H382" i="2" s="1"/>
  <c r="H381" i="2" s="1"/>
  <c r="H375" i="2"/>
  <c r="H373" i="2"/>
  <c r="H367" i="2"/>
  <c r="H366" i="2" s="1"/>
  <c r="H362" i="2"/>
  <c r="H361" i="2" s="1"/>
  <c r="H360" i="2" s="1"/>
  <c r="H359" i="2" s="1"/>
  <c r="H348" i="2"/>
  <c r="H347" i="2" s="1"/>
  <c r="H336" i="2"/>
  <c r="H335" i="2" s="1"/>
  <c r="H334" i="2" s="1"/>
  <c r="H333" i="2" s="1"/>
  <c r="H331" i="2"/>
  <c r="H330" i="2" s="1"/>
  <c r="H329" i="2" s="1"/>
  <c r="H315" i="2"/>
  <c r="H309" i="2"/>
  <c r="H295" i="2"/>
  <c r="H293" i="2"/>
  <c r="H283" i="2"/>
  <c r="H275" i="2"/>
  <c r="H269" i="2"/>
  <c r="H268" i="2" s="1"/>
  <c r="H267" i="2" s="1"/>
  <c r="H266" i="2" s="1"/>
  <c r="F328" i="40"/>
  <c r="F327" i="40" s="1"/>
  <c r="H256" i="2"/>
  <c r="H237" i="2"/>
  <c r="H236" i="2" s="1"/>
  <c r="H235" i="2" s="1"/>
  <c r="H234" i="2" s="1"/>
  <c r="H233" i="2" s="1"/>
  <c r="H231" i="2"/>
  <c r="H230" i="2" s="1"/>
  <c r="H224" i="2"/>
  <c r="H223" i="2" s="1"/>
  <c r="H210" i="2"/>
  <c r="H209" i="2" s="1"/>
  <c r="H208" i="2" s="1"/>
  <c r="H207" i="2" s="1"/>
  <c r="H205" i="2"/>
  <c r="H204" i="2" s="1"/>
  <c r="H203" i="2" s="1"/>
  <c r="H202" i="2" s="1"/>
  <c r="H199" i="2"/>
  <c r="H198" i="2" s="1"/>
  <c r="H193" i="2"/>
  <c r="H191" i="2"/>
  <c r="H195" i="2"/>
  <c r="H185" i="2"/>
  <c r="H184" i="2" s="1"/>
  <c r="H183" i="2" s="1"/>
  <c r="H182" i="2" s="1"/>
  <c r="H181" i="2" s="1"/>
  <c r="H178" i="2"/>
  <c r="H177" i="2" s="1"/>
  <c r="H176" i="2" s="1"/>
  <c r="H170" i="2"/>
  <c r="H169" i="2" s="1"/>
  <c r="H159" i="2"/>
  <c r="H150" i="2"/>
  <c r="H153" i="2"/>
  <c r="H155" i="2"/>
  <c r="H146" i="2"/>
  <c r="H139" i="2"/>
  <c r="H133" i="2"/>
  <c r="H132" i="2" s="1"/>
  <c r="H131" i="2" s="1"/>
  <c r="H130" i="2" s="1"/>
  <c r="H128" i="2"/>
  <c r="H127" i="2" s="1"/>
  <c r="H126" i="2" s="1"/>
  <c r="H125" i="2" s="1"/>
  <c r="H123" i="2"/>
  <c r="H122" i="2" s="1"/>
  <c r="H121" i="2" s="1"/>
  <c r="H119" i="2"/>
  <c r="H118" i="2" s="1"/>
  <c r="H117" i="2" s="1"/>
  <c r="H114" i="2"/>
  <c r="H113" i="2" s="1"/>
  <c r="H112" i="2" s="1"/>
  <c r="H111" i="2" s="1"/>
  <c r="H109" i="2"/>
  <c r="H108" i="2" s="1"/>
  <c r="H107" i="2" s="1"/>
  <c r="H106" i="2" s="1"/>
  <c r="H103" i="2"/>
  <c r="H102" i="2" s="1"/>
  <c r="H101" i="2" s="1"/>
  <c r="H100" i="2" s="1"/>
  <c r="H97" i="2"/>
  <c r="H96" i="2" s="1"/>
  <c r="H95" i="2" s="1"/>
  <c r="H94" i="2" s="1"/>
  <c r="H92" i="2"/>
  <c r="H91" i="2" s="1"/>
  <c r="H90" i="2" s="1"/>
  <c r="H89" i="2" s="1"/>
  <c r="H87" i="2"/>
  <c r="H86" i="2" s="1"/>
  <c r="H85" i="2" s="1"/>
  <c r="H84" i="2" s="1"/>
  <c r="H71" i="2"/>
  <c r="H70" i="2" s="1"/>
  <c r="H69" i="2" s="1"/>
  <c r="H68" i="2" s="1"/>
  <c r="H66" i="2"/>
  <c r="H64" i="2"/>
  <c r="H57" i="2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47" i="41"/>
  <c r="C38" i="41"/>
  <c r="C35" i="41"/>
  <c r="C34" i="41" s="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H423" i="2" l="1"/>
  <c r="H422" i="2" s="1"/>
  <c r="F41" i="40"/>
  <c r="F20" i="40"/>
  <c r="F19" i="40" s="1"/>
  <c r="I525" i="51"/>
  <c r="F203" i="40"/>
  <c r="F202" i="40" s="1"/>
  <c r="I322" i="51"/>
  <c r="I321" i="51" s="1"/>
  <c r="I300" i="51"/>
  <c r="H274" i="2"/>
  <c r="H273" i="2" s="1"/>
  <c r="F117" i="40"/>
  <c r="I590" i="51"/>
  <c r="I589" i="51" s="1"/>
  <c r="I588" i="51" s="1"/>
  <c r="I223" i="51"/>
  <c r="I222" i="51" s="1"/>
  <c r="H499" i="2"/>
  <c r="F69" i="40"/>
  <c r="F68" i="40" s="1"/>
  <c r="H136" i="2"/>
  <c r="F409" i="40" s="1"/>
  <c r="F408" i="40" s="1"/>
  <c r="F407" i="40" s="1"/>
  <c r="I111" i="51"/>
  <c r="I110" i="51" s="1"/>
  <c r="F257" i="40"/>
  <c r="F256" i="40" s="1"/>
  <c r="H15" i="63"/>
  <c r="I15" i="63"/>
  <c r="F417" i="40"/>
  <c r="F416" i="40" s="1"/>
  <c r="H145" i="2"/>
  <c r="H144" i="2" s="1"/>
  <c r="F313" i="40"/>
  <c r="F312" i="40" s="1"/>
  <c r="F249" i="40"/>
  <c r="F248" i="40" s="1"/>
  <c r="F51" i="40"/>
  <c r="H22" i="2"/>
  <c r="I274" i="51"/>
  <c r="I273" i="51" s="1"/>
  <c r="I272" i="51" s="1"/>
  <c r="H190" i="2"/>
  <c r="H189" i="2" s="1"/>
  <c r="I156" i="51"/>
  <c r="I155" i="51" s="1"/>
  <c r="I205" i="51"/>
  <c r="I200" i="51" s="1"/>
  <c r="I199" i="51" s="1"/>
  <c r="I457" i="51"/>
  <c r="F79" i="40"/>
  <c r="F78" i="40" s="1"/>
  <c r="H527" i="2"/>
  <c r="I494" i="51"/>
  <c r="I478" i="51"/>
  <c r="I477" i="51" s="1"/>
  <c r="H548" i="2"/>
  <c r="H547" i="2" s="1"/>
  <c r="H589" i="2"/>
  <c r="H588" i="2" s="1"/>
  <c r="I648" i="51"/>
  <c r="I647" i="51" s="1"/>
  <c r="I646" i="51" s="1"/>
  <c r="I645" i="51" s="1"/>
  <c r="H559" i="2"/>
  <c r="H558" i="2" s="1"/>
  <c r="F342" i="40"/>
  <c r="H168" i="2"/>
  <c r="H167" i="2" s="1"/>
  <c r="H166" i="2" s="1"/>
  <c r="H165" i="2" s="1"/>
  <c r="I134" i="51"/>
  <c r="I133" i="51" s="1"/>
  <c r="I132" i="51" s="1"/>
  <c r="I131" i="51" s="1"/>
  <c r="I124" i="51"/>
  <c r="I123" i="51" s="1"/>
  <c r="H158" i="2"/>
  <c r="H157" i="2" s="1"/>
  <c r="F438" i="40"/>
  <c r="F437" i="40" s="1"/>
  <c r="H346" i="2"/>
  <c r="H343" i="2" s="1"/>
  <c r="I543" i="51"/>
  <c r="H440" i="2"/>
  <c r="I163" i="51"/>
  <c r="H197" i="2"/>
  <c r="F326" i="40"/>
  <c r="I467" i="51"/>
  <c r="H537" i="2"/>
  <c r="I620" i="51"/>
  <c r="I619" i="51" s="1"/>
  <c r="I618" i="51" s="1"/>
  <c r="I617" i="51" s="1"/>
  <c r="H582" i="2"/>
  <c r="H581" i="2" s="1"/>
  <c r="I195" i="51"/>
  <c r="I194" i="51" s="1"/>
  <c r="I193" i="51" s="1"/>
  <c r="H512" i="2"/>
  <c r="H511" i="2" s="1"/>
  <c r="H510" i="2" s="1"/>
  <c r="I576" i="51"/>
  <c r="I572" i="51" s="1"/>
  <c r="I231" i="51"/>
  <c r="I230" i="51" s="1"/>
  <c r="I32" i="51"/>
  <c r="I31" i="51" s="1"/>
  <c r="I30" i="51" s="1"/>
  <c r="I101" i="51"/>
  <c r="I568" i="51"/>
  <c r="I432" i="51"/>
  <c r="I431" i="51" s="1"/>
  <c r="H606" i="2"/>
  <c r="H459" i="2"/>
  <c r="H458" i="2" s="1"/>
  <c r="F433" i="40"/>
  <c r="F223" i="40"/>
  <c r="F222" i="40" s="1"/>
  <c r="F336" i="40"/>
  <c r="F335" i="40" s="1"/>
  <c r="I510" i="51"/>
  <c r="I509" i="51" s="1"/>
  <c r="I503" i="51" s="1"/>
  <c r="I502" i="51" s="1"/>
  <c r="I501" i="51" s="1"/>
  <c r="F350" i="40"/>
  <c r="F359" i="40"/>
  <c r="F358" i="40" s="1"/>
  <c r="H473" i="2"/>
  <c r="H469" i="2" s="1"/>
  <c r="I259" i="51"/>
  <c r="H63" i="2"/>
  <c r="H62" i="2" s="1"/>
  <c r="H61" i="2" s="1"/>
  <c r="I188" i="51"/>
  <c r="I187" i="51" s="1"/>
  <c r="I562" i="51"/>
  <c r="I561" i="51" s="1"/>
  <c r="F235" i="40"/>
  <c r="F234" i="40" s="1"/>
  <c r="H614" i="2"/>
  <c r="H229" i="2"/>
  <c r="H228" i="2" s="1"/>
  <c r="H227" i="2" s="1"/>
  <c r="F376" i="40"/>
  <c r="F331" i="40"/>
  <c r="F287" i="40"/>
  <c r="F286" i="40" s="1"/>
  <c r="F275" i="40" s="1"/>
  <c r="H465" i="2"/>
  <c r="H372" i="2"/>
  <c r="H371" i="2" s="1"/>
  <c r="H365" i="2" s="1"/>
  <c r="H364" i="2" s="1"/>
  <c r="H213" i="2"/>
  <c r="H212" i="2" s="1"/>
  <c r="H116" i="2"/>
  <c r="H39" i="2"/>
  <c r="H38" i="2" s="1"/>
  <c r="H37" i="2" s="1"/>
  <c r="I412" i="51"/>
  <c r="I411" i="51" s="1"/>
  <c r="I410" i="51" s="1"/>
  <c r="I237" i="51"/>
  <c r="I236" i="51" s="1"/>
  <c r="I179" i="51"/>
  <c r="I178" i="51" s="1"/>
  <c r="I51" i="51"/>
  <c r="I50" i="51" s="1"/>
  <c r="I49" i="51" s="1"/>
  <c r="I25" i="51"/>
  <c r="I24" i="51" s="1"/>
  <c r="I23" i="51" s="1"/>
  <c r="D16" i="42"/>
  <c r="D15" i="42" s="1"/>
  <c r="D26" i="42"/>
  <c r="D25" i="42" s="1"/>
  <c r="C54" i="41"/>
  <c r="C37" i="41"/>
  <c r="F105" i="40"/>
  <c r="F104" i="40" s="1"/>
  <c r="F301" i="40"/>
  <c r="F63" i="40"/>
  <c r="F60" i="40" s="1"/>
  <c r="F56" i="40" s="1"/>
  <c r="F180" i="40"/>
  <c r="F142" i="40" s="1"/>
  <c r="F372" i="40"/>
  <c r="I82" i="51"/>
  <c r="I601" i="51"/>
  <c r="H83" i="2"/>
  <c r="H45" i="2"/>
  <c r="H44" i="2" s="1"/>
  <c r="H222" i="2"/>
  <c r="H221" i="2" s="1"/>
  <c r="H398" i="2"/>
  <c r="H397" i="2" s="1"/>
  <c r="H75" i="2"/>
  <c r="H74" i="2" s="1"/>
  <c r="H73" i="2" s="1"/>
  <c r="H253" i="2"/>
  <c r="H262" i="2"/>
  <c r="I167" i="51" l="1"/>
  <c r="F116" i="40"/>
  <c r="F115" i="40" s="1"/>
  <c r="H201" i="2"/>
  <c r="H252" i="2"/>
  <c r="I221" i="51"/>
  <c r="I220" i="51" s="1"/>
  <c r="H135" i="2"/>
  <c r="H105" i="2" s="1"/>
  <c r="F389" i="40"/>
  <c r="I299" i="51"/>
  <c r="I298" i="51" s="1"/>
  <c r="I297" i="51" s="1"/>
  <c r="I76" i="51"/>
  <c r="C14" i="41"/>
  <c r="I235" i="51"/>
  <c r="I456" i="51"/>
  <c r="I455" i="51" s="1"/>
  <c r="I454" i="51" s="1"/>
  <c r="I453" i="51" s="1"/>
  <c r="H557" i="2"/>
  <c r="I392" i="51"/>
  <c r="I391" i="51" s="1"/>
  <c r="F341" i="40"/>
  <c r="H272" i="2"/>
  <c r="H271" i="2" s="1"/>
  <c r="I320" i="51"/>
  <c r="I319" i="51" s="1"/>
  <c r="I524" i="51"/>
  <c r="I523" i="51" s="1"/>
  <c r="H392" i="2"/>
  <c r="H386" i="2" s="1"/>
  <c r="I426" i="51"/>
  <c r="I420" i="51" s="1"/>
  <c r="H421" i="2"/>
  <c r="H420" i="2" s="1"/>
  <c r="I154" i="51"/>
  <c r="I153" i="51" s="1"/>
  <c r="F311" i="40"/>
  <c r="H188" i="2"/>
  <c r="H187" i="2" s="1"/>
  <c r="H587" i="2"/>
  <c r="H586" i="2" s="1"/>
  <c r="I610" i="51"/>
  <c r="I609" i="51" s="1"/>
  <c r="I567" i="51"/>
  <c r="I566" i="51" s="1"/>
  <c r="C84" i="41"/>
  <c r="C83" i="41" s="1"/>
  <c r="F371" i="40"/>
  <c r="H464" i="2"/>
  <c r="H463" i="2" s="1"/>
  <c r="F330" i="40"/>
  <c r="H36" i="2"/>
  <c r="I22" i="51"/>
  <c r="D33" i="42"/>
  <c r="F40" i="40"/>
  <c r="F18" i="40" s="1"/>
  <c r="H226" i="2"/>
  <c r="F247" i="40"/>
  <c r="F67" i="40"/>
  <c r="H526" i="2"/>
  <c r="H525" i="2" s="1"/>
  <c r="H498" i="2" s="1"/>
  <c r="I192" i="51"/>
  <c r="F17" i="40" l="1"/>
  <c r="F16" i="40" s="1"/>
  <c r="H251" i="2"/>
  <c r="H250" i="2" s="1"/>
  <c r="H249" i="2" s="1"/>
  <c r="H248" i="2" s="1"/>
  <c r="I16" i="51"/>
  <c r="H16" i="2"/>
  <c r="I146" i="51"/>
  <c r="I296" i="51"/>
  <c r="I288" i="51" s="1"/>
  <c r="H491" i="2"/>
  <c r="I522" i="51"/>
  <c r="I493" i="51" s="1"/>
  <c r="H180" i="2"/>
  <c r="C112" i="41"/>
  <c r="H419" i="2"/>
  <c r="I15" i="51" l="1"/>
  <c r="I14" i="51" s="1"/>
  <c r="H15" i="2"/>
  <c r="D57" i="62" l="1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D38" i="62"/>
  <c r="D15" i="62" l="1"/>
  <c r="D95" i="62" s="1"/>
  <c r="C15" i="62"/>
  <c r="C95" i="62" s="1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</calcChain>
</file>

<file path=xl/sharedStrings.xml><?xml version="1.0" encoding="utf-8"?>
<sst xmlns="http://schemas.openxmlformats.org/spreadsheetml/2006/main" count="17392" uniqueCount="811">
  <si>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</si>
  <si>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</si>
  <si>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</si>
  <si>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</si>
  <si>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</si>
  <si>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</si>
  <si>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</si>
  <si>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</si>
  <si>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</si>
  <si>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</si>
  <si>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</si>
  <si>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</si>
  <si>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</si>
  <si>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</si>
  <si>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</si>
  <si>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</si>
  <si>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</si>
  <si>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</si>
  <si>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</si>
  <si>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</si>
  <si>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</si>
  <si>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</si>
  <si>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</si>
  <si>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</si>
  <si>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</si>
  <si>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</si>
  <si>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</si>
  <si>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</si>
  <si>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</si>
  <si>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</si>
  <si>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</si>
  <si>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</si>
  <si>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</si>
  <si>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</si>
  <si>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</si>
  <si>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</si>
  <si>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</si>
  <si>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</si>
  <si>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</si>
  <si>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</si>
  <si>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</si>
  <si>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</si>
  <si>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</si>
  <si>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</si>
  <si>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</si>
  <si>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</si>
  <si>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</si>
  <si>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</si>
  <si>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</si>
  <si>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</si>
  <si>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</si>
  <si>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</si>
  <si>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</si>
  <si>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</si>
  <si>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</si>
  <si>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</si>
  <si>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</si>
  <si>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</si>
  <si>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</si>
  <si>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</si>
  <si>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</si>
  <si>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</si>
  <si>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</si>
  <si>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</si>
  <si>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</si>
  <si>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</si>
  <si>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</si>
  <si>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</si>
  <si>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</si>
  <si>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</si>
  <si>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</si>
  <si>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</si>
  <si>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</si>
  <si>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</si>
  <si>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</si>
  <si>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</si>
  <si>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</si>
  <si>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</si>
  <si>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</si>
  <si>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</si>
  <si>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</si>
  <si>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</si>
  <si>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</si>
  <si>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</si>
  <si>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</si>
  <si>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</si>
  <si>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</si>
  <si>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</si>
  <si>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</si>
  <si>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</si>
  <si>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</si>
  <si>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</si>
  <si>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</si>
  <si>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</si>
  <si>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</si>
  <si>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</si>
  <si>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</si>
  <si>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</si>
  <si>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</si>
  <si>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</si>
  <si>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</si>
  <si>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</si>
  <si>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</si>
  <si>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</si>
  <si>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</si>
  <si>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</si>
  <si>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</si>
  <si>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</si>
  <si>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</si>
  <si>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</si>
  <si>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</si>
  <si>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</si>
  <si>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</si>
  <si>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</si>
  <si>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</si>
  <si>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</si>
  <si>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</si>
  <si>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</si>
  <si>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</si>
  <si>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</si>
  <si>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</si>
  <si>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</si>
  <si>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</si>
  <si>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</si>
  <si>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</si>
  <si>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</si>
  <si>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</si>
  <si>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</si>
  <si>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</si>
  <si>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</si>
  <si>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</si>
  <si>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</si>
  <si>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</si>
  <si>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</si>
  <si>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</si>
  <si>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</si>
  <si>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</si>
  <si>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</si>
  <si>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</si>
  <si>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</si>
  <si>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</si>
  <si>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</si>
  <si>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</si>
  <si>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</si>
  <si>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</si>
  <si>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</si>
  <si>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</si>
  <si>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</si>
  <si>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</si>
  <si>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</si>
  <si>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</si>
  <si>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</si>
  <si>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</si>
  <si>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</si>
  <si>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</si>
  <si>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</si>
  <si>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</si>
  <si>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</si>
  <si>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</si>
  <si>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</si>
  <si>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</si>
  <si>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</si>
  <si>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</si>
  <si>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</si>
  <si>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</si>
  <si>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</si>
  <si>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</si>
  <si>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</si>
  <si>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</si>
  <si>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</si>
  <si>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</si>
  <si>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</si>
  <si>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</si>
  <si>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</si>
  <si>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</si>
  <si>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</si>
  <si>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</si>
  <si>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</si>
  <si>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</si>
  <si>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</si>
  <si>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</si>
  <si>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</si>
  <si>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</si>
  <si>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</si>
  <si>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</si>
  <si>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</si>
  <si>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</si>
  <si>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</si>
  <si>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</si>
  <si>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</si>
  <si>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</si>
  <si>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</si>
  <si>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</si>
  <si>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</si>
  <si>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</si>
  <si>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</si>
  <si>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</si>
  <si>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</si>
  <si>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</si>
  <si>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</si>
  <si>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</si>
  <si>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</si>
  <si>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</si>
  <si>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</si>
  <si>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</si>
  <si>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</si>
  <si>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</si>
  <si>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</si>
  <si>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</si>
  <si>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</si>
  <si>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</si>
  <si>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</si>
  <si>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</si>
  <si>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</si>
  <si>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</si>
  <si>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</si>
  <si>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</si>
  <si>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</si>
  <si>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</si>
  <si>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</si>
  <si>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</si>
  <si>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</si>
  <si>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</si>
  <si>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</si>
  <si>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</si>
  <si>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</si>
  <si>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</si>
  <si>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</si>
  <si>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</si>
  <si>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</si>
  <si>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</si>
  <si>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</si>
  <si>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</si>
  <si>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</si>
  <si>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</si>
  <si>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</si>
  <si>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</si>
  <si>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</si>
  <si>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</si>
  <si>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</si>
  <si>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</si>
  <si>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</si>
  <si>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</si>
  <si>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</si>
  <si>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</si>
  <si>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</si>
  <si>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</si>
  <si>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</si>
  <si>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</si>
  <si>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</si>
  <si>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</si>
  <si>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</si>
  <si>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</si>
  <si>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</si>
  <si>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</si>
  <si>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</si>
  <si>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</si>
  <si>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</si>
  <si>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</si>
  <si>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</si>
  <si>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</si>
  <si>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</si>
  <si>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</si>
  <si>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</si>
  <si>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</si>
  <si>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</si>
  <si>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</si>
  <si>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</si>
  <si>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</si>
  <si>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</si>
  <si>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</si>
  <si>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</si>
  <si>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</si>
  <si>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</si>
  <si>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</si>
  <si>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</si>
  <si>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</si>
  <si>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</si>
  <si>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</si>
  <si>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</si>
  <si>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</si>
  <si>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</si>
  <si>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</si>
  <si>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</si>
  <si>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</si>
  <si>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</si>
  <si>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</si>
  <si>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</si>
  <si>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</si>
  <si>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</si>
  <si>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</si>
  <si>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</si>
  <si>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</si>
  <si>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</si>
  <si>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</si>
  <si>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</si>
  <si>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</si>
  <si>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</si>
  <si>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</si>
  <si>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</si>
  <si>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</si>
  <si>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</si>
  <si>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</si>
  <si>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</si>
  <si>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</si>
  <si>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</si>
  <si>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</si>
  <si>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</si>
  <si>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</si>
  <si>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</si>
  <si>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</si>
  <si>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</si>
  <si>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</si>
  <si>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</si>
  <si>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</si>
  <si>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</si>
  <si>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</si>
  <si>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</si>
  <si>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</si>
  <si>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</si>
  <si>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</si>
  <si>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</si>
  <si>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</si>
  <si>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</si>
  <si>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</si>
  <si>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</si>
  <si>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</si>
  <si>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</si>
  <si>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</si>
  <si>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</si>
  <si>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</si>
  <si>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</si>
  <si>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</si>
  <si>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</si>
  <si>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</si>
  <si>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</si>
  <si>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</si>
  <si>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</si>
  <si>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</si>
  <si>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</si>
  <si>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</si>
  <si>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</si>
  <si>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</si>
  <si>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</si>
  <si>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</si>
  <si>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</si>
  <si>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</si>
  <si>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</si>
  <si>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</si>
  <si>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</si>
  <si>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</si>
  <si>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</si>
  <si>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</si>
  <si>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</si>
  <si>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</si>
  <si>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</si>
  <si>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</si>
  <si>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</si>
  <si>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</si>
  <si>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</si>
  <si>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</si>
  <si>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</si>
  <si>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</si>
  <si>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</si>
  <si>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</si>
  <si>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</si>
  <si>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</si>
  <si>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</si>
  <si>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</si>
  <si>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</si>
  <si>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</si>
  <si>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</si>
  <si>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</si>
  <si>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</si>
  <si>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</si>
  <si>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</si>
  <si>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</si>
  <si>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</si>
  <si>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</si>
  <si>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</si>
  <si>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</si>
  <si>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</si>
  <si>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</si>
  <si>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</si>
  <si>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</si>
  <si>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</si>
  <si>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</si>
  <si>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</si>
  <si>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</si>
  <si>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</si>
  <si>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</si>
  <si>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</si>
  <si>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</si>
  <si>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</si>
  <si>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</si>
  <si>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</si>
  <si>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</si>
  <si>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</si>
  <si>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</si>
  <si>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</si>
  <si>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</si>
  <si>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</si>
  <si>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</si>
  <si>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</si>
  <si>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</si>
  <si>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</si>
  <si>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</si>
  <si>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</si>
  <si>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</si>
  <si>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</si>
  <si>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</si>
  <si>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</si>
  <si>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</si>
  <si>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</si>
  <si>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</si>
  <si>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</si>
  <si>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</si>
  <si>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</si>
  <si>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</si>
  <si>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</si>
  <si>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</si>
  <si>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</si>
  <si>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</si>
  <si>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</si>
  <si>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</si>
  <si>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</si>
  <si>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</si>
  <si>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</si>
  <si>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</si>
  <si>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</si>
  <si>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</si>
  <si>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</si>
  <si>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</si>
  <si>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</si>
  <si>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</si>
  <si>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</si>
  <si>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</si>
  <si>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</si>
  <si>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</si>
  <si>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</si>
  <si>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</si>
  <si>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</si>
  <si>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</si>
  <si>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</si>
  <si>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</si>
  <si>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</si>
  <si>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</si>
  <si>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</si>
  <si>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</si>
  <si>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</si>
  <si>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</si>
  <si>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</si>
  <si>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</si>
  <si>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</si>
  <si>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</si>
  <si>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</si>
  <si>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</si>
  <si>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</si>
  <si>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</si>
  <si>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</si>
  <si>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</si>
  <si>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</si>
  <si>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</si>
  <si>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</si>
  <si>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</si>
  <si>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</si>
  <si>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</si>
  <si>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</si>
  <si>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</si>
  <si>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</si>
  <si>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</si>
  <si>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</si>
  <si>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</si>
  <si>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</si>
  <si>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</si>
  <si>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</si>
  <si>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</si>
  <si>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</si>
  <si>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</si>
  <si>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</si>
  <si>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</si>
  <si>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</si>
  <si>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</si>
  <si>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</si>
  <si>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</si>
  <si>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</si>
  <si>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</si>
  <si>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</si>
  <si>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</si>
  <si>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</si>
  <si>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</si>
  <si>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</si>
  <si>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</si>
  <si>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</si>
  <si>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</si>
  <si>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</si>
  <si>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</si>
  <si>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</si>
  <si>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</si>
  <si>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</si>
  <si>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</si>
  <si>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</si>
  <si>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</si>
  <si>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</si>
  <si>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</si>
  <si>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</si>
  <si>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</si>
  <si>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</si>
  <si>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</si>
  <si>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</si>
  <si>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</si>
  <si>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</si>
  <si>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</si>
  <si>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</si>
  <si>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</si>
  <si>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</si>
  <si>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</si>
  <si>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</si>
  <si>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</si>
  <si>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</si>
  <si>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</si>
  <si>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</si>
  <si>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</si>
  <si>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</si>
  <si>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</si>
  <si>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</si>
  <si>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</si>
  <si>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</si>
  <si>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</si>
  <si>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1 11 05075 05 0000 120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</si>
  <si>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</si>
  <si>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</si>
  <si>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</si>
  <si>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</si>
  <si>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Приложение № 2</t>
  </si>
  <si>
    <t xml:space="preserve"> Приложение № 7</t>
  </si>
  <si>
    <t xml:space="preserve"> Приложение № 8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</si>
  <si>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</si>
  <si>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</si>
  <si>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</si>
  <si>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</si>
  <si>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</si>
  <si>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</si>
  <si>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</si>
  <si>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</si>
  <si>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</si>
  <si>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</si>
  <si>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</si>
  <si>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</si>
  <si>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</si>
  <si>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</si>
  <si>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</si>
  <si>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</si>
  <si>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</si>
  <si>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</si>
  <si>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</si>
  <si>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</si>
  <si>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</si>
  <si>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</si>
  <si>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</si>
  <si>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</si>
  <si>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</si>
  <si>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</si>
  <si>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</si>
  <si>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</si>
  <si>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</si>
  <si>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</si>
  <si>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</si>
  <si>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</si>
  <si>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</si>
  <si>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</si>
  <si>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</si>
  <si>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</si>
  <si>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</si>
  <si>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</si>
  <si>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</si>
  <si>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</si>
  <si>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</si>
  <si>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</si>
  <si>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</si>
  <si>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</si>
  <si>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</si>
  <si>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</si>
  <si>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</si>
  <si>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</si>
  <si>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</si>
  <si>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</si>
  <si>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</si>
  <si>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</si>
  <si>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</si>
  <si>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</si>
  <si>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</si>
  <si>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</si>
  <si>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</si>
  <si>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</si>
  <si>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</si>
  <si>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</si>
  <si>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</si>
  <si>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</si>
  <si>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</si>
  <si>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</si>
  <si>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</si>
  <si>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</si>
  <si>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</si>
  <si>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</si>
  <si>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</si>
  <si>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</si>
  <si>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</si>
  <si>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</si>
  <si>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</si>
  <si>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</si>
  <si>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</si>
  <si>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</si>
  <si>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</si>
  <si>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</si>
  <si>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</si>
  <si>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</si>
  <si>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</si>
  <si>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</si>
  <si>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</si>
  <si>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</si>
  <si>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</si>
  <si>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</si>
  <si>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</si>
  <si>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</si>
  <si>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</si>
  <si>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</si>
  <si>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</si>
  <si>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</si>
  <si>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</si>
  <si>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</si>
  <si>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</si>
  <si>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</si>
  <si>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</si>
  <si>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2 02 25169 05 0000 150</t>
  </si>
  <si>
    <t>2 02 25210 05 0000 150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</si>
  <si>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</si>
  <si>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</si>
  <si>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</si>
  <si>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</si>
  <si>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</si>
  <si>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</si>
  <si>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</si>
  <si>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</si>
  <si>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</si>
  <si>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</si>
  <si>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</si>
  <si>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</si>
  <si>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</si>
  <si>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</si>
  <si>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</si>
  <si>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</si>
  <si>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</si>
  <si>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</si>
  <si>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</si>
  <si>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</si>
  <si>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</si>
  <si>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</si>
  <si>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</si>
  <si>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</si>
  <si>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</si>
  <si>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</si>
  <si>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</si>
  <si>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</si>
  <si>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</si>
  <si>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</si>
  <si>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</si>
  <si>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</si>
  <si>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</si>
  <si>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</si>
  <si>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</si>
  <si>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</si>
  <si>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</si>
  <si>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Сумма на 2023 год</t>
  </si>
  <si>
    <t>Сумма          на 2023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</si>
  <si>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</si>
  <si>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</si>
  <si>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</si>
  <si>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</si>
  <si>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</si>
  <si>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</si>
  <si>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</si>
  <si>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</si>
  <si>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</si>
  <si>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</si>
  <si>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</si>
  <si>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</si>
  <si>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</si>
  <si>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</si>
  <si>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</si>
  <si>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</si>
  <si>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</si>
  <si>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</si>
  <si>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</si>
  <si>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</si>
  <si>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</si>
  <si>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</si>
  <si>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</si>
  <si>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</si>
  <si>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</si>
  <si>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</si>
  <si>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</si>
  <si>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S4001</t>
  </si>
  <si>
    <t>S4002</t>
  </si>
  <si>
    <t>S4003</t>
  </si>
  <si>
    <t>Инициативные платежи, зачисляемые в бюджеты муниципальных районов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</si>
  <si>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</si>
  <si>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</si>
  <si>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</si>
  <si>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</si>
  <si>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</si>
  <si>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</si>
  <si>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</si>
  <si>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</si>
  <si>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</si>
  <si>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</si>
  <si>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</si>
  <si>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</si>
  <si>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</si>
  <si>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</si>
  <si>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</si>
  <si>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</si>
  <si>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</si>
  <si>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</si>
  <si>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</si>
  <si>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</si>
  <si>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</si>
  <si>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</si>
  <si>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</si>
  <si>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</si>
  <si>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</si>
  <si>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</si>
  <si>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бюджета Поныровского района Курской области на 2022 год</t>
  </si>
  <si>
    <t xml:space="preserve"> на плановый период 2023 и 2024 годов</t>
  </si>
  <si>
    <t>Сумма на 2024 год</t>
  </si>
  <si>
    <t xml:space="preserve"> в 2022 году</t>
  </si>
  <si>
    <t xml:space="preserve">              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</si>
  <si>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              плановый период 2023 и 2024 годов" </t>
  </si>
  <si>
    <t xml:space="preserve">                                                                      Курской области на 2022 год и на  </t>
  </si>
  <si>
    <t xml:space="preserve">                                                                      плановый период 2023 и 2024 годов"  </t>
  </si>
  <si>
    <t xml:space="preserve">                                                                                                                   Курской области на 2022 год и на  </t>
  </si>
  <si>
    <t xml:space="preserve">                                                                                                                   плановый период 2023 и 2024 годов"  </t>
  </si>
  <si>
    <t>в плановом периоде 2023 и 2024 годов</t>
  </si>
  <si>
    <t>Сумма          на 2024 год</t>
  </si>
  <si>
    <t xml:space="preserve"> Курской области на 2022 год и на </t>
  </si>
  <si>
    <t xml:space="preserve">плановый период 2023 и 2024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</si>
  <si>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2022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</si>
  <si>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2023 и 2024  годов</t>
  </si>
  <si>
    <t>на 2022 год</t>
  </si>
  <si>
    <t>на плановый период 2023 и 2024  годов</t>
  </si>
  <si>
    <t xml:space="preserve">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</si>
  <si>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</si>
  <si>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</si>
  <si>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Приложение № 6</t>
  </si>
  <si>
    <t>Приложение № 9</t>
  </si>
  <si>
    <t>Приложение № 10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</si>
  <si>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</si>
  <si>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</si>
  <si>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</si>
  <si>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</si>
  <si>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</si>
  <si>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</si>
  <si>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14004</t>
  </si>
  <si>
    <t>S4004</t>
  </si>
  <si>
    <t>14005</t>
  </si>
  <si>
    <t>14006</t>
  </si>
  <si>
    <t>S4005</t>
  </si>
  <si>
    <t>S4006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</si>
  <si>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</si>
  <si>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</si>
  <si>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</si>
  <si>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</si>
  <si>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</si>
  <si>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</si>
  <si>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</si>
  <si>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</si>
  <si>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 xml:space="preserve">                                                                      плановый период 2023 и 2024 годов"   </t>
  </si>
  <si>
    <t xml:space="preserve">                                                                      от 09 декабря 2021 года № 165 (в редакции</t>
  </si>
  <si>
    <t xml:space="preserve">                                                                       от 09 декабря 2021 года № 165 (в редакции</t>
  </si>
  <si>
    <t>Реализация проекта "Народный бюджет":  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</t>
  </si>
  <si>
    <t>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 в рамках реализации проекта "Народный бюджет"</t>
  </si>
  <si>
    <t>Реализация проекта "Народный бюджет": 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</t>
  </si>
  <si>
    <t xml:space="preserve">Реализация проекта "Народный бюджет": 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</t>
  </si>
  <si>
    <t>Реализация проекта "Народный бюджет":  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</t>
  </si>
  <si>
    <t>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 в рамках реализации проекта "Народный бюджет"</t>
  </si>
  <si>
    <t>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в рамках реализации проекта "Народный бюджет"</t>
  </si>
  <si>
    <t>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  в рамках реализации проекта "Народный бюджет"</t>
  </si>
  <si>
    <t>Реализация проекта "Народный бюджет":  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</t>
  </si>
  <si>
    <t>Реализация проекта "Народный бюджет":  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</t>
  </si>
  <si>
    <t>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 в рамках реализации проекта "Народный бюджет"</t>
  </si>
  <si>
    <t>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 в рамках реализации проекта "Народный бюджет"</t>
  </si>
  <si>
    <t xml:space="preserve">                                                                                                                   от 09 декабря 2021 года № 165 (в редакции</t>
  </si>
  <si>
    <t xml:space="preserve">                                                                                                                    от 09 декабря 2021 года № 165 (в редакции</t>
  </si>
  <si>
    <t xml:space="preserve"> от 09 декабря 2021 года № 165 (в редакции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</si>
  <si>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</si>
  <si>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</si>
  <si>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</si>
  <si>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</si>
  <si>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</si>
  <si>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L7500</t>
  </si>
  <si>
    <t>Реализация мероприятий по модернизации школьных систем образования</t>
  </si>
  <si>
    <t>R7500</t>
  </si>
  <si>
    <t>Реализация мероприятий по модернизации школьных систем образования  за счет средств областного бюджета</t>
  </si>
  <si>
    <t>S7501</t>
  </si>
  <si>
    <t>Мероприятия по модернизации школьных систем образования</t>
  </si>
  <si>
    <t>R7501</t>
  </si>
  <si>
    <t xml:space="preserve">                                                                       решения от 25.03.2022 № 178)</t>
  </si>
  <si>
    <t xml:space="preserve">                                                                        решения от 25.03.2022 № 178)</t>
  </si>
  <si>
    <t xml:space="preserve">                                                                                                                   решения от 25.03.2022 № 178)</t>
  </si>
  <si>
    <t xml:space="preserve">                                                                                                                  решения от 25.03.2022 № 178)</t>
  </si>
  <si>
    <t>решения от 25.03.2022 № 178)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</si>
</sst>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7" fillId="0" borderId="0">
      <alignment vertical="top" wrapText="1"/>
    </xf>
    <xf numFmtId="0" fontId="18" fillId="0" borderId="0"/>
    <xf numFmtId="0" fontId="19" fillId="0" borderId="0"/>
    <xf numFmtId="0" fontId="21" fillId="0" borderId="0"/>
    <xf numFmtId="0" fontId="22" fillId="0" borderId="0"/>
    <xf numFmtId="44" fontId="23" fillId="0" borderId="0">
      <alignment vertical="top" wrapText="1"/>
    </xf>
    <xf numFmtId="0" fontId="21" fillId="0" borderId="0"/>
  </cellStyleXfs>
  <cellXfs count="61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0" fillId="3" borderId="2" xfId="0" applyNumberFormat="1" applyFont="1" applyFill="1" applyBorder="1" applyAlignment="1">
      <alignment horizontal="center" vertical="center"/>
    </xf>
    <xf numFmtId="49" fontId="20" fillId="3" borderId="6" xfId="0" applyNumberFormat="1" applyFont="1" applyFill="1" applyBorder="1" applyAlignment="1">
      <alignment vertical="center"/>
    </xf>
    <xf numFmtId="49" fontId="20" fillId="3" borderId="8" xfId="0" applyNumberFormat="1" applyFont="1" applyFill="1" applyBorder="1" applyAlignment="1">
      <alignment vertical="center"/>
    </xf>
    <xf numFmtId="49" fontId="20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21" fillId="0" borderId="0" xfId="5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21" fillId="0" borderId="0" xfId="5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4" fillId="0" borderId="0" xfId="8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21" fillId="0" borderId="0" xfId="5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2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4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1" fillId="0" borderId="0" xfId="5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4" fillId="0" borderId="21" xfId="8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9">
    <cellStyle name="Normal" xfId="6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7" xr:uid="{00000000-0005-0000-0000-000005000000}"/>
    <cellStyle name="Обычный_прил5" xfId="5" xr:uid="{00000000-0005-0000-0000-000008000000}"/>
    <cellStyle name="Обычный_прил9" xfId="8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abSelected="1" topLeftCell="B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99" t="s">
        <v>318</v>
      </c>
      <c r="D1" s="600"/>
    </row>
    <row r="2" spans="2:4" x14ac:dyDescent="0.25">
      <c r="C2" s="599" t="s">
        <v>319</v>
      </c>
      <c r="D2" s="600"/>
    </row>
    <row r="3" spans="2:4" x14ac:dyDescent="0.25">
      <c r="C3" s="599" t="s">
        <v>320</v>
      </c>
      <c r="D3" s="600"/>
    </row>
    <row r="4" spans="2:4" x14ac:dyDescent="0.25">
      <c r="C4" s="599" t="s">
        <v>321</v>
      </c>
      <c r="D4" s="600"/>
    </row>
    <row r="5" spans="2:4" x14ac:dyDescent="0.25">
      <c r="C5" s="599" t="s">
        <v>738</v>
      </c>
      <c r="D5" s="600"/>
    </row>
    <row r="6" spans="2:4" x14ac:dyDescent="0.25">
      <c r="C6" s="596" t="s">
        <v>739</v>
      </c>
      <c r="D6" s="597"/>
    </row>
    <row r="7" spans="2:4" x14ac:dyDescent="0.25">
      <c r="C7" s="596" t="s">
        <v>777</v>
      </c>
      <c r="D7" s="597"/>
    </row>
    <row r="8" spans="2:4" x14ac:dyDescent="0.25">
      <c r="C8" s="598" t="s">
        <v>806</v>
      </c>
      <c r="D8" s="598"/>
    </row>
    <row r="9" spans="2:4" x14ac:dyDescent="0.25">
      <c r="C9" s="348"/>
      <c r="D9" s="348"/>
    </row>
    <row r="10" spans="2:4" ht="18.75" x14ac:dyDescent="0.25">
      <c r="C10" s="350" t="s">
        <v>322</v>
      </c>
    </row>
    <row r="11" spans="2:4" ht="18.75" x14ac:dyDescent="0.25">
      <c r="C11" s="350" t="s">
        <v>732</v>
      </c>
    </row>
    <row r="12" spans="2:4" ht="18.75" x14ac:dyDescent="0.25">
      <c r="C12" s="350"/>
    </row>
    <row r="13" spans="2:4" x14ac:dyDescent="0.25">
      <c r="D13" s="4" t="s">
        <v>499</v>
      </c>
    </row>
    <row r="14" spans="2:4" ht="53.25" customHeight="1" x14ac:dyDescent="0.25">
      <c r="B14" s="351" t="s">
        <v>323</v>
      </c>
      <c r="C14" s="12" t="s">
        <v>324</v>
      </c>
      <c r="D14" s="50" t="s">
        <v>5</v>
      </c>
    </row>
    <row r="15" spans="2:4" ht="31.5" x14ac:dyDescent="0.25">
      <c r="B15" s="487" t="s">
        <v>325</v>
      </c>
      <c r="C15" s="485" t="s">
        <v>326</v>
      </c>
      <c r="D15" s="486">
        <f>SUM(D16,D25)</f>
        <v>15490105</v>
      </c>
    </row>
    <row r="16" spans="2:4" ht="31.5" x14ac:dyDescent="0.25">
      <c r="B16" s="196" t="s">
        <v>327</v>
      </c>
      <c r="C16" s="130" t="s">
        <v>328</v>
      </c>
      <c r="D16" s="469">
        <f>SUM(D17,D21)</f>
        <v>15490105</v>
      </c>
    </row>
    <row r="17" spans="2:4" ht="15.75" x14ac:dyDescent="0.25">
      <c r="B17" s="197" t="s">
        <v>329</v>
      </c>
      <c r="C17" s="45" t="s">
        <v>330</v>
      </c>
      <c r="D17" s="474">
        <f>SUM(D18)</f>
        <v>-462477240</v>
      </c>
    </row>
    <row r="18" spans="2:4" ht="15.75" x14ac:dyDescent="0.25">
      <c r="B18" s="198" t="s">
        <v>331</v>
      </c>
      <c r="C18" s="199" t="s">
        <v>332</v>
      </c>
      <c r="D18" s="475">
        <f>SUM(D19)</f>
        <v>-462477240</v>
      </c>
    </row>
    <row r="19" spans="2:4" ht="15.75" x14ac:dyDescent="0.25">
      <c r="B19" s="198" t="s">
        <v>333</v>
      </c>
      <c r="C19" s="199" t="s">
        <v>334</v>
      </c>
      <c r="D19" s="475">
        <f>SUM(D20)</f>
        <v>-462477240</v>
      </c>
    </row>
    <row r="20" spans="2:4" ht="31.5" x14ac:dyDescent="0.25">
      <c r="B20" s="198" t="s">
        <v>335</v>
      </c>
      <c r="C20" s="199" t="s">
        <v>336</v>
      </c>
      <c r="D20" s="471">
        <v>-462477240</v>
      </c>
    </row>
    <row r="21" spans="2:4" ht="15.75" x14ac:dyDescent="0.25">
      <c r="B21" s="197" t="s">
        <v>337</v>
      </c>
      <c r="C21" s="45" t="s">
        <v>338</v>
      </c>
      <c r="D21" s="474">
        <f>SUM(D22)</f>
        <v>477967345</v>
      </c>
    </row>
    <row r="22" spans="2:4" ht="15.75" x14ac:dyDescent="0.25">
      <c r="B22" s="198" t="s">
        <v>339</v>
      </c>
      <c r="C22" s="199" t="s">
        <v>340</v>
      </c>
      <c r="D22" s="476">
        <f>SUM(D23)</f>
        <v>477967345</v>
      </c>
    </row>
    <row r="23" spans="2:4" ht="15.75" x14ac:dyDescent="0.25">
      <c r="B23" s="198" t="s">
        <v>341</v>
      </c>
      <c r="C23" s="199" t="s">
        <v>342</v>
      </c>
      <c r="D23" s="476">
        <f>SUM(D24)</f>
        <v>477967345</v>
      </c>
    </row>
    <row r="24" spans="2:4" ht="31.5" x14ac:dyDescent="0.25">
      <c r="B24" s="198" t="s">
        <v>343</v>
      </c>
      <c r="C24" s="201" t="s">
        <v>344</v>
      </c>
      <c r="D24" s="471">
        <v>477967345</v>
      </c>
    </row>
    <row r="25" spans="2:4" ht="31.5" x14ac:dyDescent="0.25">
      <c r="B25" s="196" t="s">
        <v>345</v>
      </c>
      <c r="C25" s="130" t="s">
        <v>346</v>
      </c>
      <c r="D25" s="469">
        <f>SUM(D26)</f>
        <v>0</v>
      </c>
    </row>
    <row r="26" spans="2:4" ht="31.5" x14ac:dyDescent="0.25">
      <c r="B26" s="202" t="s">
        <v>347</v>
      </c>
      <c r="C26" s="203" t="s">
        <v>348</v>
      </c>
      <c r="D26" s="470">
        <f>SUM(D27,D30)</f>
        <v>0</v>
      </c>
    </row>
    <row r="27" spans="2:4" ht="31.5" x14ac:dyDescent="0.25">
      <c r="B27" s="200" t="s">
        <v>349</v>
      </c>
      <c r="C27" s="150" t="s">
        <v>350</v>
      </c>
      <c r="D27" s="472">
        <f>SUM(D28)</f>
        <v>500000</v>
      </c>
    </row>
    <row r="28" spans="2:4" ht="45.75" customHeight="1" x14ac:dyDescent="0.25">
      <c r="B28" s="198" t="s">
        <v>351</v>
      </c>
      <c r="C28" s="199" t="s">
        <v>352</v>
      </c>
      <c r="D28" s="475">
        <f>SUM(D29)</f>
        <v>500000</v>
      </c>
    </row>
    <row r="29" spans="2:4" ht="63" x14ac:dyDescent="0.25">
      <c r="B29" s="198" t="s">
        <v>353</v>
      </c>
      <c r="C29" s="199" t="s">
        <v>354</v>
      </c>
      <c r="D29" s="473">
        <v>500000</v>
      </c>
    </row>
    <row r="30" spans="2:4" ht="31.5" x14ac:dyDescent="0.25">
      <c r="B30" s="200" t="s">
        <v>355</v>
      </c>
      <c r="C30" s="150" t="s">
        <v>356</v>
      </c>
      <c r="D30" s="472">
        <f>SUM(D31)</f>
        <v>-500000</v>
      </c>
    </row>
    <row r="31" spans="2:4" ht="47.25" x14ac:dyDescent="0.25">
      <c r="B31" s="198" t="s">
        <v>357</v>
      </c>
      <c r="C31" s="199" t="s">
        <v>358</v>
      </c>
      <c r="D31" s="475">
        <f>SUM(D32)</f>
        <v>-500000</v>
      </c>
    </row>
    <row r="32" spans="2:4" ht="47.25" x14ac:dyDescent="0.25">
      <c r="B32" s="198" t="s">
        <v>359</v>
      </c>
      <c r="C32" s="199" t="s">
        <v>360</v>
      </c>
      <c r="D32" s="473">
        <v>-500000</v>
      </c>
    </row>
    <row r="33" spans="2:4" ht="15.75" x14ac:dyDescent="0.25">
      <c r="B33" s="204"/>
      <c r="C33" s="205" t="s">
        <v>361</v>
      </c>
      <c r="D33" s="477">
        <f>SUM(D15)</f>
        <v>15490105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9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46" customWidth="1"/>
    <col min="8" max="8" width="5.5703125" customWidth="1"/>
  </cols>
  <sheetData>
    <row r="1" spans="1:8" x14ac:dyDescent="0.25">
      <c r="B1" s="614" t="s">
        <v>755</v>
      </c>
      <c r="C1" s="614"/>
      <c r="D1" s="614"/>
      <c r="E1" s="614"/>
      <c r="F1" s="614"/>
    </row>
    <row r="2" spans="1:8" x14ac:dyDescent="0.25">
      <c r="B2" s="614" t="s">
        <v>93</v>
      </c>
      <c r="C2" s="614"/>
      <c r="D2" s="614"/>
      <c r="E2" s="614"/>
      <c r="F2" s="614"/>
    </row>
    <row r="3" spans="1:8" x14ac:dyDescent="0.25">
      <c r="B3" s="614" t="s">
        <v>94</v>
      </c>
      <c r="C3" s="614"/>
      <c r="D3" s="614"/>
      <c r="E3" s="614"/>
      <c r="F3" s="614"/>
    </row>
    <row r="4" spans="1:8" x14ac:dyDescent="0.25">
      <c r="B4" s="354" t="s">
        <v>95</v>
      </c>
      <c r="C4" s="354"/>
      <c r="D4" s="354"/>
      <c r="E4" s="354"/>
      <c r="F4" s="449"/>
      <c r="G4" s="449"/>
      <c r="H4" s="126"/>
    </row>
    <row r="5" spans="1:8" x14ac:dyDescent="0.25">
      <c r="B5" s="354" t="s">
        <v>744</v>
      </c>
      <c r="C5" s="354"/>
      <c r="D5" s="354"/>
      <c r="E5" s="354"/>
      <c r="F5" s="449"/>
      <c r="G5" s="449"/>
      <c r="H5" s="126"/>
    </row>
    <row r="6" spans="1:8" x14ac:dyDescent="0.25">
      <c r="B6" s="353" t="s">
        <v>745</v>
      </c>
      <c r="C6" s="353"/>
      <c r="D6" s="353"/>
      <c r="E6" s="353"/>
      <c r="F6" s="450"/>
      <c r="G6" s="450"/>
    </row>
    <row r="7" spans="1:8" x14ac:dyDescent="0.25">
      <c r="B7" s="4" t="s">
        <v>793</v>
      </c>
      <c r="C7" s="4"/>
      <c r="D7" s="4"/>
      <c r="E7" s="4"/>
      <c r="F7" s="451"/>
      <c r="G7" s="451"/>
    </row>
    <row r="8" spans="1:8" x14ac:dyDescent="0.25">
      <c r="B8" s="590" t="s">
        <v>810</v>
      </c>
      <c r="C8" s="4"/>
      <c r="D8" s="4"/>
      <c r="E8" s="4"/>
      <c r="F8" s="451"/>
      <c r="G8" s="451"/>
    </row>
    <row r="9" spans="1:8" x14ac:dyDescent="0.25">
      <c r="B9" s="4"/>
      <c r="C9" s="4"/>
      <c r="D9" s="4"/>
      <c r="E9" s="4"/>
      <c r="F9" s="451"/>
      <c r="G9" s="451"/>
    </row>
    <row r="10" spans="1:8" ht="18.75" customHeight="1" x14ac:dyDescent="0.25">
      <c r="A10" s="603" t="s">
        <v>241</v>
      </c>
      <c r="B10" s="603"/>
      <c r="C10" s="603"/>
      <c r="D10" s="603"/>
      <c r="E10" s="603"/>
      <c r="F10" s="603"/>
    </row>
    <row r="11" spans="1:8" ht="18.75" customHeight="1" x14ac:dyDescent="0.25">
      <c r="A11" s="603" t="s">
        <v>242</v>
      </c>
      <c r="B11" s="603"/>
      <c r="C11" s="603"/>
      <c r="D11" s="603"/>
      <c r="E11" s="603"/>
      <c r="F11" s="603"/>
    </row>
    <row r="12" spans="1:8" ht="18.75" customHeight="1" x14ac:dyDescent="0.25">
      <c r="A12" s="603" t="s">
        <v>243</v>
      </c>
      <c r="B12" s="603"/>
      <c r="C12" s="603"/>
      <c r="D12" s="603"/>
      <c r="E12" s="603"/>
      <c r="F12" s="603"/>
    </row>
    <row r="13" spans="1:8" ht="18.75" customHeight="1" x14ac:dyDescent="0.25">
      <c r="A13" s="603" t="s">
        <v>749</v>
      </c>
      <c r="B13" s="603"/>
      <c r="C13" s="603"/>
      <c r="D13" s="603"/>
      <c r="E13" s="603"/>
    </row>
    <row r="14" spans="1:8" ht="15.75" x14ac:dyDescent="0.25">
      <c r="B14" s="349"/>
      <c r="C14" s="349"/>
      <c r="D14" s="349"/>
      <c r="E14" s="349"/>
      <c r="G14" s="446" t="s">
        <v>499</v>
      </c>
    </row>
    <row r="15" spans="1:8" ht="38.25" customHeight="1" x14ac:dyDescent="0.25">
      <c r="A15" s="50" t="s">
        <v>0</v>
      </c>
      <c r="B15" s="611" t="s">
        <v>3</v>
      </c>
      <c r="C15" s="612"/>
      <c r="D15" s="613"/>
      <c r="E15" s="50" t="s">
        <v>4</v>
      </c>
      <c r="F15" s="10" t="s">
        <v>674</v>
      </c>
      <c r="G15" s="10" t="s">
        <v>743</v>
      </c>
    </row>
    <row r="16" spans="1:8" ht="15.75" x14ac:dyDescent="0.25">
      <c r="A16" s="433" t="s">
        <v>602</v>
      </c>
      <c r="B16" s="418"/>
      <c r="C16" s="434"/>
      <c r="D16" s="435"/>
      <c r="E16" s="422"/>
      <c r="F16" s="410">
        <f>SUM(F17+F301+F339)</f>
        <v>611652869</v>
      </c>
      <c r="G16" s="410">
        <f>SUM(G17+G301+G339)</f>
        <v>443848661</v>
      </c>
    </row>
    <row r="17" spans="1:7" ht="29.25" customHeight="1" x14ac:dyDescent="0.25">
      <c r="A17" s="445" t="s">
        <v>597</v>
      </c>
      <c r="B17" s="436"/>
      <c r="C17" s="437"/>
      <c r="D17" s="438"/>
      <c r="E17" s="439"/>
      <c r="F17" s="452">
        <f>SUM(F18+F48+F94+F188+F195+F208+F224+F229+F238+F251+F262+F277+F287+F296)</f>
        <v>580376246</v>
      </c>
      <c r="G17" s="452">
        <f>SUM(G18+G48+G94+G188+G195+G208+G224+G229+G238+G251+G262+G277+G287+G296)</f>
        <v>408644698</v>
      </c>
    </row>
    <row r="18" spans="1:7" ht="33.75" customHeight="1" x14ac:dyDescent="0.25">
      <c r="A18" s="134" t="s">
        <v>237</v>
      </c>
      <c r="B18" s="136" t="s">
        <v>221</v>
      </c>
      <c r="C18" s="244" t="s">
        <v>370</v>
      </c>
      <c r="D18" s="137" t="s">
        <v>371</v>
      </c>
      <c r="E18" s="135"/>
      <c r="F18" s="447">
        <f>SUM(F19+F28+F37)</f>
        <v>34434750</v>
      </c>
      <c r="G18" s="447">
        <f>SUM(G19+G28+G37)</f>
        <v>34434750</v>
      </c>
    </row>
    <row r="19" spans="1:7" ht="36" customHeight="1" x14ac:dyDescent="0.25">
      <c r="A19" s="133" t="s">
        <v>156</v>
      </c>
      <c r="B19" s="139" t="s">
        <v>224</v>
      </c>
      <c r="C19" s="314" t="s">
        <v>370</v>
      </c>
      <c r="D19" s="140" t="s">
        <v>371</v>
      </c>
      <c r="E19" s="138"/>
      <c r="F19" s="453">
        <f>SUM(F20)</f>
        <v>14271527</v>
      </c>
      <c r="G19" s="453">
        <f>SUM(G20)</f>
        <v>14271527</v>
      </c>
    </row>
    <row r="20" spans="1:7" ht="16.5" customHeight="1" x14ac:dyDescent="0.25">
      <c r="A20" s="304" t="s">
        <v>451</v>
      </c>
      <c r="B20" s="305" t="s">
        <v>224</v>
      </c>
      <c r="C20" s="306" t="s">
        <v>10</v>
      </c>
      <c r="D20" s="307" t="s">
        <v>371</v>
      </c>
      <c r="E20" s="308"/>
      <c r="F20" s="398">
        <f>SUM(F21+F24)</f>
        <v>14271527</v>
      </c>
      <c r="G20" s="398">
        <f>SUM(G21+G24)</f>
        <v>14271527</v>
      </c>
    </row>
    <row r="21" spans="1:7" ht="35.25" customHeight="1" x14ac:dyDescent="0.25">
      <c r="A21" s="27" t="s">
        <v>162</v>
      </c>
      <c r="B21" s="117" t="s">
        <v>224</v>
      </c>
      <c r="C21" s="206" t="s">
        <v>461</v>
      </c>
      <c r="D21" s="115" t="s">
        <v>463</v>
      </c>
      <c r="E21" s="141"/>
      <c r="F21" s="394">
        <f>SUM(F22:F23)</f>
        <v>572850</v>
      </c>
      <c r="G21" s="394">
        <f>SUM(G22:G23)</f>
        <v>572850</v>
      </c>
    </row>
    <row r="22" spans="1:7" ht="33" customHeight="1" x14ac:dyDescent="0.25">
      <c r="A22" s="54" t="s">
        <v>514</v>
      </c>
      <c r="B22" s="125" t="s">
        <v>224</v>
      </c>
      <c r="C22" s="207" t="s">
        <v>461</v>
      </c>
      <c r="D22" s="122" t="s">
        <v>463</v>
      </c>
      <c r="E22" s="128" t="s">
        <v>16</v>
      </c>
      <c r="F22" s="397">
        <f>SUM(прил6!H369)</f>
        <v>3150</v>
      </c>
      <c r="G22" s="397">
        <f>SUM(прил6!I369)</f>
        <v>3150</v>
      </c>
    </row>
    <row r="23" spans="1:7" ht="18" customHeight="1" x14ac:dyDescent="0.25">
      <c r="A23" s="54" t="s">
        <v>40</v>
      </c>
      <c r="B23" s="125" t="s">
        <v>224</v>
      </c>
      <c r="C23" s="207" t="s">
        <v>461</v>
      </c>
      <c r="D23" s="122" t="s">
        <v>463</v>
      </c>
      <c r="E23" s="128" t="s">
        <v>39</v>
      </c>
      <c r="F23" s="397">
        <f>SUM(прил6!H370)</f>
        <v>569700</v>
      </c>
      <c r="G23" s="397">
        <f>SUM(прил6!I370)</f>
        <v>569700</v>
      </c>
    </row>
    <row r="24" spans="1:7" ht="32.25" customHeight="1" x14ac:dyDescent="0.25">
      <c r="A24" s="27" t="s">
        <v>84</v>
      </c>
      <c r="B24" s="318" t="s">
        <v>224</v>
      </c>
      <c r="C24" s="319" t="s">
        <v>10</v>
      </c>
      <c r="D24" s="115" t="s">
        <v>402</v>
      </c>
      <c r="E24" s="141"/>
      <c r="F24" s="394">
        <f>SUM(F25:F27)</f>
        <v>13698677</v>
      </c>
      <c r="G24" s="394">
        <f>SUM(G25:G27)</f>
        <v>13698677</v>
      </c>
    </row>
    <row r="25" spans="1:7" ht="50.25" customHeight="1" x14ac:dyDescent="0.25">
      <c r="A25" s="54" t="s">
        <v>76</v>
      </c>
      <c r="B25" s="320" t="s">
        <v>224</v>
      </c>
      <c r="C25" s="321" t="s">
        <v>10</v>
      </c>
      <c r="D25" s="122" t="s">
        <v>402</v>
      </c>
      <c r="E25" s="128" t="s">
        <v>13</v>
      </c>
      <c r="F25" s="397">
        <f>SUM(прил6!H314)</f>
        <v>12786179</v>
      </c>
      <c r="G25" s="397">
        <f>SUM(прил6!I314)</f>
        <v>12786179</v>
      </c>
    </row>
    <row r="26" spans="1:7" ht="30.75" customHeight="1" x14ac:dyDescent="0.25">
      <c r="A26" s="54" t="s">
        <v>514</v>
      </c>
      <c r="B26" s="320" t="s">
        <v>224</v>
      </c>
      <c r="C26" s="321" t="s">
        <v>10</v>
      </c>
      <c r="D26" s="122" t="s">
        <v>402</v>
      </c>
      <c r="E26" s="128" t="s">
        <v>16</v>
      </c>
      <c r="F26" s="397">
        <f>SUM(прил6!H315)</f>
        <v>880434</v>
      </c>
      <c r="G26" s="397">
        <f>SUM(прил6!I315)</f>
        <v>880434</v>
      </c>
    </row>
    <row r="27" spans="1:7" ht="16.5" customHeight="1" x14ac:dyDescent="0.25">
      <c r="A27" s="54" t="s">
        <v>18</v>
      </c>
      <c r="B27" s="320" t="s">
        <v>224</v>
      </c>
      <c r="C27" s="321" t="s">
        <v>10</v>
      </c>
      <c r="D27" s="122" t="s">
        <v>402</v>
      </c>
      <c r="E27" s="128" t="s">
        <v>17</v>
      </c>
      <c r="F27" s="397">
        <f>SUM(прил6!H316)</f>
        <v>32064</v>
      </c>
      <c r="G27" s="397">
        <f>SUM(прил6!I316)</f>
        <v>32064</v>
      </c>
    </row>
    <row r="28" spans="1:7" ht="35.25" customHeight="1" x14ac:dyDescent="0.25">
      <c r="A28" s="142" t="s">
        <v>157</v>
      </c>
      <c r="B28" s="317" t="s">
        <v>452</v>
      </c>
      <c r="C28" s="245" t="s">
        <v>370</v>
      </c>
      <c r="D28" s="144" t="s">
        <v>371</v>
      </c>
      <c r="E28" s="145"/>
      <c r="F28" s="454">
        <f>SUM(F29)</f>
        <v>13183244</v>
      </c>
      <c r="G28" s="454">
        <f>SUM(G29)</f>
        <v>13183244</v>
      </c>
    </row>
    <row r="29" spans="1:7" ht="18" customHeight="1" x14ac:dyDescent="0.25">
      <c r="A29" s="309" t="s">
        <v>453</v>
      </c>
      <c r="B29" s="310" t="s">
        <v>225</v>
      </c>
      <c r="C29" s="311" t="s">
        <v>10</v>
      </c>
      <c r="D29" s="312" t="s">
        <v>371</v>
      </c>
      <c r="E29" s="313"/>
      <c r="F29" s="395">
        <f>SUM(F30+F33)</f>
        <v>13183244</v>
      </c>
      <c r="G29" s="395">
        <f>SUM(G30+G33)</f>
        <v>13183244</v>
      </c>
    </row>
    <row r="30" spans="1:7" ht="35.25" customHeight="1" x14ac:dyDescent="0.25">
      <c r="A30" s="27" t="s">
        <v>162</v>
      </c>
      <c r="B30" s="117" t="s">
        <v>225</v>
      </c>
      <c r="C30" s="206" t="s">
        <v>461</v>
      </c>
      <c r="D30" s="115" t="s">
        <v>463</v>
      </c>
      <c r="E30" s="141"/>
      <c r="F30" s="394">
        <f>SUM(F31:F32)</f>
        <v>491611</v>
      </c>
      <c r="G30" s="394">
        <f>SUM(G31:G32)</f>
        <v>491611</v>
      </c>
    </row>
    <row r="31" spans="1:7" ht="31.5" customHeight="1" x14ac:dyDescent="0.25">
      <c r="A31" s="54" t="s">
        <v>514</v>
      </c>
      <c r="B31" s="125" t="s">
        <v>225</v>
      </c>
      <c r="C31" s="207" t="s">
        <v>461</v>
      </c>
      <c r="D31" s="122" t="s">
        <v>463</v>
      </c>
      <c r="E31" s="128" t="s">
        <v>16</v>
      </c>
      <c r="F31" s="397">
        <f>SUM(прил6!H374)</f>
        <v>2548</v>
      </c>
      <c r="G31" s="397">
        <f>SUM(прил6!I374)</f>
        <v>2548</v>
      </c>
    </row>
    <row r="32" spans="1:7" ht="16.5" customHeight="1" x14ac:dyDescent="0.25">
      <c r="A32" s="54" t="s">
        <v>40</v>
      </c>
      <c r="B32" s="125" t="s">
        <v>225</v>
      </c>
      <c r="C32" s="207" t="s">
        <v>461</v>
      </c>
      <c r="D32" s="122" t="s">
        <v>463</v>
      </c>
      <c r="E32" s="128" t="s">
        <v>39</v>
      </c>
      <c r="F32" s="397">
        <f>SUM(прил6!H375)</f>
        <v>489063</v>
      </c>
      <c r="G32" s="397">
        <f>SUM(прил6!I375)</f>
        <v>489063</v>
      </c>
    </row>
    <row r="33" spans="1:7" ht="33" customHeight="1" x14ac:dyDescent="0.25">
      <c r="A33" s="27" t="s">
        <v>84</v>
      </c>
      <c r="B33" s="318" t="s">
        <v>225</v>
      </c>
      <c r="C33" s="319" t="s">
        <v>10</v>
      </c>
      <c r="D33" s="115" t="s">
        <v>402</v>
      </c>
      <c r="E33" s="141"/>
      <c r="F33" s="394">
        <f>SUM(F34:F36)</f>
        <v>12691633</v>
      </c>
      <c r="G33" s="394">
        <f>SUM(G34:G36)</f>
        <v>12691633</v>
      </c>
    </row>
    <row r="34" spans="1:7" ht="47.25" customHeight="1" x14ac:dyDescent="0.25">
      <c r="A34" s="54" t="s">
        <v>76</v>
      </c>
      <c r="B34" s="320" t="s">
        <v>225</v>
      </c>
      <c r="C34" s="321" t="s">
        <v>10</v>
      </c>
      <c r="D34" s="122" t="s">
        <v>402</v>
      </c>
      <c r="E34" s="128" t="s">
        <v>13</v>
      </c>
      <c r="F34" s="397">
        <f>SUM(прил6!H320)</f>
        <v>12027043</v>
      </c>
      <c r="G34" s="397">
        <f>SUM(прил6!I320)</f>
        <v>12027043</v>
      </c>
    </row>
    <row r="35" spans="1:7" ht="33" customHeight="1" x14ac:dyDescent="0.25">
      <c r="A35" s="54" t="s">
        <v>514</v>
      </c>
      <c r="B35" s="320" t="s">
        <v>225</v>
      </c>
      <c r="C35" s="321" t="s">
        <v>10</v>
      </c>
      <c r="D35" s="122" t="s">
        <v>402</v>
      </c>
      <c r="E35" s="128" t="s">
        <v>16</v>
      </c>
      <c r="F35" s="397">
        <f>SUM(прил6!H321)</f>
        <v>655744</v>
      </c>
      <c r="G35" s="397">
        <f>SUM(прил6!I321)</f>
        <v>655744</v>
      </c>
    </row>
    <row r="36" spans="1:7" ht="18" customHeight="1" x14ac:dyDescent="0.25">
      <c r="A36" s="54" t="s">
        <v>18</v>
      </c>
      <c r="B36" s="320" t="s">
        <v>225</v>
      </c>
      <c r="C36" s="321" t="s">
        <v>10</v>
      </c>
      <c r="D36" s="122" t="s">
        <v>402</v>
      </c>
      <c r="E36" s="128" t="s">
        <v>17</v>
      </c>
      <c r="F36" s="397">
        <f>SUM(прил6!H322)</f>
        <v>8846</v>
      </c>
      <c r="G36" s="397">
        <f>SUM(прил6!I322)</f>
        <v>8846</v>
      </c>
    </row>
    <row r="37" spans="1:7" s="43" customFormat="1" ht="49.5" customHeight="1" x14ac:dyDescent="0.25">
      <c r="A37" s="152" t="s">
        <v>159</v>
      </c>
      <c r="B37" s="153" t="s">
        <v>227</v>
      </c>
      <c r="C37" s="161" t="s">
        <v>370</v>
      </c>
      <c r="D37" s="149" t="s">
        <v>371</v>
      </c>
      <c r="E37" s="147"/>
      <c r="F37" s="454">
        <f>SUM(F38+F41)</f>
        <v>6979979</v>
      </c>
      <c r="G37" s="454">
        <f>SUM(G38+G41)</f>
        <v>6979979</v>
      </c>
    </row>
    <row r="38" spans="1:7" s="43" customFormat="1" ht="64.5" customHeight="1" x14ac:dyDescent="0.25">
      <c r="A38" s="322" t="s">
        <v>460</v>
      </c>
      <c r="B38" s="326" t="s">
        <v>227</v>
      </c>
      <c r="C38" s="327" t="s">
        <v>10</v>
      </c>
      <c r="D38" s="325" t="s">
        <v>371</v>
      </c>
      <c r="E38" s="316"/>
      <c r="F38" s="395">
        <f>SUM(F39)</f>
        <v>1193609</v>
      </c>
      <c r="G38" s="395">
        <f>SUM(G39)</f>
        <v>1193609</v>
      </c>
    </row>
    <row r="39" spans="1:7" s="43" customFormat="1" ht="33" customHeight="1" x14ac:dyDescent="0.25">
      <c r="A39" s="75" t="s">
        <v>75</v>
      </c>
      <c r="B39" s="328" t="s">
        <v>227</v>
      </c>
      <c r="C39" s="329" t="s">
        <v>461</v>
      </c>
      <c r="D39" s="151" t="s">
        <v>375</v>
      </c>
      <c r="E39" s="30"/>
      <c r="F39" s="394">
        <f>SUM(F40:F40)</f>
        <v>1193609</v>
      </c>
      <c r="G39" s="394">
        <f>SUM(G40:G40)</f>
        <v>1193609</v>
      </c>
    </row>
    <row r="40" spans="1:7" s="43" customFormat="1" ht="49.5" customHeight="1" x14ac:dyDescent="0.25">
      <c r="A40" s="76" t="s">
        <v>76</v>
      </c>
      <c r="B40" s="330" t="s">
        <v>227</v>
      </c>
      <c r="C40" s="331" t="s">
        <v>461</v>
      </c>
      <c r="D40" s="148" t="s">
        <v>375</v>
      </c>
      <c r="E40" s="53">
        <v>100</v>
      </c>
      <c r="F40" s="397">
        <f>SUM(прил6!H338)</f>
        <v>1193609</v>
      </c>
      <c r="G40" s="397">
        <f>SUM(прил6!I338)</f>
        <v>1193609</v>
      </c>
    </row>
    <row r="41" spans="1:7" s="43" customFormat="1" ht="49.5" customHeight="1" x14ac:dyDescent="0.25">
      <c r="A41" s="322" t="s">
        <v>457</v>
      </c>
      <c r="B41" s="323" t="s">
        <v>227</v>
      </c>
      <c r="C41" s="324" t="s">
        <v>12</v>
      </c>
      <c r="D41" s="325" t="s">
        <v>371</v>
      </c>
      <c r="E41" s="316"/>
      <c r="F41" s="395">
        <f>SUM(F42+F44)</f>
        <v>5786370</v>
      </c>
      <c r="G41" s="395">
        <f>SUM(G42+G44)</f>
        <v>5786370</v>
      </c>
    </row>
    <row r="42" spans="1:7" s="43" customFormat="1" ht="49.5" customHeight="1" x14ac:dyDescent="0.25">
      <c r="A42" s="75" t="s">
        <v>86</v>
      </c>
      <c r="B42" s="328" t="s">
        <v>227</v>
      </c>
      <c r="C42" s="329" t="s">
        <v>458</v>
      </c>
      <c r="D42" s="151" t="s">
        <v>459</v>
      </c>
      <c r="E42" s="30"/>
      <c r="F42" s="394">
        <f>SUM(F43)</f>
        <v>59958</v>
      </c>
      <c r="G42" s="394">
        <f>SUM(G43)</f>
        <v>59958</v>
      </c>
    </row>
    <row r="43" spans="1:7" s="43" customFormat="1" ht="49.5" customHeight="1" x14ac:dyDescent="0.25">
      <c r="A43" s="76" t="s">
        <v>76</v>
      </c>
      <c r="B43" s="330" t="s">
        <v>227</v>
      </c>
      <c r="C43" s="331" t="s">
        <v>458</v>
      </c>
      <c r="D43" s="148" t="s">
        <v>459</v>
      </c>
      <c r="E43" s="53">
        <v>100</v>
      </c>
      <c r="F43" s="397">
        <f>SUM(прил6!H341)</f>
        <v>59958</v>
      </c>
      <c r="G43" s="397">
        <f>SUM(прил6!I341)</f>
        <v>59958</v>
      </c>
    </row>
    <row r="44" spans="1:7" s="43" customFormat="1" ht="33" customHeight="1" x14ac:dyDescent="0.25">
      <c r="A44" s="75" t="s">
        <v>84</v>
      </c>
      <c r="B44" s="328" t="s">
        <v>227</v>
      </c>
      <c r="C44" s="329" t="s">
        <v>458</v>
      </c>
      <c r="D44" s="151" t="s">
        <v>402</v>
      </c>
      <c r="E44" s="30"/>
      <c r="F44" s="394">
        <f>SUM(F45:F47)</f>
        <v>5726412</v>
      </c>
      <c r="G44" s="394">
        <f>SUM(G45:G47)</f>
        <v>5726412</v>
      </c>
    </row>
    <row r="45" spans="1:7" s="43" customFormat="1" ht="49.5" customHeight="1" x14ac:dyDescent="0.25">
      <c r="A45" s="76" t="s">
        <v>76</v>
      </c>
      <c r="B45" s="330" t="s">
        <v>227</v>
      </c>
      <c r="C45" s="331" t="s">
        <v>458</v>
      </c>
      <c r="D45" s="148" t="s">
        <v>402</v>
      </c>
      <c r="E45" s="53">
        <v>100</v>
      </c>
      <c r="F45" s="397">
        <f>SUM(прил6!H343)</f>
        <v>5557190</v>
      </c>
      <c r="G45" s="397">
        <f>SUM(прил6!I343)</f>
        <v>5557190</v>
      </c>
    </row>
    <row r="46" spans="1:7" s="43" customFormat="1" ht="30.75" customHeight="1" x14ac:dyDescent="0.25">
      <c r="A46" s="76" t="s">
        <v>514</v>
      </c>
      <c r="B46" s="330" t="s">
        <v>227</v>
      </c>
      <c r="C46" s="331" t="s">
        <v>458</v>
      </c>
      <c r="D46" s="148" t="s">
        <v>402</v>
      </c>
      <c r="E46" s="53">
        <v>200</v>
      </c>
      <c r="F46" s="397">
        <f>SUM(прил6!H344)</f>
        <v>169022</v>
      </c>
      <c r="G46" s="397">
        <f>SUM(прил6!I344)</f>
        <v>169022</v>
      </c>
    </row>
    <row r="47" spans="1:7" s="43" customFormat="1" ht="18" customHeight="1" x14ac:dyDescent="0.25">
      <c r="A47" s="76" t="s">
        <v>18</v>
      </c>
      <c r="B47" s="330" t="s">
        <v>227</v>
      </c>
      <c r="C47" s="331" t="s">
        <v>458</v>
      </c>
      <c r="D47" s="148" t="s">
        <v>402</v>
      </c>
      <c r="E47" s="53">
        <v>800</v>
      </c>
      <c r="F47" s="397">
        <f>SUM(прил6!H345)</f>
        <v>200</v>
      </c>
      <c r="G47" s="397">
        <f>SUM(прил6!I345)</f>
        <v>200</v>
      </c>
    </row>
    <row r="48" spans="1:7" s="43" customFormat="1" ht="34.5" customHeight="1" x14ac:dyDescent="0.25">
      <c r="A48" s="58" t="s">
        <v>110</v>
      </c>
      <c r="B48" s="154" t="s">
        <v>180</v>
      </c>
      <c r="C48" s="246" t="s">
        <v>370</v>
      </c>
      <c r="D48" s="155" t="s">
        <v>371</v>
      </c>
      <c r="E48" s="39"/>
      <c r="F48" s="447">
        <f>SUM(F49+F59+F83)</f>
        <v>59686239</v>
      </c>
      <c r="G48" s="447">
        <f>SUM(G49+G59+G83)</f>
        <v>64356786</v>
      </c>
    </row>
    <row r="49" spans="1:7" s="43" customFormat="1" ht="48.75" customHeight="1" x14ac:dyDescent="0.25">
      <c r="A49" s="142" t="s">
        <v>122</v>
      </c>
      <c r="B49" s="153" t="s">
        <v>211</v>
      </c>
      <c r="C49" s="161" t="s">
        <v>370</v>
      </c>
      <c r="D49" s="149" t="s">
        <v>371</v>
      </c>
      <c r="E49" s="147"/>
      <c r="F49" s="454">
        <f>SUM(F50)</f>
        <v>3946262</v>
      </c>
      <c r="G49" s="454">
        <f>SUM(G50)</f>
        <v>3946262</v>
      </c>
    </row>
    <row r="50" spans="1:7" s="43" customFormat="1" ht="48.75" customHeight="1" x14ac:dyDescent="0.25">
      <c r="A50" s="309" t="s">
        <v>394</v>
      </c>
      <c r="B50" s="323" t="s">
        <v>211</v>
      </c>
      <c r="C50" s="324" t="s">
        <v>10</v>
      </c>
      <c r="D50" s="325" t="s">
        <v>371</v>
      </c>
      <c r="E50" s="316"/>
      <c r="F50" s="395">
        <f>SUM(+F51+F57+F54)</f>
        <v>3946262</v>
      </c>
      <c r="G50" s="395">
        <f>SUM(+G51+G57+G54)</f>
        <v>3946262</v>
      </c>
    </row>
    <row r="51" spans="1:7" s="43" customFormat="1" ht="33" customHeight="1" x14ac:dyDescent="0.25">
      <c r="A51" s="27" t="s">
        <v>91</v>
      </c>
      <c r="B51" s="123" t="s">
        <v>211</v>
      </c>
      <c r="C51" s="159" t="s">
        <v>10</v>
      </c>
      <c r="D51" s="151" t="s">
        <v>472</v>
      </c>
      <c r="E51" s="30"/>
      <c r="F51" s="394">
        <f>SUM(F52:F53)</f>
        <v>2677600</v>
      </c>
      <c r="G51" s="394">
        <f>SUM(G52:G53)</f>
        <v>2677600</v>
      </c>
    </row>
    <row r="52" spans="1:7" s="43" customFormat="1" ht="48.75" customHeight="1" x14ac:dyDescent="0.25">
      <c r="A52" s="54" t="s">
        <v>76</v>
      </c>
      <c r="B52" s="124" t="s">
        <v>211</v>
      </c>
      <c r="C52" s="156" t="s">
        <v>10</v>
      </c>
      <c r="D52" s="148" t="s">
        <v>472</v>
      </c>
      <c r="E52" s="53">
        <v>100</v>
      </c>
      <c r="F52" s="397">
        <f>SUM(прил6!H450)</f>
        <v>2467600</v>
      </c>
      <c r="G52" s="397">
        <f>SUM(прил6!I450)</f>
        <v>2467600</v>
      </c>
    </row>
    <row r="53" spans="1:7" s="43" customFormat="1" ht="33" customHeight="1" x14ac:dyDescent="0.25">
      <c r="A53" s="54" t="s">
        <v>514</v>
      </c>
      <c r="B53" s="124" t="s">
        <v>211</v>
      </c>
      <c r="C53" s="156" t="s">
        <v>10</v>
      </c>
      <c r="D53" s="148" t="s">
        <v>472</v>
      </c>
      <c r="E53" s="53">
        <v>200</v>
      </c>
      <c r="F53" s="397">
        <f>SUM(прил6!H451)</f>
        <v>210000</v>
      </c>
      <c r="G53" s="397">
        <f>SUM(прил6!I451)</f>
        <v>210000</v>
      </c>
    </row>
    <row r="54" spans="1:7" s="43" customFormat="1" ht="47.25" customHeight="1" x14ac:dyDescent="0.25">
      <c r="A54" s="99" t="s">
        <v>656</v>
      </c>
      <c r="B54" s="262" t="s">
        <v>211</v>
      </c>
      <c r="C54" s="263" t="s">
        <v>10</v>
      </c>
      <c r="D54" s="264" t="s">
        <v>655</v>
      </c>
      <c r="E54" s="28"/>
      <c r="F54" s="394">
        <f>SUM(F55:F56)</f>
        <v>669400</v>
      </c>
      <c r="G54" s="394">
        <f>SUM(G55:G56)</f>
        <v>669400</v>
      </c>
    </row>
    <row r="55" spans="1:7" s="43" customFormat="1" ht="48" customHeight="1" x14ac:dyDescent="0.25">
      <c r="A55" s="101" t="s">
        <v>76</v>
      </c>
      <c r="B55" s="259" t="s">
        <v>211</v>
      </c>
      <c r="C55" s="260" t="s">
        <v>10</v>
      </c>
      <c r="D55" s="261" t="s">
        <v>655</v>
      </c>
      <c r="E55" s="2" t="s">
        <v>13</v>
      </c>
      <c r="F55" s="397">
        <f>SUM(прил6!H453)</f>
        <v>603520</v>
      </c>
      <c r="G55" s="397">
        <f>SUM(прил6!I453)</f>
        <v>603520</v>
      </c>
    </row>
    <row r="56" spans="1:7" s="43" customFormat="1" ht="32.25" customHeight="1" x14ac:dyDescent="0.25">
      <c r="A56" s="110" t="s">
        <v>514</v>
      </c>
      <c r="B56" s="259" t="s">
        <v>211</v>
      </c>
      <c r="C56" s="260" t="s">
        <v>10</v>
      </c>
      <c r="D56" s="261" t="s">
        <v>655</v>
      </c>
      <c r="E56" s="2" t="s">
        <v>16</v>
      </c>
      <c r="F56" s="397">
        <f>SUM(прил6!H454)</f>
        <v>65880</v>
      </c>
      <c r="G56" s="397">
        <f>SUM(прил6!I454)</f>
        <v>65880</v>
      </c>
    </row>
    <row r="57" spans="1:7" s="43" customFormat="1" ht="33.75" customHeight="1" x14ac:dyDescent="0.25">
      <c r="A57" s="75" t="s">
        <v>75</v>
      </c>
      <c r="B57" s="123" t="s">
        <v>211</v>
      </c>
      <c r="C57" s="159" t="s">
        <v>10</v>
      </c>
      <c r="D57" s="151" t="s">
        <v>375</v>
      </c>
      <c r="E57" s="30"/>
      <c r="F57" s="394">
        <f>SUM(F58)</f>
        <v>599262</v>
      </c>
      <c r="G57" s="394">
        <f>SUM(G58)</f>
        <v>599262</v>
      </c>
    </row>
    <row r="58" spans="1:7" s="43" customFormat="1" ht="51.75" customHeight="1" x14ac:dyDescent="0.25">
      <c r="A58" s="54" t="s">
        <v>76</v>
      </c>
      <c r="B58" s="124" t="s">
        <v>211</v>
      </c>
      <c r="C58" s="156" t="s">
        <v>10</v>
      </c>
      <c r="D58" s="148" t="s">
        <v>375</v>
      </c>
      <c r="E58" s="53">
        <v>100</v>
      </c>
      <c r="F58" s="397">
        <f>SUM(прил6!H456)</f>
        <v>599262</v>
      </c>
      <c r="G58" s="397">
        <f>SUM(прил6!I456)</f>
        <v>599262</v>
      </c>
    </row>
    <row r="59" spans="1:7" s="43" customFormat="1" ht="48" customHeight="1" x14ac:dyDescent="0.25">
      <c r="A59" s="142" t="s">
        <v>160</v>
      </c>
      <c r="B59" s="153" t="s">
        <v>182</v>
      </c>
      <c r="C59" s="161" t="s">
        <v>370</v>
      </c>
      <c r="D59" s="149" t="s">
        <v>371</v>
      </c>
      <c r="E59" s="147"/>
      <c r="F59" s="454">
        <f>SUM(F60)</f>
        <v>46256162</v>
      </c>
      <c r="G59" s="454">
        <f>SUM(G60)</f>
        <v>48650450</v>
      </c>
    </row>
    <row r="60" spans="1:7" s="43" customFormat="1" ht="48" customHeight="1" x14ac:dyDescent="0.25">
      <c r="A60" s="309" t="s">
        <v>462</v>
      </c>
      <c r="B60" s="323" t="s">
        <v>182</v>
      </c>
      <c r="C60" s="324" t="s">
        <v>10</v>
      </c>
      <c r="D60" s="325" t="s">
        <v>371</v>
      </c>
      <c r="E60" s="316"/>
      <c r="F60" s="395">
        <f>SUM(F61+F63+F66+F69+F72+F79+F81+F75+F77)</f>
        <v>46256162</v>
      </c>
      <c r="G60" s="395">
        <f>SUM(G61+G63+G66+G69+G72+G79+G81+G75+G77)</f>
        <v>48650450</v>
      </c>
    </row>
    <row r="61" spans="1:7" s="43" customFormat="1" ht="16.5" customHeight="1" x14ac:dyDescent="0.25">
      <c r="A61" s="27" t="s">
        <v>528</v>
      </c>
      <c r="B61" s="123" t="s">
        <v>182</v>
      </c>
      <c r="C61" s="159" t="s">
        <v>10</v>
      </c>
      <c r="D61" s="151" t="s">
        <v>465</v>
      </c>
      <c r="E61" s="30"/>
      <c r="F61" s="394">
        <f>SUM(F62)</f>
        <v>1389456</v>
      </c>
      <c r="G61" s="394">
        <f>SUM(G62)</f>
        <v>1389456</v>
      </c>
    </row>
    <row r="62" spans="1:7" s="43" customFormat="1" ht="16.5" customHeight="1" x14ac:dyDescent="0.25">
      <c r="A62" s="54" t="s">
        <v>40</v>
      </c>
      <c r="B62" s="124" t="s">
        <v>182</v>
      </c>
      <c r="C62" s="156" t="s">
        <v>10</v>
      </c>
      <c r="D62" s="148" t="s">
        <v>465</v>
      </c>
      <c r="E62" s="53" t="s">
        <v>39</v>
      </c>
      <c r="F62" s="397">
        <f>SUM(прил6!H423)</f>
        <v>1389456</v>
      </c>
      <c r="G62" s="397">
        <f>SUM(прил6!I423)</f>
        <v>1389456</v>
      </c>
    </row>
    <row r="63" spans="1:7" s="43" customFormat="1" ht="33" customHeight="1" x14ac:dyDescent="0.25">
      <c r="A63" s="27" t="s">
        <v>87</v>
      </c>
      <c r="B63" s="123" t="s">
        <v>182</v>
      </c>
      <c r="C63" s="159" t="s">
        <v>10</v>
      </c>
      <c r="D63" s="151" t="s">
        <v>466</v>
      </c>
      <c r="E63" s="30"/>
      <c r="F63" s="394">
        <f>SUM(F64:F65)</f>
        <v>45070</v>
      </c>
      <c r="G63" s="394">
        <f>SUM(G64:G65)</f>
        <v>45070</v>
      </c>
    </row>
    <row r="64" spans="1:7" s="43" customFormat="1" ht="30.75" customHeight="1" x14ac:dyDescent="0.25">
      <c r="A64" s="54" t="s">
        <v>514</v>
      </c>
      <c r="B64" s="124" t="s">
        <v>182</v>
      </c>
      <c r="C64" s="156" t="s">
        <v>10</v>
      </c>
      <c r="D64" s="148" t="s">
        <v>466</v>
      </c>
      <c r="E64" s="53" t="s">
        <v>16</v>
      </c>
      <c r="F64" s="397">
        <f>SUM(прил6!H380)</f>
        <v>640</v>
      </c>
      <c r="G64" s="397">
        <f>SUM(прил6!I380)</f>
        <v>640</v>
      </c>
    </row>
    <row r="65" spans="1:7" s="43" customFormat="1" ht="16.5" customHeight="1" x14ac:dyDescent="0.25">
      <c r="A65" s="54" t="s">
        <v>40</v>
      </c>
      <c r="B65" s="124" t="s">
        <v>182</v>
      </c>
      <c r="C65" s="156" t="s">
        <v>10</v>
      </c>
      <c r="D65" s="148" t="s">
        <v>466</v>
      </c>
      <c r="E65" s="53" t="s">
        <v>39</v>
      </c>
      <c r="F65" s="397">
        <f>SUM(прил6!H381)</f>
        <v>44430</v>
      </c>
      <c r="G65" s="397">
        <f>SUM(прил6!I381)</f>
        <v>44430</v>
      </c>
    </row>
    <row r="66" spans="1:7" s="43" customFormat="1" ht="31.5" customHeight="1" x14ac:dyDescent="0.25">
      <c r="A66" s="27" t="s">
        <v>88</v>
      </c>
      <c r="B66" s="123" t="s">
        <v>182</v>
      </c>
      <c r="C66" s="159" t="s">
        <v>10</v>
      </c>
      <c r="D66" s="151" t="s">
        <v>467</v>
      </c>
      <c r="E66" s="30"/>
      <c r="F66" s="394">
        <f>SUM(F67:F68)</f>
        <v>170185</v>
      </c>
      <c r="G66" s="394">
        <f>SUM(G67:G68)</f>
        <v>170185</v>
      </c>
    </row>
    <row r="67" spans="1:7" s="43" customFormat="1" ht="33" customHeight="1" x14ac:dyDescent="0.25">
      <c r="A67" s="54" t="s">
        <v>514</v>
      </c>
      <c r="B67" s="124" t="s">
        <v>182</v>
      </c>
      <c r="C67" s="156" t="s">
        <v>10</v>
      </c>
      <c r="D67" s="148" t="s">
        <v>467</v>
      </c>
      <c r="E67" s="53" t="s">
        <v>16</v>
      </c>
      <c r="F67" s="397">
        <f>SUM(прил6!H383)</f>
        <v>2100</v>
      </c>
      <c r="G67" s="397">
        <f>SUM(прил6!I383)</f>
        <v>2100</v>
      </c>
    </row>
    <row r="68" spans="1:7" s="43" customFormat="1" ht="17.25" customHeight="1" x14ac:dyDescent="0.25">
      <c r="A68" s="54" t="s">
        <v>40</v>
      </c>
      <c r="B68" s="124" t="s">
        <v>182</v>
      </c>
      <c r="C68" s="156" t="s">
        <v>10</v>
      </c>
      <c r="D68" s="148" t="s">
        <v>467</v>
      </c>
      <c r="E68" s="53" t="s">
        <v>39</v>
      </c>
      <c r="F68" s="397">
        <f>SUM(прил6!H384)</f>
        <v>168085</v>
      </c>
      <c r="G68" s="397">
        <f>SUM(прил6!I384)</f>
        <v>168085</v>
      </c>
    </row>
    <row r="69" spans="1:7" s="43" customFormat="1" ht="15.75" customHeight="1" x14ac:dyDescent="0.25">
      <c r="A69" s="27" t="s">
        <v>89</v>
      </c>
      <c r="B69" s="123" t="s">
        <v>182</v>
      </c>
      <c r="C69" s="159" t="s">
        <v>10</v>
      </c>
      <c r="D69" s="151" t="s">
        <v>468</v>
      </c>
      <c r="E69" s="30"/>
      <c r="F69" s="394">
        <f>SUM(F70:F71)</f>
        <v>3559174</v>
      </c>
      <c r="G69" s="394">
        <f>SUM(G70:G71)</f>
        <v>3559174</v>
      </c>
    </row>
    <row r="70" spans="1:7" s="43" customFormat="1" ht="30.75" customHeight="1" x14ac:dyDescent="0.25">
      <c r="A70" s="54" t="s">
        <v>514</v>
      </c>
      <c r="B70" s="124" t="s">
        <v>182</v>
      </c>
      <c r="C70" s="156" t="s">
        <v>10</v>
      </c>
      <c r="D70" s="148" t="s">
        <v>468</v>
      </c>
      <c r="E70" s="53" t="s">
        <v>16</v>
      </c>
      <c r="F70" s="397">
        <f>SUM(прил6!H386)</f>
        <v>34400</v>
      </c>
      <c r="G70" s="397">
        <f>SUM(прил6!I386)</f>
        <v>34400</v>
      </c>
    </row>
    <row r="71" spans="1:7" s="43" customFormat="1" ht="17.25" customHeight="1" x14ac:dyDescent="0.25">
      <c r="A71" s="54" t="s">
        <v>40</v>
      </c>
      <c r="B71" s="124" t="s">
        <v>182</v>
      </c>
      <c r="C71" s="156" t="s">
        <v>10</v>
      </c>
      <c r="D71" s="148" t="s">
        <v>468</v>
      </c>
      <c r="E71" s="53" t="s">
        <v>39</v>
      </c>
      <c r="F71" s="397">
        <f>SUM(прил6!H387)</f>
        <v>3524774</v>
      </c>
      <c r="G71" s="397">
        <f>SUM(прил6!I387)</f>
        <v>3524774</v>
      </c>
    </row>
    <row r="72" spans="1:7" s="43" customFormat="1" ht="16.5" customHeight="1" x14ac:dyDescent="0.25">
      <c r="A72" s="27" t="s">
        <v>90</v>
      </c>
      <c r="B72" s="123" t="s">
        <v>182</v>
      </c>
      <c r="C72" s="159" t="s">
        <v>10</v>
      </c>
      <c r="D72" s="151" t="s">
        <v>469</v>
      </c>
      <c r="E72" s="30"/>
      <c r="F72" s="394">
        <f>SUM(F73:F74)</f>
        <v>305950</v>
      </c>
      <c r="G72" s="394">
        <f>SUM(G73:G74)</f>
        <v>305950</v>
      </c>
    </row>
    <row r="73" spans="1:7" s="43" customFormat="1" ht="31.5" customHeight="1" x14ac:dyDescent="0.25">
      <c r="A73" s="54" t="s">
        <v>514</v>
      </c>
      <c r="B73" s="124" t="s">
        <v>182</v>
      </c>
      <c r="C73" s="156" t="s">
        <v>10</v>
      </c>
      <c r="D73" s="148" t="s">
        <v>469</v>
      </c>
      <c r="E73" s="53" t="s">
        <v>16</v>
      </c>
      <c r="F73" s="397">
        <f>SUM(прил6!H389)</f>
        <v>3850</v>
      </c>
      <c r="G73" s="397">
        <f>SUM(прил6!I389)</f>
        <v>3850</v>
      </c>
    </row>
    <row r="74" spans="1:7" s="43" customFormat="1" ht="17.25" customHeight="1" x14ac:dyDescent="0.25">
      <c r="A74" s="54" t="s">
        <v>40</v>
      </c>
      <c r="B74" s="124" t="s">
        <v>182</v>
      </c>
      <c r="C74" s="156" t="s">
        <v>10</v>
      </c>
      <c r="D74" s="148" t="s">
        <v>469</v>
      </c>
      <c r="E74" s="53" t="s">
        <v>39</v>
      </c>
      <c r="F74" s="397">
        <f>SUM(прил6!H390)</f>
        <v>302100</v>
      </c>
      <c r="G74" s="397">
        <f>SUM(прил6!I390)</f>
        <v>302100</v>
      </c>
    </row>
    <row r="75" spans="1:7" s="43" customFormat="1" ht="17.25" customHeight="1" x14ac:dyDescent="0.25">
      <c r="A75" s="99" t="s">
        <v>653</v>
      </c>
      <c r="B75" s="217" t="s">
        <v>182</v>
      </c>
      <c r="C75" s="218" t="s">
        <v>10</v>
      </c>
      <c r="D75" s="264" t="s">
        <v>652</v>
      </c>
      <c r="E75" s="31"/>
      <c r="F75" s="394">
        <f>SUM(F76)</f>
        <v>37508771</v>
      </c>
      <c r="G75" s="394">
        <f>SUM(G76)</f>
        <v>39869771</v>
      </c>
    </row>
    <row r="76" spans="1:7" s="43" customFormat="1" ht="17.25" customHeight="1" x14ac:dyDescent="0.25">
      <c r="A76" s="3" t="s">
        <v>40</v>
      </c>
      <c r="B76" s="220" t="s">
        <v>182</v>
      </c>
      <c r="C76" s="221" t="s">
        <v>10</v>
      </c>
      <c r="D76" s="261" t="s">
        <v>652</v>
      </c>
      <c r="E76" s="268" t="s">
        <v>39</v>
      </c>
      <c r="F76" s="397">
        <f>SUM(прил6!H425)</f>
        <v>37508771</v>
      </c>
      <c r="G76" s="397">
        <f>SUM(прил6!I425)</f>
        <v>39869771</v>
      </c>
    </row>
    <row r="77" spans="1:7" s="43" customFormat="1" ht="31.5" customHeight="1" x14ac:dyDescent="0.25">
      <c r="A77" s="99" t="s">
        <v>654</v>
      </c>
      <c r="B77" s="217" t="s">
        <v>182</v>
      </c>
      <c r="C77" s="218" t="s">
        <v>10</v>
      </c>
      <c r="D77" s="264" t="s">
        <v>651</v>
      </c>
      <c r="E77" s="31"/>
      <c r="F77" s="394">
        <f>SUM(F78)</f>
        <v>736566</v>
      </c>
      <c r="G77" s="394">
        <f>SUM(G78)</f>
        <v>769854</v>
      </c>
    </row>
    <row r="78" spans="1:7" s="43" customFormat="1" ht="30.75" customHeight="1" x14ac:dyDescent="0.25">
      <c r="A78" s="110" t="s">
        <v>514</v>
      </c>
      <c r="B78" s="220" t="s">
        <v>182</v>
      </c>
      <c r="C78" s="221" t="s">
        <v>10</v>
      </c>
      <c r="D78" s="261" t="s">
        <v>651</v>
      </c>
      <c r="E78" s="268" t="s">
        <v>16</v>
      </c>
      <c r="F78" s="397">
        <f>SUM(прил6!H427)</f>
        <v>736566</v>
      </c>
      <c r="G78" s="397">
        <f>SUM(прил6!I427)</f>
        <v>769854</v>
      </c>
    </row>
    <row r="79" spans="1:7" s="43" customFormat="1" ht="17.25" customHeight="1" x14ac:dyDescent="0.25">
      <c r="A79" s="27" t="s">
        <v>161</v>
      </c>
      <c r="B79" s="123" t="s">
        <v>182</v>
      </c>
      <c r="C79" s="159" t="s">
        <v>10</v>
      </c>
      <c r="D79" s="151" t="s">
        <v>565</v>
      </c>
      <c r="E79" s="30"/>
      <c r="F79" s="394">
        <f>SUM(F80)</f>
        <v>2538990</v>
      </c>
      <c r="G79" s="394">
        <f>SUM(G80)</f>
        <v>2538990</v>
      </c>
    </row>
    <row r="80" spans="1:7" s="43" customFormat="1" ht="17.25" customHeight="1" x14ac:dyDescent="0.25">
      <c r="A80" s="54" t="s">
        <v>40</v>
      </c>
      <c r="B80" s="124" t="s">
        <v>182</v>
      </c>
      <c r="C80" s="156" t="s">
        <v>10</v>
      </c>
      <c r="D80" s="148" t="s">
        <v>565</v>
      </c>
      <c r="E80" s="53">
        <v>300</v>
      </c>
      <c r="F80" s="397">
        <f>SUM(прил6!H363)</f>
        <v>2538990</v>
      </c>
      <c r="G80" s="397">
        <f>SUM(прил6!I363)</f>
        <v>2538990</v>
      </c>
    </row>
    <row r="81" spans="1:7" s="43" customFormat="1" ht="15.75" customHeight="1" x14ac:dyDescent="0.25">
      <c r="A81" s="27" t="s">
        <v>474</v>
      </c>
      <c r="B81" s="123" t="s">
        <v>182</v>
      </c>
      <c r="C81" s="159" t="s">
        <v>10</v>
      </c>
      <c r="D81" s="151" t="s">
        <v>473</v>
      </c>
      <c r="E81" s="30"/>
      <c r="F81" s="394">
        <f>SUM(F82)</f>
        <v>2000</v>
      </c>
      <c r="G81" s="394">
        <f>SUM(G82)</f>
        <v>2000</v>
      </c>
    </row>
    <row r="82" spans="1:7" s="43" customFormat="1" ht="31.5" customHeight="1" x14ac:dyDescent="0.25">
      <c r="A82" s="54" t="s">
        <v>514</v>
      </c>
      <c r="B82" s="124" t="s">
        <v>182</v>
      </c>
      <c r="C82" s="156" t="s">
        <v>10</v>
      </c>
      <c r="D82" s="148" t="s">
        <v>473</v>
      </c>
      <c r="E82" s="53">
        <v>200</v>
      </c>
      <c r="F82" s="397">
        <f>SUM(прил6!H460)</f>
        <v>2000</v>
      </c>
      <c r="G82" s="397">
        <f>SUM(прил6!I460)</f>
        <v>2000</v>
      </c>
    </row>
    <row r="83" spans="1:7" s="43" customFormat="1" ht="66" customHeight="1" x14ac:dyDescent="0.25">
      <c r="A83" s="142" t="s">
        <v>166</v>
      </c>
      <c r="B83" s="153" t="s">
        <v>210</v>
      </c>
      <c r="C83" s="161" t="s">
        <v>370</v>
      </c>
      <c r="D83" s="149" t="s">
        <v>371</v>
      </c>
      <c r="E83" s="147"/>
      <c r="F83" s="454">
        <f>SUM(F84+F91)</f>
        <v>9483815</v>
      </c>
      <c r="G83" s="454">
        <f>SUM(G84+G91)</f>
        <v>11760074</v>
      </c>
    </row>
    <row r="84" spans="1:7" s="43" customFormat="1" ht="46.5" customHeight="1" x14ac:dyDescent="0.25">
      <c r="A84" s="309" t="s">
        <v>378</v>
      </c>
      <c r="B84" s="323" t="s">
        <v>210</v>
      </c>
      <c r="C84" s="324" t="s">
        <v>10</v>
      </c>
      <c r="D84" s="325" t="s">
        <v>371</v>
      </c>
      <c r="E84" s="316"/>
      <c r="F84" s="395">
        <f>SUM(F85+F87+F89)</f>
        <v>9483815</v>
      </c>
      <c r="G84" s="395">
        <f>SUM(G85+G87+G89)</f>
        <v>9717975</v>
      </c>
    </row>
    <row r="85" spans="1:7" s="43" customFormat="1" ht="51" customHeight="1" x14ac:dyDescent="0.25">
      <c r="A85" s="27" t="s">
        <v>77</v>
      </c>
      <c r="B85" s="123" t="s">
        <v>210</v>
      </c>
      <c r="C85" s="159" t="s">
        <v>10</v>
      </c>
      <c r="D85" s="151" t="s">
        <v>379</v>
      </c>
      <c r="E85" s="30"/>
      <c r="F85" s="394">
        <f>SUM(F86)</f>
        <v>1004100</v>
      </c>
      <c r="G85" s="394">
        <f>SUM(G86)</f>
        <v>1004100</v>
      </c>
    </row>
    <row r="86" spans="1:7" s="43" customFormat="1" ht="48" customHeight="1" x14ac:dyDescent="0.25">
      <c r="A86" s="54" t="s">
        <v>76</v>
      </c>
      <c r="B86" s="124" t="s">
        <v>210</v>
      </c>
      <c r="C86" s="156" t="s">
        <v>10</v>
      </c>
      <c r="D86" s="148" t="s">
        <v>379</v>
      </c>
      <c r="E86" s="53">
        <v>100</v>
      </c>
      <c r="F86" s="397">
        <f>SUM(прил6!H37)</f>
        <v>1004100</v>
      </c>
      <c r="G86" s="397">
        <f>SUM(прил6!I37)</f>
        <v>1004100</v>
      </c>
    </row>
    <row r="87" spans="1:7" s="43" customFormat="1" ht="32.25" customHeight="1" x14ac:dyDescent="0.25">
      <c r="A87" s="27" t="s">
        <v>365</v>
      </c>
      <c r="B87" s="123" t="s">
        <v>210</v>
      </c>
      <c r="C87" s="159" t="s">
        <v>10</v>
      </c>
      <c r="D87" s="151" t="s">
        <v>470</v>
      </c>
      <c r="E87" s="30"/>
      <c r="F87" s="394">
        <f>SUM(F88:F88)</f>
        <v>8458715</v>
      </c>
      <c r="G87" s="394">
        <f>SUM(G88:G88)</f>
        <v>8692875</v>
      </c>
    </row>
    <row r="88" spans="1:7" s="43" customFormat="1" ht="17.25" customHeight="1" x14ac:dyDescent="0.25">
      <c r="A88" s="54" t="s">
        <v>40</v>
      </c>
      <c r="B88" s="124" t="s">
        <v>210</v>
      </c>
      <c r="C88" s="156" t="s">
        <v>10</v>
      </c>
      <c r="D88" s="148" t="s">
        <v>470</v>
      </c>
      <c r="E88" s="53">
        <v>300</v>
      </c>
      <c r="F88" s="397">
        <f>SUM(прил6!H431)</f>
        <v>8458715</v>
      </c>
      <c r="G88" s="397">
        <f>SUM(прил6!I431)</f>
        <v>8692875</v>
      </c>
    </row>
    <row r="89" spans="1:7" s="43" customFormat="1" ht="33.75" customHeight="1" x14ac:dyDescent="0.25">
      <c r="A89" s="27" t="s">
        <v>102</v>
      </c>
      <c r="B89" s="123" t="s">
        <v>210</v>
      </c>
      <c r="C89" s="159" t="s">
        <v>10</v>
      </c>
      <c r="D89" s="151" t="s">
        <v>380</v>
      </c>
      <c r="E89" s="30"/>
      <c r="F89" s="394">
        <f>SUM(F90)</f>
        <v>21000</v>
      </c>
      <c r="G89" s="394">
        <f>SUM(G90)</f>
        <v>21000</v>
      </c>
    </row>
    <row r="90" spans="1:7" s="43" customFormat="1" ht="32.25" customHeight="1" x14ac:dyDescent="0.25">
      <c r="A90" s="54" t="s">
        <v>514</v>
      </c>
      <c r="B90" s="124" t="s">
        <v>210</v>
      </c>
      <c r="C90" s="156" t="s">
        <v>10</v>
      </c>
      <c r="D90" s="148" t="s">
        <v>380</v>
      </c>
      <c r="E90" s="53">
        <v>200</v>
      </c>
      <c r="F90" s="397">
        <f>SUM(прил6!H39+прил6!H286+прил6!H464)</f>
        <v>21000</v>
      </c>
      <c r="G90" s="397">
        <f>SUM(прил6!I39+прил6!I286+прил6!I464)</f>
        <v>21000</v>
      </c>
    </row>
    <row r="91" spans="1:7" s="43" customFormat="1" ht="33" customHeight="1" x14ac:dyDescent="0.25">
      <c r="A91" s="309" t="s">
        <v>759</v>
      </c>
      <c r="B91" s="323" t="s">
        <v>210</v>
      </c>
      <c r="C91" s="324" t="s">
        <v>12</v>
      </c>
      <c r="D91" s="325" t="s">
        <v>371</v>
      </c>
      <c r="E91" s="316"/>
      <c r="F91" s="395">
        <f>SUM(F92)</f>
        <v>0</v>
      </c>
      <c r="G91" s="395">
        <f>SUM(G92)</f>
        <v>2042099</v>
      </c>
    </row>
    <row r="92" spans="1:7" s="43" customFormat="1" ht="51" customHeight="1" x14ac:dyDescent="0.25">
      <c r="A92" s="27" t="s">
        <v>760</v>
      </c>
      <c r="B92" s="123" t="s">
        <v>210</v>
      </c>
      <c r="C92" s="159" t="s">
        <v>12</v>
      </c>
      <c r="D92" s="151" t="s">
        <v>761</v>
      </c>
      <c r="E92" s="30"/>
      <c r="F92" s="394">
        <f>SUM(F93)</f>
        <v>0</v>
      </c>
      <c r="G92" s="394">
        <f>SUM(G93)</f>
        <v>2042099</v>
      </c>
    </row>
    <row r="93" spans="1:7" s="43" customFormat="1" ht="19.5" customHeight="1" x14ac:dyDescent="0.25">
      <c r="A93" s="54" t="s">
        <v>40</v>
      </c>
      <c r="B93" s="124" t="s">
        <v>210</v>
      </c>
      <c r="C93" s="156" t="s">
        <v>12</v>
      </c>
      <c r="D93" s="148" t="s">
        <v>761</v>
      </c>
      <c r="E93" s="53">
        <v>100</v>
      </c>
      <c r="F93" s="397">
        <f>SUM(прил6!H434)</f>
        <v>0</v>
      </c>
      <c r="G93" s="397">
        <f>SUM(прил6!I434)</f>
        <v>2042099</v>
      </c>
    </row>
    <row r="94" spans="1:7" s="43" customFormat="1" ht="31.5" x14ac:dyDescent="0.25">
      <c r="A94" s="130" t="s">
        <v>362</v>
      </c>
      <c r="B94" s="154" t="s">
        <v>428</v>
      </c>
      <c r="C94" s="246" t="s">
        <v>370</v>
      </c>
      <c r="D94" s="155" t="s">
        <v>371</v>
      </c>
      <c r="E94" s="39"/>
      <c r="F94" s="447">
        <f>SUM(F95+F159+F173+F177)</f>
        <v>460027832</v>
      </c>
      <c r="G94" s="447">
        <f>SUM(G95+G159+G173+G177)</f>
        <v>282312818</v>
      </c>
    </row>
    <row r="95" spans="1:7" s="43" customFormat="1" ht="47.25" x14ac:dyDescent="0.25">
      <c r="A95" s="146" t="s">
        <v>238</v>
      </c>
      <c r="B95" s="153" t="s">
        <v>215</v>
      </c>
      <c r="C95" s="161" t="s">
        <v>370</v>
      </c>
      <c r="D95" s="149" t="s">
        <v>371</v>
      </c>
      <c r="E95" s="147"/>
      <c r="F95" s="454">
        <f>SUM(F96+F113+F150+F156+F153)</f>
        <v>436383755</v>
      </c>
      <c r="G95" s="454">
        <f>SUM(G96+G113+G150+G156+G153)</f>
        <v>258668741</v>
      </c>
    </row>
    <row r="96" spans="1:7" s="43" customFormat="1" ht="16.5" customHeight="1" x14ac:dyDescent="0.25">
      <c r="A96" s="322" t="s">
        <v>429</v>
      </c>
      <c r="B96" s="323" t="s">
        <v>215</v>
      </c>
      <c r="C96" s="324" t="s">
        <v>10</v>
      </c>
      <c r="D96" s="325" t="s">
        <v>371</v>
      </c>
      <c r="E96" s="316"/>
      <c r="F96" s="395">
        <f>SUM(F97+F99+F102+F104+F107+F109)</f>
        <v>36689076</v>
      </c>
      <c r="G96" s="395">
        <f>SUM(G97+G99+G102+G104+G107+G109)</f>
        <v>36689076</v>
      </c>
    </row>
    <row r="97" spans="1:7" s="43" customFormat="1" ht="18" customHeight="1" x14ac:dyDescent="0.25">
      <c r="A97" s="75" t="s">
        <v>165</v>
      </c>
      <c r="B97" s="123" t="s">
        <v>215</v>
      </c>
      <c r="C97" s="159" t="s">
        <v>10</v>
      </c>
      <c r="D97" s="151" t="s">
        <v>471</v>
      </c>
      <c r="E97" s="30"/>
      <c r="F97" s="394">
        <f>SUM(F98)</f>
        <v>1985092</v>
      </c>
      <c r="G97" s="394">
        <f>SUM(G98)</f>
        <v>1985092</v>
      </c>
    </row>
    <row r="98" spans="1:7" s="43" customFormat="1" ht="17.25" customHeight="1" x14ac:dyDescent="0.25">
      <c r="A98" s="76" t="s">
        <v>40</v>
      </c>
      <c r="B98" s="124" t="s">
        <v>215</v>
      </c>
      <c r="C98" s="156" t="s">
        <v>10</v>
      </c>
      <c r="D98" s="148" t="s">
        <v>471</v>
      </c>
      <c r="E98" s="53">
        <v>300</v>
      </c>
      <c r="F98" s="397">
        <f>SUM(прил6!H439)</f>
        <v>1985092</v>
      </c>
      <c r="G98" s="397">
        <f>SUM(прил6!I439)</f>
        <v>1985092</v>
      </c>
    </row>
    <row r="99" spans="1:7" s="43" customFormat="1" ht="94.5" x14ac:dyDescent="0.25">
      <c r="A99" s="150" t="s">
        <v>143</v>
      </c>
      <c r="B99" s="123" t="s">
        <v>215</v>
      </c>
      <c r="C99" s="159" t="s">
        <v>10</v>
      </c>
      <c r="D99" s="151" t="s">
        <v>431</v>
      </c>
      <c r="E99" s="30"/>
      <c r="F99" s="394">
        <f>SUM(F100:F101)</f>
        <v>18429532</v>
      </c>
      <c r="G99" s="394">
        <f>SUM(G100:G101)</f>
        <v>18429532</v>
      </c>
    </row>
    <row r="100" spans="1:7" s="43" customFormat="1" ht="47.25" x14ac:dyDescent="0.25">
      <c r="A100" s="129" t="s">
        <v>76</v>
      </c>
      <c r="B100" s="124" t="s">
        <v>215</v>
      </c>
      <c r="C100" s="156" t="s">
        <v>10</v>
      </c>
      <c r="D100" s="148" t="s">
        <v>431</v>
      </c>
      <c r="E100" s="53">
        <v>100</v>
      </c>
      <c r="F100" s="397">
        <f>SUM(прил6!H186)</f>
        <v>18218061</v>
      </c>
      <c r="G100" s="397">
        <f>SUM(прил6!I186)</f>
        <v>18218061</v>
      </c>
    </row>
    <row r="101" spans="1:7" s="43" customFormat="1" ht="30.75" customHeight="1" x14ac:dyDescent="0.25">
      <c r="A101" s="76" t="s">
        <v>514</v>
      </c>
      <c r="B101" s="124" t="s">
        <v>215</v>
      </c>
      <c r="C101" s="156" t="s">
        <v>10</v>
      </c>
      <c r="D101" s="148" t="s">
        <v>431</v>
      </c>
      <c r="E101" s="53">
        <v>200</v>
      </c>
      <c r="F101" s="397">
        <f>SUM(прил6!H187)</f>
        <v>211471</v>
      </c>
      <c r="G101" s="397">
        <f>SUM(прил6!I187)</f>
        <v>211471</v>
      </c>
    </row>
    <row r="102" spans="1:7" s="43" customFormat="1" ht="30.75" customHeight="1" x14ac:dyDescent="0.25">
      <c r="A102" s="75" t="s">
        <v>521</v>
      </c>
      <c r="B102" s="123" t="s">
        <v>215</v>
      </c>
      <c r="C102" s="159" t="s">
        <v>10</v>
      </c>
      <c r="D102" s="151" t="s">
        <v>520</v>
      </c>
      <c r="E102" s="30"/>
      <c r="F102" s="394">
        <f>SUM(F103)</f>
        <v>8466</v>
      </c>
      <c r="G102" s="394">
        <f>SUM(G103)</f>
        <v>8466</v>
      </c>
    </row>
    <row r="103" spans="1:7" s="43" customFormat="1" ht="16.5" customHeight="1" x14ac:dyDescent="0.25">
      <c r="A103" s="76" t="s">
        <v>40</v>
      </c>
      <c r="B103" s="124" t="s">
        <v>215</v>
      </c>
      <c r="C103" s="156" t="s">
        <v>10</v>
      </c>
      <c r="D103" s="148" t="s">
        <v>520</v>
      </c>
      <c r="E103" s="53">
        <v>300</v>
      </c>
      <c r="F103" s="397">
        <f>SUM(прил6!H395)</f>
        <v>8466</v>
      </c>
      <c r="G103" s="397">
        <f>SUM(прил6!I395)</f>
        <v>8466</v>
      </c>
    </row>
    <row r="104" spans="1:7" s="43" customFormat="1" ht="66" customHeight="1" x14ac:dyDescent="0.25">
      <c r="A104" s="75" t="s">
        <v>96</v>
      </c>
      <c r="B104" s="123" t="s">
        <v>215</v>
      </c>
      <c r="C104" s="159" t="s">
        <v>10</v>
      </c>
      <c r="D104" s="151" t="s">
        <v>464</v>
      </c>
      <c r="E104" s="30"/>
      <c r="F104" s="394">
        <f>SUM(F105:F106)</f>
        <v>1019070</v>
      </c>
      <c r="G104" s="394">
        <f>SUM(G105:G106)</f>
        <v>1019070</v>
      </c>
    </row>
    <row r="105" spans="1:7" s="43" customFormat="1" ht="30.75" customHeight="1" x14ac:dyDescent="0.25">
      <c r="A105" s="76" t="s">
        <v>514</v>
      </c>
      <c r="B105" s="124" t="s">
        <v>215</v>
      </c>
      <c r="C105" s="156" t="s">
        <v>10</v>
      </c>
      <c r="D105" s="148" t="s">
        <v>464</v>
      </c>
      <c r="E105" s="53">
        <v>200</v>
      </c>
      <c r="F105" s="397">
        <f>SUM(прил6!H397)</f>
        <v>5070</v>
      </c>
      <c r="G105" s="397">
        <f>SUM(прил6!I397)</f>
        <v>5070</v>
      </c>
    </row>
    <row r="106" spans="1:7" s="43" customFormat="1" ht="17.25" customHeight="1" x14ac:dyDescent="0.25">
      <c r="A106" s="76" t="s">
        <v>40</v>
      </c>
      <c r="B106" s="124" t="s">
        <v>215</v>
      </c>
      <c r="C106" s="156" t="s">
        <v>10</v>
      </c>
      <c r="D106" s="148" t="s">
        <v>464</v>
      </c>
      <c r="E106" s="53">
        <v>300</v>
      </c>
      <c r="F106" s="397">
        <f>SUM(прил6!H398)</f>
        <v>1014000</v>
      </c>
      <c r="G106" s="397">
        <f>SUM(прил6!I398)</f>
        <v>1014000</v>
      </c>
    </row>
    <row r="107" spans="1:7" s="43" customFormat="1" ht="31.5" customHeight="1" x14ac:dyDescent="0.25">
      <c r="A107" s="75" t="s">
        <v>433</v>
      </c>
      <c r="B107" s="123" t="s">
        <v>215</v>
      </c>
      <c r="C107" s="159" t="s">
        <v>10</v>
      </c>
      <c r="D107" s="151" t="s">
        <v>434</v>
      </c>
      <c r="E107" s="30"/>
      <c r="F107" s="394">
        <f>SUM(F108)</f>
        <v>67284</v>
      </c>
      <c r="G107" s="394">
        <f>SUM(G108)</f>
        <v>67284</v>
      </c>
    </row>
    <row r="108" spans="1:7" s="43" customFormat="1" ht="30.75" customHeight="1" x14ac:dyDescent="0.25">
      <c r="A108" s="76" t="s">
        <v>514</v>
      </c>
      <c r="B108" s="124" t="s">
        <v>215</v>
      </c>
      <c r="C108" s="156" t="s">
        <v>10</v>
      </c>
      <c r="D108" s="148" t="s">
        <v>434</v>
      </c>
      <c r="E108" s="53">
        <v>200</v>
      </c>
      <c r="F108" s="397">
        <f>SUM(прил6!H400)</f>
        <v>67284</v>
      </c>
      <c r="G108" s="397">
        <f>SUM(прил6!I400)</f>
        <v>67284</v>
      </c>
    </row>
    <row r="109" spans="1:7" s="43" customFormat="1" ht="33.75" customHeight="1" x14ac:dyDescent="0.25">
      <c r="A109" s="75" t="s">
        <v>84</v>
      </c>
      <c r="B109" s="123" t="s">
        <v>215</v>
      </c>
      <c r="C109" s="159" t="s">
        <v>10</v>
      </c>
      <c r="D109" s="151" t="s">
        <v>402</v>
      </c>
      <c r="E109" s="30"/>
      <c r="F109" s="394">
        <f>SUM(F110:F112)</f>
        <v>15179632</v>
      </c>
      <c r="G109" s="394">
        <f>SUM(G110:G112)</f>
        <v>15179632</v>
      </c>
    </row>
    <row r="110" spans="1:7" s="43" customFormat="1" ht="48.75" customHeight="1" x14ac:dyDescent="0.25">
      <c r="A110" s="76" t="s">
        <v>76</v>
      </c>
      <c r="B110" s="124" t="s">
        <v>215</v>
      </c>
      <c r="C110" s="156" t="s">
        <v>10</v>
      </c>
      <c r="D110" s="148" t="s">
        <v>402</v>
      </c>
      <c r="E110" s="53">
        <v>100</v>
      </c>
      <c r="F110" s="397">
        <f>SUM(прил6!H189)</f>
        <v>6210585</v>
      </c>
      <c r="G110" s="397">
        <f>SUM(прил6!I189)</f>
        <v>6210585</v>
      </c>
    </row>
    <row r="111" spans="1:7" s="43" customFormat="1" ht="31.5" customHeight="1" x14ac:dyDescent="0.25">
      <c r="A111" s="76" t="s">
        <v>514</v>
      </c>
      <c r="B111" s="124" t="s">
        <v>215</v>
      </c>
      <c r="C111" s="156" t="s">
        <v>10</v>
      </c>
      <c r="D111" s="148" t="s">
        <v>402</v>
      </c>
      <c r="E111" s="53">
        <v>200</v>
      </c>
      <c r="F111" s="397">
        <f>SUM(прил6!H190)</f>
        <v>8427685</v>
      </c>
      <c r="G111" s="397">
        <f>SUM(прил6!I190)</f>
        <v>8427685</v>
      </c>
    </row>
    <row r="112" spans="1:7" s="43" customFormat="1" ht="17.25" customHeight="1" x14ac:dyDescent="0.25">
      <c r="A112" s="76" t="s">
        <v>18</v>
      </c>
      <c r="B112" s="124" t="s">
        <v>215</v>
      </c>
      <c r="C112" s="156" t="s">
        <v>10</v>
      </c>
      <c r="D112" s="148" t="s">
        <v>402</v>
      </c>
      <c r="E112" s="53">
        <v>800</v>
      </c>
      <c r="F112" s="397">
        <f>SUM(прил6!H191)</f>
        <v>541362</v>
      </c>
      <c r="G112" s="397">
        <f>SUM(прил6!I191)</f>
        <v>541362</v>
      </c>
    </row>
    <row r="113" spans="1:7" s="43" customFormat="1" ht="17.25" customHeight="1" x14ac:dyDescent="0.25">
      <c r="A113" s="322" t="s">
        <v>439</v>
      </c>
      <c r="B113" s="323" t="s">
        <v>215</v>
      </c>
      <c r="C113" s="324" t="s">
        <v>12</v>
      </c>
      <c r="D113" s="325" t="s">
        <v>371</v>
      </c>
      <c r="E113" s="316"/>
      <c r="F113" s="395">
        <f>SUM(F114+F117+F120+F125+F127+F129+F135+F140+F144+F138+F148+F123+F131+F133+F142)</f>
        <v>397669281</v>
      </c>
      <c r="G113" s="395">
        <f>SUM(G114+G117+G120+G125+G127+G129+G135+G140+G144+G138+G148+G123)</f>
        <v>218199268</v>
      </c>
    </row>
    <row r="114" spans="1:7" s="43" customFormat="1" ht="81" customHeight="1" x14ac:dyDescent="0.25">
      <c r="A114" s="75" t="s">
        <v>145</v>
      </c>
      <c r="B114" s="123" t="s">
        <v>215</v>
      </c>
      <c r="C114" s="159" t="s">
        <v>12</v>
      </c>
      <c r="D114" s="151" t="s">
        <v>432</v>
      </c>
      <c r="E114" s="30"/>
      <c r="F114" s="394">
        <f>SUM(F115:F116)</f>
        <v>165576256</v>
      </c>
      <c r="G114" s="394">
        <f>SUM(G115:G116)</f>
        <v>165576256</v>
      </c>
    </row>
    <row r="115" spans="1:7" s="43" customFormat="1" ht="47.25" x14ac:dyDescent="0.25">
      <c r="A115" s="129" t="s">
        <v>76</v>
      </c>
      <c r="B115" s="124" t="s">
        <v>215</v>
      </c>
      <c r="C115" s="156" t="s">
        <v>12</v>
      </c>
      <c r="D115" s="148" t="s">
        <v>432</v>
      </c>
      <c r="E115" s="53">
        <v>100</v>
      </c>
      <c r="F115" s="397">
        <f>SUM(прил6!H202)</f>
        <v>159931011</v>
      </c>
      <c r="G115" s="397">
        <f>SUM(прил6!I202)</f>
        <v>159931011</v>
      </c>
    </row>
    <row r="116" spans="1:7" s="43" customFormat="1" ht="30.75" customHeight="1" x14ac:dyDescent="0.25">
      <c r="A116" s="76" t="s">
        <v>514</v>
      </c>
      <c r="B116" s="124" t="s">
        <v>215</v>
      </c>
      <c r="C116" s="156" t="s">
        <v>12</v>
      </c>
      <c r="D116" s="148" t="s">
        <v>432</v>
      </c>
      <c r="E116" s="53">
        <v>200</v>
      </c>
      <c r="F116" s="397">
        <f>SUM(прил6!H203)</f>
        <v>5645245</v>
      </c>
      <c r="G116" s="397">
        <f>SUM(прил6!I203)</f>
        <v>5645245</v>
      </c>
    </row>
    <row r="117" spans="1:7" s="43" customFormat="1" ht="30.75" customHeight="1" x14ac:dyDescent="0.25">
      <c r="A117" s="75" t="s">
        <v>521</v>
      </c>
      <c r="B117" s="123" t="s">
        <v>215</v>
      </c>
      <c r="C117" s="159" t="s">
        <v>12</v>
      </c>
      <c r="D117" s="151" t="s">
        <v>520</v>
      </c>
      <c r="E117" s="30"/>
      <c r="F117" s="394">
        <f>SUM(F118:F119)</f>
        <v>158226</v>
      </c>
      <c r="G117" s="394">
        <f>SUM(G118:G119)</f>
        <v>158226</v>
      </c>
    </row>
    <row r="118" spans="1:7" s="43" customFormat="1" ht="48.75" customHeight="1" x14ac:dyDescent="0.25">
      <c r="A118" s="76" t="s">
        <v>76</v>
      </c>
      <c r="B118" s="124" t="s">
        <v>215</v>
      </c>
      <c r="C118" s="156" t="s">
        <v>12</v>
      </c>
      <c r="D118" s="148" t="s">
        <v>520</v>
      </c>
      <c r="E118" s="53">
        <v>100</v>
      </c>
      <c r="F118" s="397">
        <f>SUM(прил6!H205)</f>
        <v>83872</v>
      </c>
      <c r="G118" s="397">
        <f>SUM(прил6!I205)</f>
        <v>83872</v>
      </c>
    </row>
    <row r="119" spans="1:7" s="43" customFormat="1" ht="15.75" customHeight="1" x14ac:dyDescent="0.25">
      <c r="A119" s="76" t="s">
        <v>40</v>
      </c>
      <c r="B119" s="124" t="s">
        <v>215</v>
      </c>
      <c r="C119" s="156" t="s">
        <v>12</v>
      </c>
      <c r="D119" s="148" t="s">
        <v>520</v>
      </c>
      <c r="E119" s="53">
        <v>300</v>
      </c>
      <c r="F119" s="397">
        <f>SUM(прил6!H206+прил6!H403)</f>
        <v>74354</v>
      </c>
      <c r="G119" s="397">
        <f>SUM(прил6!I206+прил6!I403)</f>
        <v>74354</v>
      </c>
    </row>
    <row r="120" spans="1:7" s="43" customFormat="1" ht="64.5" customHeight="1" x14ac:dyDescent="0.25">
      <c r="A120" s="75" t="s">
        <v>96</v>
      </c>
      <c r="B120" s="123" t="s">
        <v>215</v>
      </c>
      <c r="C120" s="159" t="s">
        <v>12</v>
      </c>
      <c r="D120" s="151" t="s">
        <v>464</v>
      </c>
      <c r="E120" s="30"/>
      <c r="F120" s="394">
        <f>SUM(F121:F122)</f>
        <v>8967345</v>
      </c>
      <c r="G120" s="394">
        <f>SUM(G121:G122)</f>
        <v>8967345</v>
      </c>
    </row>
    <row r="121" spans="1:7" s="43" customFormat="1" ht="30" customHeight="1" x14ac:dyDescent="0.25">
      <c r="A121" s="76" t="s">
        <v>514</v>
      </c>
      <c r="B121" s="124" t="s">
        <v>215</v>
      </c>
      <c r="C121" s="156" t="s">
        <v>12</v>
      </c>
      <c r="D121" s="148" t="s">
        <v>464</v>
      </c>
      <c r="E121" s="53">
        <v>200</v>
      </c>
      <c r="F121" s="397">
        <f>SUM(прил6!H405)</f>
        <v>44837</v>
      </c>
      <c r="G121" s="397">
        <f>SUM(прил6!I405)</f>
        <v>44837</v>
      </c>
    </row>
    <row r="122" spans="1:7" s="43" customFormat="1" ht="16.5" customHeight="1" x14ac:dyDescent="0.25">
      <c r="A122" s="76" t="s">
        <v>40</v>
      </c>
      <c r="B122" s="124" t="s">
        <v>215</v>
      </c>
      <c r="C122" s="156" t="s">
        <v>12</v>
      </c>
      <c r="D122" s="148" t="s">
        <v>464</v>
      </c>
      <c r="E122" s="53">
        <v>300</v>
      </c>
      <c r="F122" s="397">
        <f>SUM(прил6!H406)</f>
        <v>8922508</v>
      </c>
      <c r="G122" s="397">
        <f>SUM(прил6!I406)</f>
        <v>8922508</v>
      </c>
    </row>
    <row r="123" spans="1:7" s="43" customFormat="1" ht="50.25" customHeight="1" x14ac:dyDescent="0.25">
      <c r="A123" s="75" t="s">
        <v>605</v>
      </c>
      <c r="B123" s="123" t="s">
        <v>215</v>
      </c>
      <c r="C123" s="159" t="s">
        <v>12</v>
      </c>
      <c r="D123" s="151" t="s">
        <v>604</v>
      </c>
      <c r="E123" s="30"/>
      <c r="F123" s="394">
        <f>SUM(F124)</f>
        <v>436961</v>
      </c>
      <c r="G123" s="394">
        <f>SUM(G124)</f>
        <v>436961</v>
      </c>
    </row>
    <row r="124" spans="1:7" s="43" customFormat="1" ht="34.5" customHeight="1" x14ac:dyDescent="0.25">
      <c r="A124" s="76" t="s">
        <v>514</v>
      </c>
      <c r="B124" s="124" t="s">
        <v>215</v>
      </c>
      <c r="C124" s="156" t="s">
        <v>12</v>
      </c>
      <c r="D124" s="148" t="s">
        <v>604</v>
      </c>
      <c r="E124" s="53">
        <v>200</v>
      </c>
      <c r="F124" s="397">
        <f>SUM(прил6!H208)</f>
        <v>436961</v>
      </c>
      <c r="G124" s="397">
        <f>SUM(прил6!I208)</f>
        <v>436961</v>
      </c>
    </row>
    <row r="125" spans="1:7" s="43" customFormat="1" ht="64.5" customHeight="1" x14ac:dyDescent="0.25">
      <c r="A125" s="75" t="s">
        <v>522</v>
      </c>
      <c r="B125" s="123" t="s">
        <v>215</v>
      </c>
      <c r="C125" s="159" t="s">
        <v>12</v>
      </c>
      <c r="D125" s="151" t="s">
        <v>519</v>
      </c>
      <c r="E125" s="30"/>
      <c r="F125" s="394">
        <f>SUM(F126)</f>
        <v>440088</v>
      </c>
      <c r="G125" s="394">
        <f>SUM(G126)</f>
        <v>440088</v>
      </c>
    </row>
    <row r="126" spans="1:7" s="43" customFormat="1" ht="31.5" customHeight="1" x14ac:dyDescent="0.25">
      <c r="A126" s="76" t="s">
        <v>514</v>
      </c>
      <c r="B126" s="124" t="s">
        <v>215</v>
      </c>
      <c r="C126" s="156" t="s">
        <v>12</v>
      </c>
      <c r="D126" s="148" t="s">
        <v>519</v>
      </c>
      <c r="E126" s="53">
        <v>200</v>
      </c>
      <c r="F126" s="397">
        <f>SUM(прил6!H210)</f>
        <v>440088</v>
      </c>
      <c r="G126" s="397">
        <f>SUM(прил6!I210)</f>
        <v>440088</v>
      </c>
    </row>
    <row r="127" spans="1:7" s="43" customFormat="1" ht="45" customHeight="1" x14ac:dyDescent="0.25">
      <c r="A127" s="150" t="s">
        <v>670</v>
      </c>
      <c r="B127" s="123" t="s">
        <v>215</v>
      </c>
      <c r="C127" s="159" t="s">
        <v>12</v>
      </c>
      <c r="D127" s="151" t="s">
        <v>669</v>
      </c>
      <c r="E127" s="30"/>
      <c r="F127" s="394">
        <f>SUM(F128)</f>
        <v>11718000</v>
      </c>
      <c r="G127" s="394">
        <f>SUM(G128)</f>
        <v>11718000</v>
      </c>
    </row>
    <row r="128" spans="1:7" s="43" customFormat="1" ht="47.25" x14ac:dyDescent="0.25">
      <c r="A128" s="129" t="s">
        <v>76</v>
      </c>
      <c r="B128" s="124" t="s">
        <v>215</v>
      </c>
      <c r="C128" s="156" t="s">
        <v>12</v>
      </c>
      <c r="D128" s="148" t="s">
        <v>669</v>
      </c>
      <c r="E128" s="53">
        <v>100</v>
      </c>
      <c r="F128" s="397">
        <f>SUM(прил6!H212)</f>
        <v>11718000</v>
      </c>
      <c r="G128" s="397">
        <f>SUM(прил6!I212)</f>
        <v>11718000</v>
      </c>
    </row>
    <row r="129" spans="1:7" s="43" customFormat="1" ht="47.25" x14ac:dyDescent="0.25">
      <c r="A129" s="150" t="s">
        <v>658</v>
      </c>
      <c r="B129" s="123" t="s">
        <v>215</v>
      </c>
      <c r="C129" s="159" t="s">
        <v>12</v>
      </c>
      <c r="D129" s="151" t="s">
        <v>657</v>
      </c>
      <c r="E129" s="30"/>
      <c r="F129" s="394">
        <f>SUM(F130)</f>
        <v>4374032</v>
      </c>
      <c r="G129" s="394">
        <f>SUM(G130)</f>
        <v>4488159</v>
      </c>
    </row>
    <row r="130" spans="1:7" s="43" customFormat="1" ht="31.5" x14ac:dyDescent="0.25">
      <c r="A130" s="129" t="s">
        <v>514</v>
      </c>
      <c r="B130" s="124" t="s">
        <v>215</v>
      </c>
      <c r="C130" s="156" t="s">
        <v>12</v>
      </c>
      <c r="D130" s="148" t="s">
        <v>657</v>
      </c>
      <c r="E130" s="53">
        <v>200</v>
      </c>
      <c r="F130" s="397">
        <f>SUM(прил6!H213)</f>
        <v>4374032</v>
      </c>
      <c r="G130" s="397">
        <f>SUM(прил6!I213)</f>
        <v>4488159</v>
      </c>
    </row>
    <row r="131" spans="1:7" s="43" customFormat="1" ht="31.5" x14ac:dyDescent="0.25">
      <c r="A131" s="150" t="s">
        <v>800</v>
      </c>
      <c r="B131" s="123" t="s">
        <v>215</v>
      </c>
      <c r="C131" s="159" t="s">
        <v>12</v>
      </c>
      <c r="D131" s="151" t="s">
        <v>799</v>
      </c>
      <c r="E131" s="30"/>
      <c r="F131" s="394">
        <f>SUM(F132)</f>
        <v>172160331</v>
      </c>
      <c r="G131" s="394">
        <f>SUM(G132)</f>
        <v>0</v>
      </c>
    </row>
    <row r="132" spans="1:7" s="43" customFormat="1" ht="31.5" x14ac:dyDescent="0.25">
      <c r="A132" s="129" t="s">
        <v>514</v>
      </c>
      <c r="B132" s="124" t="s">
        <v>215</v>
      </c>
      <c r="C132" s="156" t="s">
        <v>12</v>
      </c>
      <c r="D132" s="148" t="s">
        <v>799</v>
      </c>
      <c r="E132" s="53" t="s">
        <v>16</v>
      </c>
      <c r="F132" s="397">
        <f>SUM(прил6!H216)</f>
        <v>172160331</v>
      </c>
      <c r="G132" s="397"/>
    </row>
    <row r="133" spans="1:7" s="43" customFormat="1" ht="31.5" x14ac:dyDescent="0.25">
      <c r="A133" s="150" t="s">
        <v>802</v>
      </c>
      <c r="B133" s="123" t="s">
        <v>215</v>
      </c>
      <c r="C133" s="159" t="s">
        <v>12</v>
      </c>
      <c r="D133" s="151" t="s">
        <v>805</v>
      </c>
      <c r="E133" s="30"/>
      <c r="F133" s="394">
        <f>SUM(F134)</f>
        <v>7012567</v>
      </c>
      <c r="G133" s="394">
        <f>SUM(G134)</f>
        <v>0</v>
      </c>
    </row>
    <row r="134" spans="1:7" s="43" customFormat="1" ht="31.5" x14ac:dyDescent="0.25">
      <c r="A134" s="129" t="s">
        <v>514</v>
      </c>
      <c r="B134" s="124" t="s">
        <v>215</v>
      </c>
      <c r="C134" s="156" t="s">
        <v>12</v>
      </c>
      <c r="D134" s="148" t="s">
        <v>805</v>
      </c>
      <c r="E134" s="53" t="s">
        <v>16</v>
      </c>
      <c r="F134" s="397">
        <f>SUM(прил6!H218)</f>
        <v>7012567</v>
      </c>
      <c r="G134" s="397"/>
    </row>
    <row r="135" spans="1:7" s="43" customFormat="1" ht="31.5" x14ac:dyDescent="0.25">
      <c r="A135" s="75" t="s">
        <v>433</v>
      </c>
      <c r="B135" s="123" t="s">
        <v>215</v>
      </c>
      <c r="C135" s="159" t="s">
        <v>12</v>
      </c>
      <c r="D135" s="151" t="s">
        <v>434</v>
      </c>
      <c r="E135" s="30"/>
      <c r="F135" s="394">
        <f>SUM(F136:F137)</f>
        <v>1321920</v>
      </c>
      <c r="G135" s="394">
        <f>SUM(G136:G137)</f>
        <v>1321920</v>
      </c>
    </row>
    <row r="136" spans="1:7" s="43" customFormat="1" ht="47.25" x14ac:dyDescent="0.25">
      <c r="A136" s="76" t="s">
        <v>76</v>
      </c>
      <c r="B136" s="124" t="s">
        <v>215</v>
      </c>
      <c r="C136" s="156" t="s">
        <v>12</v>
      </c>
      <c r="D136" s="148" t="s">
        <v>434</v>
      </c>
      <c r="E136" s="53">
        <v>100</v>
      </c>
      <c r="F136" s="397">
        <f>SUM(прил6!H220)</f>
        <v>710758</v>
      </c>
      <c r="G136" s="397">
        <f>SUM(прил6!I220)</f>
        <v>710758</v>
      </c>
    </row>
    <row r="137" spans="1:7" s="43" customFormat="1" ht="15.75" customHeight="1" x14ac:dyDescent="0.25">
      <c r="A137" s="76" t="s">
        <v>40</v>
      </c>
      <c r="B137" s="124" t="s">
        <v>215</v>
      </c>
      <c r="C137" s="156" t="s">
        <v>12</v>
      </c>
      <c r="D137" s="148" t="s">
        <v>434</v>
      </c>
      <c r="E137" s="53">
        <v>300</v>
      </c>
      <c r="F137" s="397">
        <f>SUM(прил6!H221+прил6!H408)</f>
        <v>611162</v>
      </c>
      <c r="G137" s="397">
        <f>SUM(прил6!I221+прил6!I408)</f>
        <v>611162</v>
      </c>
    </row>
    <row r="138" spans="1:7" s="43" customFormat="1" ht="48.75" customHeight="1" x14ac:dyDescent="0.25">
      <c r="A138" s="75" t="s">
        <v>566</v>
      </c>
      <c r="B138" s="123" t="s">
        <v>215</v>
      </c>
      <c r="C138" s="159" t="s">
        <v>12</v>
      </c>
      <c r="D138" s="151" t="s">
        <v>606</v>
      </c>
      <c r="E138" s="30"/>
      <c r="F138" s="394">
        <f>SUM(F139)</f>
        <v>672557</v>
      </c>
      <c r="G138" s="394">
        <f>SUM(G139)</f>
        <v>672557</v>
      </c>
    </row>
    <row r="139" spans="1:7" s="43" customFormat="1" ht="33.75" customHeight="1" x14ac:dyDescent="0.25">
      <c r="A139" s="76" t="s">
        <v>514</v>
      </c>
      <c r="B139" s="124" t="s">
        <v>215</v>
      </c>
      <c r="C139" s="156" t="s">
        <v>12</v>
      </c>
      <c r="D139" s="148" t="s">
        <v>606</v>
      </c>
      <c r="E139" s="53">
        <v>200</v>
      </c>
      <c r="F139" s="397">
        <f>SUM(прил6!H223)</f>
        <v>672557</v>
      </c>
      <c r="G139" s="397">
        <f>SUM(прил6!I223)</f>
        <v>672557</v>
      </c>
    </row>
    <row r="140" spans="1:7" s="43" customFormat="1" ht="47.25" x14ac:dyDescent="0.25">
      <c r="A140" s="75" t="s">
        <v>566</v>
      </c>
      <c r="B140" s="123" t="s">
        <v>215</v>
      </c>
      <c r="C140" s="159" t="s">
        <v>12</v>
      </c>
      <c r="D140" s="151" t="s">
        <v>435</v>
      </c>
      <c r="E140" s="30"/>
      <c r="F140" s="394">
        <f>SUM(F141)</f>
        <v>2943303</v>
      </c>
      <c r="G140" s="394">
        <f>SUM(G141)</f>
        <v>2943303</v>
      </c>
    </row>
    <row r="141" spans="1:7" s="43" customFormat="1" ht="30.75" customHeight="1" x14ac:dyDescent="0.25">
      <c r="A141" s="76" t="s">
        <v>514</v>
      </c>
      <c r="B141" s="124" t="s">
        <v>215</v>
      </c>
      <c r="C141" s="156" t="s">
        <v>12</v>
      </c>
      <c r="D141" s="148" t="s">
        <v>435</v>
      </c>
      <c r="E141" s="53">
        <v>200</v>
      </c>
      <c r="F141" s="397">
        <f>SUM(прил6!H225)</f>
        <v>2943303</v>
      </c>
      <c r="G141" s="397">
        <f>SUM(прил6!I225)</f>
        <v>2943303</v>
      </c>
    </row>
    <row r="142" spans="1:7" s="43" customFormat="1" ht="19.5" customHeight="1" x14ac:dyDescent="0.25">
      <c r="A142" s="75" t="s">
        <v>804</v>
      </c>
      <c r="B142" s="123" t="s">
        <v>215</v>
      </c>
      <c r="C142" s="159" t="s">
        <v>12</v>
      </c>
      <c r="D142" s="151" t="s">
        <v>803</v>
      </c>
      <c r="E142" s="30"/>
      <c r="F142" s="394">
        <f>SUM(F143)</f>
        <v>143113</v>
      </c>
      <c r="G142" s="394"/>
    </row>
    <row r="143" spans="1:7" s="43" customFormat="1" ht="30.75" customHeight="1" x14ac:dyDescent="0.25">
      <c r="A143" s="76" t="s">
        <v>514</v>
      </c>
      <c r="B143" s="124" t="s">
        <v>215</v>
      </c>
      <c r="C143" s="156" t="s">
        <v>12</v>
      </c>
      <c r="D143" s="148" t="s">
        <v>803</v>
      </c>
      <c r="E143" s="53" t="s">
        <v>16</v>
      </c>
      <c r="F143" s="397">
        <f>SUM(прил6!H227)</f>
        <v>143113</v>
      </c>
      <c r="G143" s="397"/>
    </row>
    <row r="144" spans="1:7" s="43" customFormat="1" ht="31.5" x14ac:dyDescent="0.25">
      <c r="A144" s="75" t="s">
        <v>84</v>
      </c>
      <c r="B144" s="123" t="s">
        <v>215</v>
      </c>
      <c r="C144" s="159" t="s">
        <v>12</v>
      </c>
      <c r="D144" s="151" t="s">
        <v>402</v>
      </c>
      <c r="E144" s="30"/>
      <c r="F144" s="394">
        <f>SUM(F145:F147)</f>
        <v>20501231</v>
      </c>
      <c r="G144" s="394">
        <f>SUM(G145:G147)</f>
        <v>20233102</v>
      </c>
    </row>
    <row r="145" spans="1:7" s="43" customFormat="1" ht="47.25" x14ac:dyDescent="0.25">
      <c r="A145" s="76" t="s">
        <v>76</v>
      </c>
      <c r="B145" s="124" t="s">
        <v>215</v>
      </c>
      <c r="C145" s="156" t="s">
        <v>12</v>
      </c>
      <c r="D145" s="148" t="s">
        <v>402</v>
      </c>
      <c r="E145" s="53">
        <v>100</v>
      </c>
      <c r="F145" s="397">
        <f>SUM(прил6!H229)</f>
        <v>2278307</v>
      </c>
      <c r="G145" s="397">
        <f>SUM(прил6!I229)</f>
        <v>2278307</v>
      </c>
    </row>
    <row r="146" spans="1:7" s="43" customFormat="1" ht="30" customHeight="1" x14ac:dyDescent="0.25">
      <c r="A146" s="76" t="s">
        <v>514</v>
      </c>
      <c r="B146" s="124" t="s">
        <v>215</v>
      </c>
      <c r="C146" s="156" t="s">
        <v>12</v>
      </c>
      <c r="D146" s="148" t="s">
        <v>402</v>
      </c>
      <c r="E146" s="53">
        <v>200</v>
      </c>
      <c r="F146" s="397">
        <f>SUM(прил6!H230)</f>
        <v>15813116</v>
      </c>
      <c r="G146" s="397">
        <f>SUM(прил6!I230)</f>
        <v>15544987</v>
      </c>
    </row>
    <row r="147" spans="1:7" s="43" customFormat="1" ht="16.5" customHeight="1" x14ac:dyDescent="0.25">
      <c r="A147" s="76" t="s">
        <v>18</v>
      </c>
      <c r="B147" s="124" t="s">
        <v>215</v>
      </c>
      <c r="C147" s="156" t="s">
        <v>12</v>
      </c>
      <c r="D147" s="148" t="s">
        <v>402</v>
      </c>
      <c r="E147" s="53">
        <v>800</v>
      </c>
      <c r="F147" s="397">
        <f>SUM(прил6!H231)</f>
        <v>2409808</v>
      </c>
      <c r="G147" s="397">
        <f>SUM(прил6!I231)</f>
        <v>2409808</v>
      </c>
    </row>
    <row r="148" spans="1:7" s="43" customFormat="1" ht="31.5" customHeight="1" x14ac:dyDescent="0.25">
      <c r="A148" s="75" t="s">
        <v>600</v>
      </c>
      <c r="B148" s="123" t="s">
        <v>215</v>
      </c>
      <c r="C148" s="159" t="s">
        <v>12</v>
      </c>
      <c r="D148" s="151" t="s">
        <v>599</v>
      </c>
      <c r="E148" s="30"/>
      <c r="F148" s="394">
        <f>SUM(F149)</f>
        <v>1243351</v>
      </c>
      <c r="G148" s="394">
        <f>SUM(G149)</f>
        <v>1243351</v>
      </c>
    </row>
    <row r="149" spans="1:7" s="43" customFormat="1" ht="30.75" customHeight="1" x14ac:dyDescent="0.25">
      <c r="A149" s="76" t="s">
        <v>514</v>
      </c>
      <c r="B149" s="124" t="s">
        <v>215</v>
      </c>
      <c r="C149" s="156" t="s">
        <v>12</v>
      </c>
      <c r="D149" s="148" t="s">
        <v>599</v>
      </c>
      <c r="E149" s="53">
        <v>200</v>
      </c>
      <c r="F149" s="397">
        <f>SUM(прил6!H233)</f>
        <v>1243351</v>
      </c>
      <c r="G149" s="397">
        <f>SUM(прил6!I233)</f>
        <v>1243351</v>
      </c>
    </row>
    <row r="150" spans="1:7" s="43" customFormat="1" ht="18" customHeight="1" x14ac:dyDescent="0.25">
      <c r="A150" s="479" t="s">
        <v>629</v>
      </c>
      <c r="B150" s="480" t="s">
        <v>215</v>
      </c>
      <c r="C150" s="481" t="s">
        <v>624</v>
      </c>
      <c r="D150" s="325" t="s">
        <v>371</v>
      </c>
      <c r="E150" s="316"/>
      <c r="F150" s="395">
        <f>SUM(F151)</f>
        <v>0</v>
      </c>
      <c r="G150" s="395">
        <f>SUM(G151)</f>
        <v>2904406</v>
      </c>
    </row>
    <row r="151" spans="1:7" s="43" customFormat="1" ht="49.5" customHeight="1" x14ac:dyDescent="0.25">
      <c r="A151" s="478" t="s">
        <v>713</v>
      </c>
      <c r="B151" s="217" t="s">
        <v>215</v>
      </c>
      <c r="C151" s="218" t="s">
        <v>624</v>
      </c>
      <c r="D151" s="219" t="s">
        <v>625</v>
      </c>
      <c r="E151" s="30"/>
      <c r="F151" s="394">
        <f>SUM(F152)</f>
        <v>0</v>
      </c>
      <c r="G151" s="394">
        <f>SUM(G152)</f>
        <v>2904406</v>
      </c>
    </row>
    <row r="152" spans="1:7" s="43" customFormat="1" ht="31.5" customHeight="1" x14ac:dyDescent="0.25">
      <c r="A152" s="76" t="s">
        <v>514</v>
      </c>
      <c r="B152" s="220" t="s">
        <v>215</v>
      </c>
      <c r="C152" s="221" t="s">
        <v>624</v>
      </c>
      <c r="D152" s="222" t="s">
        <v>625</v>
      </c>
      <c r="E152" s="53">
        <v>200</v>
      </c>
      <c r="F152" s="397"/>
      <c r="G152" s="397">
        <f>SUM(прил6!I236)</f>
        <v>2904406</v>
      </c>
    </row>
    <row r="153" spans="1:7" s="43" customFormat="1" ht="18.75" customHeight="1" x14ac:dyDescent="0.25">
      <c r="A153" s="483" t="s">
        <v>631</v>
      </c>
      <c r="B153" s="480" t="s">
        <v>216</v>
      </c>
      <c r="C153" s="481" t="s">
        <v>626</v>
      </c>
      <c r="D153" s="482" t="s">
        <v>371</v>
      </c>
      <c r="E153" s="316"/>
      <c r="F153" s="395">
        <f>SUM(F154)</f>
        <v>2025398</v>
      </c>
      <c r="G153" s="395">
        <f>SUM(G154)</f>
        <v>0</v>
      </c>
    </row>
    <row r="154" spans="1:7" s="43" customFormat="1" ht="31.5" customHeight="1" x14ac:dyDescent="0.25">
      <c r="A154" s="496" t="s">
        <v>644</v>
      </c>
      <c r="B154" s="217" t="s">
        <v>215</v>
      </c>
      <c r="C154" s="218" t="s">
        <v>626</v>
      </c>
      <c r="D154" s="219" t="s">
        <v>643</v>
      </c>
      <c r="E154" s="30"/>
      <c r="F154" s="394">
        <f>SUM(F155)</f>
        <v>2025398</v>
      </c>
      <c r="G154" s="394">
        <f>SUM(G155)</f>
        <v>0</v>
      </c>
    </row>
    <row r="155" spans="1:7" s="43" customFormat="1" ht="31.5" customHeight="1" x14ac:dyDescent="0.25">
      <c r="A155" s="76" t="s">
        <v>514</v>
      </c>
      <c r="B155" s="220" t="s">
        <v>215</v>
      </c>
      <c r="C155" s="221" t="s">
        <v>626</v>
      </c>
      <c r="D155" s="222" t="s">
        <v>643</v>
      </c>
      <c r="E155" s="53">
        <v>200</v>
      </c>
      <c r="F155" s="397">
        <f>SUM(прил6!H239)</f>
        <v>2025398</v>
      </c>
      <c r="G155" s="397"/>
    </row>
    <row r="156" spans="1:7" s="43" customFormat="1" ht="15.75" customHeight="1" x14ac:dyDescent="0.25">
      <c r="A156" s="479" t="s">
        <v>630</v>
      </c>
      <c r="B156" s="480" t="s">
        <v>215</v>
      </c>
      <c r="C156" s="481" t="s">
        <v>627</v>
      </c>
      <c r="D156" s="482" t="s">
        <v>371</v>
      </c>
      <c r="E156" s="316"/>
      <c r="F156" s="395">
        <f>SUM(F157)</f>
        <v>0</v>
      </c>
      <c r="G156" s="395">
        <f>SUM(G157)</f>
        <v>875991</v>
      </c>
    </row>
    <row r="157" spans="1:7" s="43" customFormat="1" ht="33" customHeight="1" x14ac:dyDescent="0.25">
      <c r="A157" s="478" t="s">
        <v>712</v>
      </c>
      <c r="B157" s="217" t="s">
        <v>215</v>
      </c>
      <c r="C157" s="218" t="s">
        <v>627</v>
      </c>
      <c r="D157" s="219" t="s">
        <v>628</v>
      </c>
      <c r="E157" s="30"/>
      <c r="F157" s="394">
        <f>SUM(F158)</f>
        <v>0</v>
      </c>
      <c r="G157" s="394">
        <f>SUM(G158)</f>
        <v>875991</v>
      </c>
    </row>
    <row r="158" spans="1:7" s="43" customFormat="1" ht="31.5" customHeight="1" x14ac:dyDescent="0.25">
      <c r="A158" s="76" t="s">
        <v>514</v>
      </c>
      <c r="B158" s="220" t="s">
        <v>215</v>
      </c>
      <c r="C158" s="221" t="s">
        <v>627</v>
      </c>
      <c r="D158" s="222" t="s">
        <v>628</v>
      </c>
      <c r="E158" s="53">
        <v>200</v>
      </c>
      <c r="F158" s="397">
        <f>SUM(прил6!H242)</f>
        <v>0</v>
      </c>
      <c r="G158" s="397">
        <f>SUM(прил6!I242)</f>
        <v>875991</v>
      </c>
    </row>
    <row r="159" spans="1:7" s="43" customFormat="1" ht="47.25" x14ac:dyDescent="0.25">
      <c r="A159" s="146" t="s">
        <v>239</v>
      </c>
      <c r="B159" s="153" t="s">
        <v>216</v>
      </c>
      <c r="C159" s="161" t="s">
        <v>370</v>
      </c>
      <c r="D159" s="149" t="s">
        <v>371</v>
      </c>
      <c r="E159" s="147"/>
      <c r="F159" s="454">
        <f>SUM(F160)</f>
        <v>11708048</v>
      </c>
      <c r="G159" s="454">
        <f>SUM(G160)</f>
        <v>11708048</v>
      </c>
    </row>
    <row r="160" spans="1:7" s="43" customFormat="1" ht="31.5" x14ac:dyDescent="0.25">
      <c r="A160" s="315" t="s">
        <v>442</v>
      </c>
      <c r="B160" s="323" t="s">
        <v>216</v>
      </c>
      <c r="C160" s="324" t="s">
        <v>10</v>
      </c>
      <c r="D160" s="325" t="s">
        <v>371</v>
      </c>
      <c r="E160" s="316"/>
      <c r="F160" s="395">
        <f>SUM(F161+F163+F167+F165+F171)</f>
        <v>11708048</v>
      </c>
      <c r="G160" s="395">
        <f>SUM(G161+G163+G167+G165+G171)</f>
        <v>11708048</v>
      </c>
    </row>
    <row r="161" spans="1:7" s="43" customFormat="1" ht="31.5" x14ac:dyDescent="0.25">
      <c r="A161" s="150" t="s">
        <v>521</v>
      </c>
      <c r="B161" s="123" t="s">
        <v>216</v>
      </c>
      <c r="C161" s="159" t="s">
        <v>10</v>
      </c>
      <c r="D161" s="151" t="s">
        <v>520</v>
      </c>
      <c r="E161" s="30"/>
      <c r="F161" s="394">
        <f>SUM(F162)</f>
        <v>2124</v>
      </c>
      <c r="G161" s="394">
        <f>SUM(G162)</f>
        <v>2124</v>
      </c>
    </row>
    <row r="162" spans="1:7" s="43" customFormat="1" ht="18" customHeight="1" x14ac:dyDescent="0.25">
      <c r="A162" s="76" t="s">
        <v>40</v>
      </c>
      <c r="B162" s="124" t="s">
        <v>216</v>
      </c>
      <c r="C162" s="156" t="s">
        <v>10</v>
      </c>
      <c r="D162" s="148" t="s">
        <v>520</v>
      </c>
      <c r="E162" s="53">
        <v>300</v>
      </c>
      <c r="F162" s="397">
        <f>SUM(прил6!H412)</f>
        <v>2124</v>
      </c>
      <c r="G162" s="397">
        <f>SUM(прил6!I412)</f>
        <v>2124</v>
      </c>
    </row>
    <row r="163" spans="1:7" s="43" customFormat="1" ht="63" customHeight="1" x14ac:dyDescent="0.25">
      <c r="A163" s="75" t="s">
        <v>96</v>
      </c>
      <c r="B163" s="123" t="s">
        <v>216</v>
      </c>
      <c r="C163" s="159" t="s">
        <v>10</v>
      </c>
      <c r="D163" s="151" t="s">
        <v>464</v>
      </c>
      <c r="E163" s="30"/>
      <c r="F163" s="394">
        <f>SUM(F164)</f>
        <v>359500</v>
      </c>
      <c r="G163" s="394">
        <f>SUM(G164)</f>
        <v>359500</v>
      </c>
    </row>
    <row r="164" spans="1:7" s="43" customFormat="1" ht="18.75" customHeight="1" x14ac:dyDescent="0.25">
      <c r="A164" s="76" t="s">
        <v>40</v>
      </c>
      <c r="B164" s="124" t="s">
        <v>216</v>
      </c>
      <c r="C164" s="156" t="s">
        <v>10</v>
      </c>
      <c r="D164" s="148" t="s">
        <v>464</v>
      </c>
      <c r="E164" s="53">
        <v>300</v>
      </c>
      <c r="F164" s="397">
        <f>SUM(прил6!H415)</f>
        <v>359500</v>
      </c>
      <c r="G164" s="397">
        <f>SUM(прил6!I415)</f>
        <v>359500</v>
      </c>
    </row>
    <row r="165" spans="1:7" s="43" customFormat="1" ht="33" customHeight="1" x14ac:dyDescent="0.25">
      <c r="A165" s="75" t="s">
        <v>433</v>
      </c>
      <c r="B165" s="123" t="s">
        <v>216</v>
      </c>
      <c r="C165" s="159" t="s">
        <v>10</v>
      </c>
      <c r="D165" s="151" t="s">
        <v>434</v>
      </c>
      <c r="E165" s="30"/>
      <c r="F165" s="394">
        <f>SUM(F166)</f>
        <v>16957</v>
      </c>
      <c r="G165" s="394">
        <f>SUM(G166)</f>
        <v>16957</v>
      </c>
    </row>
    <row r="166" spans="1:7" s="43" customFormat="1" ht="16.5" customHeight="1" x14ac:dyDescent="0.25">
      <c r="A166" s="76" t="s">
        <v>40</v>
      </c>
      <c r="B166" s="124" t="s">
        <v>216</v>
      </c>
      <c r="C166" s="156" t="s">
        <v>10</v>
      </c>
      <c r="D166" s="148" t="s">
        <v>434</v>
      </c>
      <c r="E166" s="53">
        <v>300</v>
      </c>
      <c r="F166" s="397">
        <f>SUM(прил6!H417)</f>
        <v>16957</v>
      </c>
      <c r="G166" s="397">
        <f>SUM(прил6!I417)</f>
        <v>16957</v>
      </c>
    </row>
    <row r="167" spans="1:7" s="43" customFormat="1" ht="31.5" x14ac:dyDescent="0.25">
      <c r="A167" s="75" t="s">
        <v>84</v>
      </c>
      <c r="B167" s="123" t="s">
        <v>216</v>
      </c>
      <c r="C167" s="159" t="s">
        <v>10</v>
      </c>
      <c r="D167" s="151" t="s">
        <v>402</v>
      </c>
      <c r="E167" s="30"/>
      <c r="F167" s="394">
        <f>SUM(F168:F170)</f>
        <v>11329467</v>
      </c>
      <c r="G167" s="394">
        <f>SUM(G168:G170)</f>
        <v>11329467</v>
      </c>
    </row>
    <row r="168" spans="1:7" s="43" customFormat="1" ht="47.25" x14ac:dyDescent="0.25">
      <c r="A168" s="101" t="s">
        <v>76</v>
      </c>
      <c r="B168" s="124" t="s">
        <v>216</v>
      </c>
      <c r="C168" s="156" t="s">
        <v>10</v>
      </c>
      <c r="D168" s="148" t="s">
        <v>402</v>
      </c>
      <c r="E168" s="53">
        <v>100</v>
      </c>
      <c r="F168" s="397">
        <f>SUM(прил6!H253)</f>
        <v>8234791</v>
      </c>
      <c r="G168" s="397">
        <f>SUM(прил6!I253)</f>
        <v>8234791</v>
      </c>
    </row>
    <row r="169" spans="1:7" s="43" customFormat="1" ht="31.5" x14ac:dyDescent="0.25">
      <c r="A169" s="535" t="s">
        <v>514</v>
      </c>
      <c r="B169" s="124" t="s">
        <v>216</v>
      </c>
      <c r="C169" s="156" t="s">
        <v>10</v>
      </c>
      <c r="D169" s="148" t="s">
        <v>402</v>
      </c>
      <c r="E169" s="53">
        <v>200</v>
      </c>
      <c r="F169" s="397">
        <f>SUM(прил6!H254)</f>
        <v>1770660</v>
      </c>
      <c r="G169" s="397">
        <f>SUM(прил6!I254)</f>
        <v>1770660</v>
      </c>
    </row>
    <row r="170" spans="1:7" s="43" customFormat="1" ht="17.25" customHeight="1" x14ac:dyDescent="0.25">
      <c r="A170" s="61" t="s">
        <v>18</v>
      </c>
      <c r="B170" s="124" t="s">
        <v>216</v>
      </c>
      <c r="C170" s="156" t="s">
        <v>10</v>
      </c>
      <c r="D170" s="148" t="s">
        <v>402</v>
      </c>
      <c r="E170" s="53">
        <v>800</v>
      </c>
      <c r="F170" s="397">
        <f>SUM(прил6!H255)</f>
        <v>1324016</v>
      </c>
      <c r="G170" s="397">
        <f>SUM(прил6!I255)</f>
        <v>1324016</v>
      </c>
    </row>
    <row r="171" spans="1:7" s="43" customFormat="1" ht="31.5" hidden="1" customHeight="1" x14ac:dyDescent="0.25">
      <c r="A171" s="99" t="s">
        <v>771</v>
      </c>
      <c r="B171" s="217" t="s">
        <v>216</v>
      </c>
      <c r="C171" s="218" t="s">
        <v>10</v>
      </c>
      <c r="D171" s="219" t="s">
        <v>770</v>
      </c>
      <c r="E171" s="30"/>
      <c r="F171" s="394">
        <f>SUM(F172)</f>
        <v>0</v>
      </c>
      <c r="G171" s="394">
        <f>SUM(G172)</f>
        <v>0</v>
      </c>
    </row>
    <row r="172" spans="1:7" s="43" customFormat="1" ht="32.25" hidden="1" customHeight="1" x14ac:dyDescent="0.25">
      <c r="A172" s="76" t="s">
        <v>768</v>
      </c>
      <c r="B172" s="256" t="s">
        <v>216</v>
      </c>
      <c r="C172" s="257" t="s">
        <v>10</v>
      </c>
      <c r="D172" s="258" t="s">
        <v>770</v>
      </c>
      <c r="E172" s="53">
        <v>600</v>
      </c>
      <c r="F172" s="397">
        <f>SUM(прил6!H257)</f>
        <v>0</v>
      </c>
      <c r="G172" s="397">
        <f>SUM(прил6!I257)</f>
        <v>0</v>
      </c>
    </row>
    <row r="173" spans="1:7" s="43" customFormat="1" ht="63" x14ac:dyDescent="0.25">
      <c r="A173" s="146" t="s">
        <v>240</v>
      </c>
      <c r="B173" s="153" t="s">
        <v>217</v>
      </c>
      <c r="C173" s="161" t="s">
        <v>370</v>
      </c>
      <c r="D173" s="149" t="s">
        <v>371</v>
      </c>
      <c r="E173" s="147"/>
      <c r="F173" s="454">
        <f t="shared" ref="F173:G175" si="0">SUM(F174)</f>
        <v>82000</v>
      </c>
      <c r="G173" s="454">
        <f t="shared" si="0"/>
        <v>82000</v>
      </c>
    </row>
    <row r="174" spans="1:7" s="43" customFormat="1" ht="31.5" x14ac:dyDescent="0.25">
      <c r="A174" s="315" t="s">
        <v>436</v>
      </c>
      <c r="B174" s="323" t="s">
        <v>217</v>
      </c>
      <c r="C174" s="324" t="s">
        <v>10</v>
      </c>
      <c r="D174" s="325" t="s">
        <v>371</v>
      </c>
      <c r="E174" s="316"/>
      <c r="F174" s="395">
        <f t="shared" si="0"/>
        <v>82000</v>
      </c>
      <c r="G174" s="395">
        <f t="shared" si="0"/>
        <v>82000</v>
      </c>
    </row>
    <row r="175" spans="1:7" s="43" customFormat="1" ht="17.25" customHeight="1" x14ac:dyDescent="0.25">
      <c r="A175" s="75" t="s">
        <v>437</v>
      </c>
      <c r="B175" s="123" t="s">
        <v>217</v>
      </c>
      <c r="C175" s="159" t="s">
        <v>10</v>
      </c>
      <c r="D175" s="151" t="s">
        <v>438</v>
      </c>
      <c r="E175" s="30"/>
      <c r="F175" s="394">
        <f t="shared" si="0"/>
        <v>82000</v>
      </c>
      <c r="G175" s="394">
        <f t="shared" si="0"/>
        <v>82000</v>
      </c>
    </row>
    <row r="176" spans="1:7" s="43" customFormat="1" ht="31.5" customHeight="1" x14ac:dyDescent="0.25">
      <c r="A176" s="76" t="s">
        <v>514</v>
      </c>
      <c r="B176" s="124" t="s">
        <v>217</v>
      </c>
      <c r="C176" s="156" t="s">
        <v>10</v>
      </c>
      <c r="D176" s="148" t="s">
        <v>438</v>
      </c>
      <c r="E176" s="53">
        <v>200</v>
      </c>
      <c r="F176" s="397">
        <f>SUM(прил6!H291)</f>
        <v>82000</v>
      </c>
      <c r="G176" s="397">
        <f>SUM(прил6!I291)</f>
        <v>82000</v>
      </c>
    </row>
    <row r="177" spans="1:7" s="43" customFormat="1" ht="48" customHeight="1" x14ac:dyDescent="0.25">
      <c r="A177" s="152" t="s">
        <v>154</v>
      </c>
      <c r="B177" s="153" t="s">
        <v>220</v>
      </c>
      <c r="C177" s="161" t="s">
        <v>370</v>
      </c>
      <c r="D177" s="149" t="s">
        <v>371</v>
      </c>
      <c r="E177" s="147"/>
      <c r="F177" s="454">
        <f>SUM(F178+F185)</f>
        <v>11854029</v>
      </c>
      <c r="G177" s="454">
        <f>SUM(G178+G185)</f>
        <v>11854029</v>
      </c>
    </row>
    <row r="178" spans="1:7" s="43" customFormat="1" ht="33" customHeight="1" x14ac:dyDescent="0.25">
      <c r="A178" s="322" t="s">
        <v>449</v>
      </c>
      <c r="B178" s="323" t="s">
        <v>220</v>
      </c>
      <c r="C178" s="324" t="s">
        <v>10</v>
      </c>
      <c r="D178" s="325" t="s">
        <v>371</v>
      </c>
      <c r="E178" s="316"/>
      <c r="F178" s="395">
        <f>SUM(F179+F181)</f>
        <v>10116039</v>
      </c>
      <c r="G178" s="395">
        <f>SUM(G179+G181)</f>
        <v>10116039</v>
      </c>
    </row>
    <row r="179" spans="1:7" s="43" customFormat="1" ht="31.5" x14ac:dyDescent="0.25">
      <c r="A179" s="73" t="s">
        <v>155</v>
      </c>
      <c r="B179" s="123" t="s">
        <v>220</v>
      </c>
      <c r="C179" s="159" t="s">
        <v>10</v>
      </c>
      <c r="D179" s="151" t="s">
        <v>450</v>
      </c>
      <c r="E179" s="30"/>
      <c r="F179" s="394">
        <f>SUM(F180)</f>
        <v>99395</v>
      </c>
      <c r="G179" s="394">
        <f>SUM(G180)</f>
        <v>99395</v>
      </c>
    </row>
    <row r="180" spans="1:7" s="43" customFormat="1" ht="47.25" x14ac:dyDescent="0.25">
      <c r="A180" s="157" t="s">
        <v>76</v>
      </c>
      <c r="B180" s="124" t="s">
        <v>220</v>
      </c>
      <c r="C180" s="156" t="s">
        <v>10</v>
      </c>
      <c r="D180" s="148" t="s">
        <v>450</v>
      </c>
      <c r="E180" s="53">
        <v>100</v>
      </c>
      <c r="F180" s="397">
        <f>SUM(прил6!H295)</f>
        <v>99395</v>
      </c>
      <c r="G180" s="397">
        <f>SUM(прил6!I295)</f>
        <v>99395</v>
      </c>
    </row>
    <row r="181" spans="1:7" s="43" customFormat="1" ht="31.5" x14ac:dyDescent="0.25">
      <c r="A181" s="73" t="s">
        <v>84</v>
      </c>
      <c r="B181" s="123" t="s">
        <v>220</v>
      </c>
      <c r="C181" s="159" t="s">
        <v>10</v>
      </c>
      <c r="D181" s="151" t="s">
        <v>402</v>
      </c>
      <c r="E181" s="30"/>
      <c r="F181" s="394">
        <f>SUM(F182:F184)</f>
        <v>10016644</v>
      </c>
      <c r="G181" s="394">
        <f>SUM(G182:G184)</f>
        <v>10016644</v>
      </c>
    </row>
    <row r="182" spans="1:7" s="43" customFormat="1" ht="47.25" x14ac:dyDescent="0.25">
      <c r="A182" s="157" t="s">
        <v>76</v>
      </c>
      <c r="B182" s="124" t="s">
        <v>220</v>
      </c>
      <c r="C182" s="156" t="s">
        <v>10</v>
      </c>
      <c r="D182" s="148" t="s">
        <v>402</v>
      </c>
      <c r="E182" s="53">
        <v>100</v>
      </c>
      <c r="F182" s="397">
        <f>SUM(прил6!H297)</f>
        <v>8730924</v>
      </c>
      <c r="G182" s="397">
        <f>SUM(прил6!I297)</f>
        <v>8730924</v>
      </c>
    </row>
    <row r="183" spans="1:7" s="43" customFormat="1" ht="30" customHeight="1" x14ac:dyDescent="0.25">
      <c r="A183" s="76" t="s">
        <v>514</v>
      </c>
      <c r="B183" s="124" t="s">
        <v>220</v>
      </c>
      <c r="C183" s="156" t="s">
        <v>10</v>
      </c>
      <c r="D183" s="148" t="s">
        <v>402</v>
      </c>
      <c r="E183" s="53">
        <v>200</v>
      </c>
      <c r="F183" s="397">
        <f>SUM(прил6!H298)</f>
        <v>1281429</v>
      </c>
      <c r="G183" s="397">
        <f>SUM(прил6!I298)</f>
        <v>1281429</v>
      </c>
    </row>
    <row r="184" spans="1:7" s="43" customFormat="1" ht="15.75" customHeight="1" x14ac:dyDescent="0.25">
      <c r="A184" s="76" t="s">
        <v>18</v>
      </c>
      <c r="B184" s="124" t="s">
        <v>220</v>
      </c>
      <c r="C184" s="156" t="s">
        <v>10</v>
      </c>
      <c r="D184" s="148" t="s">
        <v>402</v>
      </c>
      <c r="E184" s="53">
        <v>800</v>
      </c>
      <c r="F184" s="397">
        <f>SUM(прил6!H299)</f>
        <v>4291</v>
      </c>
      <c r="G184" s="397">
        <f>SUM(прил6!I299)</f>
        <v>4291</v>
      </c>
    </row>
    <row r="185" spans="1:7" s="43" customFormat="1" ht="62.25" customHeight="1" x14ac:dyDescent="0.25">
      <c r="A185" s="322" t="s">
        <v>603</v>
      </c>
      <c r="B185" s="323" t="s">
        <v>220</v>
      </c>
      <c r="C185" s="324" t="s">
        <v>12</v>
      </c>
      <c r="D185" s="325" t="s">
        <v>371</v>
      </c>
      <c r="E185" s="316"/>
      <c r="F185" s="395">
        <f>SUM(F186)</f>
        <v>1737990</v>
      </c>
      <c r="G185" s="395">
        <f>SUM(G186)</f>
        <v>1737990</v>
      </c>
    </row>
    <row r="186" spans="1:7" s="43" customFormat="1" ht="31.5" x14ac:dyDescent="0.25">
      <c r="A186" s="73" t="s">
        <v>75</v>
      </c>
      <c r="B186" s="123" t="s">
        <v>220</v>
      </c>
      <c r="C186" s="159" t="s">
        <v>12</v>
      </c>
      <c r="D186" s="151" t="s">
        <v>375</v>
      </c>
      <c r="E186" s="30"/>
      <c r="F186" s="394">
        <f>SUM(F187:F187)</f>
        <v>1737990</v>
      </c>
      <c r="G186" s="394">
        <f>SUM(G187:G187)</f>
        <v>1737990</v>
      </c>
    </row>
    <row r="187" spans="1:7" s="43" customFormat="1" ht="47.25" x14ac:dyDescent="0.25">
      <c r="A187" s="157" t="s">
        <v>76</v>
      </c>
      <c r="B187" s="124" t="s">
        <v>220</v>
      </c>
      <c r="C187" s="156" t="s">
        <v>12</v>
      </c>
      <c r="D187" s="148" t="s">
        <v>375</v>
      </c>
      <c r="E187" s="53">
        <v>100</v>
      </c>
      <c r="F187" s="397">
        <f>SUM(прил6!H302)</f>
        <v>1737990</v>
      </c>
      <c r="G187" s="397">
        <f>SUM(прил6!I302)</f>
        <v>1737990</v>
      </c>
    </row>
    <row r="188" spans="1:7" ht="51" customHeight="1" x14ac:dyDescent="0.25">
      <c r="A188" s="58" t="s">
        <v>124</v>
      </c>
      <c r="B188" s="154" t="s">
        <v>395</v>
      </c>
      <c r="C188" s="246" t="s">
        <v>370</v>
      </c>
      <c r="D188" s="155" t="s">
        <v>371</v>
      </c>
      <c r="E188" s="131"/>
      <c r="F188" s="447">
        <f>SUM(F189)</f>
        <v>103000</v>
      </c>
      <c r="G188" s="447">
        <f>SUM(G189)</f>
        <v>103000</v>
      </c>
    </row>
    <row r="189" spans="1:7" s="43" customFormat="1" ht="66" customHeight="1" x14ac:dyDescent="0.25">
      <c r="A189" s="142" t="s">
        <v>125</v>
      </c>
      <c r="B189" s="153" t="s">
        <v>192</v>
      </c>
      <c r="C189" s="161" t="s">
        <v>370</v>
      </c>
      <c r="D189" s="149" t="s">
        <v>371</v>
      </c>
      <c r="E189" s="158"/>
      <c r="F189" s="454">
        <f>SUM(F190)</f>
        <v>103000</v>
      </c>
      <c r="G189" s="454">
        <f>SUM(G190)</f>
        <v>103000</v>
      </c>
    </row>
    <row r="190" spans="1:7" s="43" customFormat="1" ht="45.75" customHeight="1" x14ac:dyDescent="0.25">
      <c r="A190" s="309" t="s">
        <v>396</v>
      </c>
      <c r="B190" s="323" t="s">
        <v>192</v>
      </c>
      <c r="C190" s="324" t="s">
        <v>10</v>
      </c>
      <c r="D190" s="325" t="s">
        <v>371</v>
      </c>
      <c r="E190" s="332"/>
      <c r="F190" s="395">
        <f>SUM(F191+F193)</f>
        <v>103000</v>
      </c>
      <c r="G190" s="395">
        <f>SUM(G191+G193)</f>
        <v>103000</v>
      </c>
    </row>
    <row r="191" spans="1:7" s="43" customFormat="1" ht="19.5" customHeight="1" x14ac:dyDescent="0.25">
      <c r="A191" s="27" t="s">
        <v>398</v>
      </c>
      <c r="B191" s="123" t="s">
        <v>192</v>
      </c>
      <c r="C191" s="159" t="s">
        <v>10</v>
      </c>
      <c r="D191" s="151" t="s">
        <v>397</v>
      </c>
      <c r="E191" s="42"/>
      <c r="F191" s="394">
        <f>SUM(F192)</f>
        <v>103000</v>
      </c>
      <c r="G191" s="394">
        <f>SUM(G192)</f>
        <v>103000</v>
      </c>
    </row>
    <row r="192" spans="1:7" s="43" customFormat="1" ht="32.25" customHeight="1" x14ac:dyDescent="0.25">
      <c r="A192" s="54" t="s">
        <v>514</v>
      </c>
      <c r="B192" s="124" t="s">
        <v>192</v>
      </c>
      <c r="C192" s="156" t="s">
        <v>10</v>
      </c>
      <c r="D192" s="148" t="s">
        <v>397</v>
      </c>
      <c r="E192" s="60" t="s">
        <v>16</v>
      </c>
      <c r="F192" s="397">
        <f>SUM(прил6!H99+прил6!H158)</f>
        <v>103000</v>
      </c>
      <c r="G192" s="397">
        <f>SUM(прил6!I99+прил6!I158)</f>
        <v>103000</v>
      </c>
    </row>
    <row r="193" spans="1:7" s="43" customFormat="1" ht="17.25" hidden="1" customHeight="1" x14ac:dyDescent="0.25">
      <c r="A193" s="27" t="s">
        <v>486</v>
      </c>
      <c r="B193" s="123" t="s">
        <v>192</v>
      </c>
      <c r="C193" s="159" t="s">
        <v>10</v>
      </c>
      <c r="D193" s="151" t="s">
        <v>485</v>
      </c>
      <c r="E193" s="42"/>
      <c r="F193" s="394">
        <f>SUM(F194)</f>
        <v>0</v>
      </c>
      <c r="G193" s="394">
        <f>SUM(G194)</f>
        <v>0</v>
      </c>
    </row>
    <row r="194" spans="1:7" s="43" customFormat="1" ht="32.25" hidden="1" customHeight="1" x14ac:dyDescent="0.25">
      <c r="A194" s="54" t="s">
        <v>514</v>
      </c>
      <c r="B194" s="124" t="s">
        <v>192</v>
      </c>
      <c r="C194" s="156" t="s">
        <v>10</v>
      </c>
      <c r="D194" s="148" t="s">
        <v>485</v>
      </c>
      <c r="E194" s="60" t="s">
        <v>16</v>
      </c>
      <c r="F194" s="397">
        <f>SUM(прил6!H44)</f>
        <v>0</v>
      </c>
      <c r="G194" s="397">
        <f>SUM(прил6!I44)</f>
        <v>0</v>
      </c>
    </row>
    <row r="195" spans="1:7" ht="47.25" x14ac:dyDescent="0.25">
      <c r="A195" s="58" t="s">
        <v>178</v>
      </c>
      <c r="B195" s="336" t="s">
        <v>421</v>
      </c>
      <c r="C195" s="244" t="s">
        <v>370</v>
      </c>
      <c r="D195" s="137" t="s">
        <v>371</v>
      </c>
      <c r="E195" s="16"/>
      <c r="F195" s="447">
        <f t="shared" ref="F195:G204" si="1">SUM(F196)</f>
        <v>1074860</v>
      </c>
      <c r="G195" s="447">
        <f t="shared" si="1"/>
        <v>2657054</v>
      </c>
    </row>
    <row r="196" spans="1:7" ht="78.75" x14ac:dyDescent="0.25">
      <c r="A196" s="160" t="s">
        <v>179</v>
      </c>
      <c r="B196" s="153" t="s">
        <v>206</v>
      </c>
      <c r="C196" s="161" t="s">
        <v>370</v>
      </c>
      <c r="D196" s="149" t="s">
        <v>371</v>
      </c>
      <c r="E196" s="165"/>
      <c r="F196" s="454">
        <f t="shared" si="1"/>
        <v>1074860</v>
      </c>
      <c r="G196" s="454">
        <f t="shared" si="1"/>
        <v>2657054</v>
      </c>
    </row>
    <row r="197" spans="1:7" ht="31.5" x14ac:dyDescent="0.25">
      <c r="A197" s="334" t="s">
        <v>427</v>
      </c>
      <c r="B197" s="323" t="s">
        <v>206</v>
      </c>
      <c r="C197" s="324" t="s">
        <v>10</v>
      </c>
      <c r="D197" s="325" t="s">
        <v>371</v>
      </c>
      <c r="E197" s="335"/>
      <c r="F197" s="395">
        <f>SUM(F198+F200+F202+F204+F206)</f>
        <v>1074860</v>
      </c>
      <c r="G197" s="395">
        <f>SUM(G198+G200+G202+G204+G206)</f>
        <v>2657054</v>
      </c>
    </row>
    <row r="198" spans="1:7" ht="17.25" customHeight="1" x14ac:dyDescent="0.25">
      <c r="A198" s="114" t="s">
        <v>564</v>
      </c>
      <c r="B198" s="123" t="s">
        <v>206</v>
      </c>
      <c r="C198" s="159" t="s">
        <v>10</v>
      </c>
      <c r="D198" s="151" t="s">
        <v>563</v>
      </c>
      <c r="E198" s="164"/>
      <c r="F198" s="394">
        <f t="shared" si="1"/>
        <v>429106</v>
      </c>
      <c r="G198" s="394">
        <f t="shared" si="1"/>
        <v>429106</v>
      </c>
    </row>
    <row r="199" spans="1:7" ht="17.25" customHeight="1" x14ac:dyDescent="0.25">
      <c r="A199" s="7" t="s">
        <v>21</v>
      </c>
      <c r="B199" s="124" t="s">
        <v>206</v>
      </c>
      <c r="C199" s="156" t="s">
        <v>10</v>
      </c>
      <c r="D199" s="148" t="s">
        <v>563</v>
      </c>
      <c r="E199" s="132" t="s">
        <v>66</v>
      </c>
      <c r="F199" s="397">
        <f>SUM(прил6!H444)</f>
        <v>429106</v>
      </c>
      <c r="G199" s="397">
        <f>SUM(прил6!I444)</f>
        <v>429106</v>
      </c>
    </row>
    <row r="200" spans="1:7" s="566" customFormat="1" ht="31.5" hidden="1" x14ac:dyDescent="0.25">
      <c r="A200" s="114" t="s">
        <v>717</v>
      </c>
      <c r="B200" s="123" t="s">
        <v>206</v>
      </c>
      <c r="C200" s="159" t="s">
        <v>10</v>
      </c>
      <c r="D200" s="151" t="s">
        <v>716</v>
      </c>
      <c r="E200" s="164"/>
      <c r="F200" s="394">
        <f t="shared" si="1"/>
        <v>0</v>
      </c>
      <c r="G200" s="394">
        <f t="shared" si="1"/>
        <v>0</v>
      </c>
    </row>
    <row r="201" spans="1:7" s="566" customFormat="1" ht="31.5" hidden="1" x14ac:dyDescent="0.25">
      <c r="A201" s="7" t="s">
        <v>171</v>
      </c>
      <c r="B201" s="124" t="s">
        <v>206</v>
      </c>
      <c r="C201" s="156" t="s">
        <v>10</v>
      </c>
      <c r="D201" s="148" t="s">
        <v>716</v>
      </c>
      <c r="E201" s="132" t="s">
        <v>170</v>
      </c>
      <c r="F201" s="397">
        <f>SUM(прил6!H177)</f>
        <v>0</v>
      </c>
      <c r="G201" s="397"/>
    </row>
    <row r="202" spans="1:7" s="566" customFormat="1" ht="32.25" customHeight="1" x14ac:dyDescent="0.25">
      <c r="A202" s="114" t="s">
        <v>640</v>
      </c>
      <c r="B202" s="123" t="s">
        <v>206</v>
      </c>
      <c r="C202" s="159" t="s">
        <v>10</v>
      </c>
      <c r="D202" s="151" t="s">
        <v>548</v>
      </c>
      <c r="E202" s="164"/>
      <c r="F202" s="394">
        <f>SUM(F203:F203)</f>
        <v>452029</v>
      </c>
      <c r="G202" s="394">
        <f>SUM(G203:G203)</f>
        <v>1559564</v>
      </c>
    </row>
    <row r="203" spans="1:7" s="566" customFormat="1" ht="31.5" x14ac:dyDescent="0.25">
      <c r="A203" s="54" t="s">
        <v>514</v>
      </c>
      <c r="B203" s="124" t="s">
        <v>206</v>
      </c>
      <c r="C203" s="156" t="s">
        <v>10</v>
      </c>
      <c r="D203" s="148" t="s">
        <v>548</v>
      </c>
      <c r="E203" s="132" t="s">
        <v>16</v>
      </c>
      <c r="F203" s="397">
        <f>SUM(прил6!H163)</f>
        <v>452029</v>
      </c>
      <c r="G203" s="397">
        <f>SUM(прил6!I163)</f>
        <v>1559564</v>
      </c>
    </row>
    <row r="204" spans="1:7" s="558" customFormat="1" ht="31.5" hidden="1" x14ac:dyDescent="0.25">
      <c r="A204" s="114" t="s">
        <v>711</v>
      </c>
      <c r="B204" s="123" t="s">
        <v>206</v>
      </c>
      <c r="C204" s="159" t="s">
        <v>10</v>
      </c>
      <c r="D204" s="151" t="s">
        <v>710</v>
      </c>
      <c r="E204" s="164"/>
      <c r="F204" s="394">
        <f t="shared" si="1"/>
        <v>0</v>
      </c>
      <c r="G204" s="394">
        <f t="shared" si="1"/>
        <v>0</v>
      </c>
    </row>
    <row r="205" spans="1:7" s="558" customFormat="1" ht="31.5" hidden="1" x14ac:dyDescent="0.25">
      <c r="A205" s="7" t="s">
        <v>171</v>
      </c>
      <c r="B205" s="124" t="s">
        <v>206</v>
      </c>
      <c r="C205" s="156" t="s">
        <v>10</v>
      </c>
      <c r="D205" s="148" t="s">
        <v>710</v>
      </c>
      <c r="E205" s="132" t="s">
        <v>170</v>
      </c>
      <c r="F205" s="397">
        <f>SUM(прил6!H179)</f>
        <v>0</v>
      </c>
      <c r="G205" s="397"/>
    </row>
    <row r="206" spans="1:7" s="566" customFormat="1" ht="32.25" customHeight="1" x14ac:dyDescent="0.25">
      <c r="A206" s="114" t="s">
        <v>641</v>
      </c>
      <c r="B206" s="123" t="s">
        <v>206</v>
      </c>
      <c r="C206" s="159" t="s">
        <v>10</v>
      </c>
      <c r="D206" s="151" t="s">
        <v>546</v>
      </c>
      <c r="E206" s="164"/>
      <c r="F206" s="394">
        <f>SUM(F207:F207)</f>
        <v>193725</v>
      </c>
      <c r="G206" s="394">
        <f>SUM(G207:G207)</f>
        <v>668384</v>
      </c>
    </row>
    <row r="207" spans="1:7" s="566" customFormat="1" ht="31.5" x14ac:dyDescent="0.25">
      <c r="A207" s="54" t="s">
        <v>514</v>
      </c>
      <c r="B207" s="124" t="s">
        <v>206</v>
      </c>
      <c r="C207" s="156" t="s">
        <v>10</v>
      </c>
      <c r="D207" s="148" t="s">
        <v>546</v>
      </c>
      <c r="E207" s="132" t="s">
        <v>16</v>
      </c>
      <c r="F207" s="397">
        <f>SUM(прил6!H165)</f>
        <v>193725</v>
      </c>
      <c r="G207" s="397">
        <f>SUM(прил6!I165)</f>
        <v>668384</v>
      </c>
    </row>
    <row r="208" spans="1:7" ht="64.5" customHeight="1" x14ac:dyDescent="0.25">
      <c r="A208" s="58" t="s">
        <v>151</v>
      </c>
      <c r="B208" s="336" t="s">
        <v>443</v>
      </c>
      <c r="C208" s="244" t="s">
        <v>370</v>
      </c>
      <c r="D208" s="137" t="s">
        <v>371</v>
      </c>
      <c r="E208" s="127"/>
      <c r="F208" s="447">
        <f>SUM(F209+F213+F217)</f>
        <v>1548700</v>
      </c>
      <c r="G208" s="447">
        <f>SUM(G209+G213+G217)</f>
        <v>1548700</v>
      </c>
    </row>
    <row r="209" spans="1:7" ht="80.25" customHeight="1" x14ac:dyDescent="0.25">
      <c r="A209" s="142" t="s">
        <v>152</v>
      </c>
      <c r="B209" s="143" t="s">
        <v>223</v>
      </c>
      <c r="C209" s="245" t="s">
        <v>370</v>
      </c>
      <c r="D209" s="144" t="s">
        <v>371</v>
      </c>
      <c r="E209" s="145"/>
      <c r="F209" s="454">
        <f t="shared" ref="F209:G211" si="2">SUM(F210)</f>
        <v>148000</v>
      </c>
      <c r="G209" s="454">
        <f t="shared" si="2"/>
        <v>148000</v>
      </c>
    </row>
    <row r="210" spans="1:7" ht="32.25" customHeight="1" x14ac:dyDescent="0.25">
      <c r="A210" s="309" t="s">
        <v>444</v>
      </c>
      <c r="B210" s="310" t="s">
        <v>223</v>
      </c>
      <c r="C210" s="311" t="s">
        <v>10</v>
      </c>
      <c r="D210" s="312" t="s">
        <v>371</v>
      </c>
      <c r="E210" s="313"/>
      <c r="F210" s="395">
        <f t="shared" si="2"/>
        <v>148000</v>
      </c>
      <c r="G210" s="395">
        <f t="shared" si="2"/>
        <v>148000</v>
      </c>
    </row>
    <row r="211" spans="1:7" ht="17.25" customHeight="1" x14ac:dyDescent="0.25">
      <c r="A211" s="27" t="s">
        <v>85</v>
      </c>
      <c r="B211" s="117" t="s">
        <v>223</v>
      </c>
      <c r="C211" s="206" t="s">
        <v>10</v>
      </c>
      <c r="D211" s="115" t="s">
        <v>445</v>
      </c>
      <c r="E211" s="141"/>
      <c r="F211" s="394">
        <f t="shared" si="2"/>
        <v>148000</v>
      </c>
      <c r="G211" s="394">
        <f t="shared" si="2"/>
        <v>148000</v>
      </c>
    </row>
    <row r="212" spans="1:7" ht="33.75" customHeight="1" x14ac:dyDescent="0.25">
      <c r="A212" s="54" t="s">
        <v>514</v>
      </c>
      <c r="B212" s="125" t="s">
        <v>223</v>
      </c>
      <c r="C212" s="207" t="s">
        <v>10</v>
      </c>
      <c r="D212" s="122" t="s">
        <v>445</v>
      </c>
      <c r="E212" s="128" t="s">
        <v>16</v>
      </c>
      <c r="F212" s="397">
        <f>SUM(прил6!H268)</f>
        <v>148000</v>
      </c>
      <c r="G212" s="397">
        <f>SUM(прил6!I268)</f>
        <v>148000</v>
      </c>
    </row>
    <row r="213" spans="1:7" ht="80.25" customHeight="1" x14ac:dyDescent="0.25">
      <c r="A213" s="142" t="s">
        <v>167</v>
      </c>
      <c r="B213" s="143" t="s">
        <v>228</v>
      </c>
      <c r="C213" s="245" t="s">
        <v>370</v>
      </c>
      <c r="D213" s="144" t="s">
        <v>371</v>
      </c>
      <c r="E213" s="145"/>
      <c r="F213" s="454">
        <f t="shared" ref="F213:G215" si="3">SUM(F214)</f>
        <v>150000</v>
      </c>
      <c r="G213" s="454">
        <f t="shared" si="3"/>
        <v>150000</v>
      </c>
    </row>
    <row r="214" spans="1:7" ht="33.75" customHeight="1" x14ac:dyDescent="0.25">
      <c r="A214" s="309" t="s">
        <v>475</v>
      </c>
      <c r="B214" s="310" t="s">
        <v>228</v>
      </c>
      <c r="C214" s="311" t="s">
        <v>10</v>
      </c>
      <c r="D214" s="312" t="s">
        <v>371</v>
      </c>
      <c r="E214" s="313"/>
      <c r="F214" s="395">
        <f t="shared" si="3"/>
        <v>150000</v>
      </c>
      <c r="G214" s="395">
        <f t="shared" si="3"/>
        <v>150000</v>
      </c>
    </row>
    <row r="215" spans="1:7" ht="47.25" x14ac:dyDescent="0.25">
      <c r="A215" s="27" t="s">
        <v>168</v>
      </c>
      <c r="B215" s="117" t="s">
        <v>228</v>
      </c>
      <c r="C215" s="206" t="s">
        <v>10</v>
      </c>
      <c r="D215" s="115" t="s">
        <v>476</v>
      </c>
      <c r="E215" s="141"/>
      <c r="F215" s="394">
        <f t="shared" si="3"/>
        <v>150000</v>
      </c>
      <c r="G215" s="394">
        <f t="shared" si="3"/>
        <v>150000</v>
      </c>
    </row>
    <row r="216" spans="1:7" ht="31.5" customHeight="1" x14ac:dyDescent="0.25">
      <c r="A216" s="54" t="s">
        <v>514</v>
      </c>
      <c r="B216" s="125" t="s">
        <v>228</v>
      </c>
      <c r="C216" s="207" t="s">
        <v>10</v>
      </c>
      <c r="D216" s="122" t="s">
        <v>476</v>
      </c>
      <c r="E216" s="128" t="s">
        <v>16</v>
      </c>
      <c r="F216" s="397">
        <f>SUM(прил6!H471)</f>
        <v>150000</v>
      </c>
      <c r="G216" s="397">
        <f>SUM(прил6!I471)</f>
        <v>150000</v>
      </c>
    </row>
    <row r="217" spans="1:7" ht="66.75" customHeight="1" x14ac:dyDescent="0.25">
      <c r="A217" s="142" t="s">
        <v>153</v>
      </c>
      <c r="B217" s="143" t="s">
        <v>219</v>
      </c>
      <c r="C217" s="245" t="s">
        <v>370</v>
      </c>
      <c r="D217" s="144" t="s">
        <v>371</v>
      </c>
      <c r="E217" s="145"/>
      <c r="F217" s="454">
        <f>SUM(F218)</f>
        <v>1250700</v>
      </c>
      <c r="G217" s="454">
        <f>SUM(G218)</f>
        <v>1250700</v>
      </c>
    </row>
    <row r="218" spans="1:7" ht="34.5" customHeight="1" x14ac:dyDescent="0.25">
      <c r="A218" s="309" t="s">
        <v>446</v>
      </c>
      <c r="B218" s="310" t="s">
        <v>219</v>
      </c>
      <c r="C218" s="311" t="s">
        <v>10</v>
      </c>
      <c r="D218" s="312" t="s">
        <v>371</v>
      </c>
      <c r="E218" s="313"/>
      <c r="F218" s="395">
        <f>SUM(F219+F222)</f>
        <v>1250700</v>
      </c>
      <c r="G218" s="395">
        <f>SUM(G219+G222)</f>
        <v>1250700</v>
      </c>
    </row>
    <row r="219" spans="1:7" ht="15.75" x14ac:dyDescent="0.25">
      <c r="A219" s="27" t="s">
        <v>447</v>
      </c>
      <c r="B219" s="117" t="s">
        <v>219</v>
      </c>
      <c r="C219" s="206" t="s">
        <v>10</v>
      </c>
      <c r="D219" s="115" t="s">
        <v>448</v>
      </c>
      <c r="E219" s="141"/>
      <c r="F219" s="394">
        <f>SUM(F220:F221)</f>
        <v>1180350</v>
      </c>
      <c r="G219" s="394">
        <f>SUM(G220:G221)</f>
        <v>1180350</v>
      </c>
    </row>
    <row r="220" spans="1:7" ht="31.5" customHeight="1" x14ac:dyDescent="0.25">
      <c r="A220" s="54" t="s">
        <v>514</v>
      </c>
      <c r="B220" s="125" t="s">
        <v>219</v>
      </c>
      <c r="C220" s="207" t="s">
        <v>10</v>
      </c>
      <c r="D220" s="122" t="s">
        <v>448</v>
      </c>
      <c r="E220" s="128" t="s">
        <v>16</v>
      </c>
      <c r="F220" s="397">
        <f>SUM(прил6!H272)</f>
        <v>788400</v>
      </c>
      <c r="G220" s="397">
        <f>SUM(прил6!I272)</f>
        <v>788400</v>
      </c>
    </row>
    <row r="221" spans="1:7" ht="15.75" x14ac:dyDescent="0.25">
      <c r="A221" s="76" t="s">
        <v>40</v>
      </c>
      <c r="B221" s="125" t="s">
        <v>219</v>
      </c>
      <c r="C221" s="207" t="s">
        <v>10</v>
      </c>
      <c r="D221" s="122" t="s">
        <v>448</v>
      </c>
      <c r="E221" s="128" t="s">
        <v>39</v>
      </c>
      <c r="F221" s="397">
        <f>SUM(прил6!H273)</f>
        <v>391950</v>
      </c>
      <c r="G221" s="397">
        <f>SUM(прил6!I273)</f>
        <v>391950</v>
      </c>
    </row>
    <row r="222" spans="1:7" ht="15.75" x14ac:dyDescent="0.25">
      <c r="A222" s="75" t="s">
        <v>524</v>
      </c>
      <c r="B222" s="117" t="s">
        <v>219</v>
      </c>
      <c r="C222" s="206" t="s">
        <v>10</v>
      </c>
      <c r="D222" s="115" t="s">
        <v>523</v>
      </c>
      <c r="E222" s="141"/>
      <c r="F222" s="394">
        <f>SUM(F223)</f>
        <v>70350</v>
      </c>
      <c r="G222" s="394">
        <f>SUM(G223)</f>
        <v>70350</v>
      </c>
    </row>
    <row r="223" spans="1:7" ht="31.5" x14ac:dyDescent="0.25">
      <c r="A223" s="54" t="s">
        <v>514</v>
      </c>
      <c r="B223" s="125" t="s">
        <v>219</v>
      </c>
      <c r="C223" s="207" t="s">
        <v>10</v>
      </c>
      <c r="D223" s="122" t="s">
        <v>523</v>
      </c>
      <c r="E223" s="128" t="s">
        <v>16</v>
      </c>
      <c r="F223" s="397">
        <f>SUM(прил6!H275)</f>
        <v>70350</v>
      </c>
      <c r="G223" s="397">
        <f>SUM(прил6!I275)</f>
        <v>70350</v>
      </c>
    </row>
    <row r="224" spans="1:7" s="43" customFormat="1" ht="33" customHeight="1" x14ac:dyDescent="0.25">
      <c r="A224" s="58" t="s">
        <v>105</v>
      </c>
      <c r="B224" s="154" t="s">
        <v>373</v>
      </c>
      <c r="C224" s="246" t="s">
        <v>370</v>
      </c>
      <c r="D224" s="155" t="s">
        <v>371</v>
      </c>
      <c r="E224" s="131"/>
      <c r="F224" s="447">
        <f t="shared" ref="F224:G227" si="4">SUM(F225)</f>
        <v>1616586</v>
      </c>
      <c r="G224" s="447">
        <f t="shared" si="4"/>
        <v>1616586</v>
      </c>
    </row>
    <row r="225" spans="1:7" s="43" customFormat="1" ht="51" customHeight="1" x14ac:dyDescent="0.25">
      <c r="A225" s="152" t="s">
        <v>106</v>
      </c>
      <c r="B225" s="153" t="s">
        <v>374</v>
      </c>
      <c r="C225" s="161" t="s">
        <v>370</v>
      </c>
      <c r="D225" s="149" t="s">
        <v>371</v>
      </c>
      <c r="E225" s="158"/>
      <c r="F225" s="454">
        <f t="shared" si="4"/>
        <v>1616586</v>
      </c>
      <c r="G225" s="454">
        <f t="shared" si="4"/>
        <v>1616586</v>
      </c>
    </row>
    <row r="226" spans="1:7" s="43" customFormat="1" ht="51" customHeight="1" x14ac:dyDescent="0.25">
      <c r="A226" s="322" t="s">
        <v>377</v>
      </c>
      <c r="B226" s="323" t="s">
        <v>374</v>
      </c>
      <c r="C226" s="324" t="s">
        <v>10</v>
      </c>
      <c r="D226" s="325" t="s">
        <v>371</v>
      </c>
      <c r="E226" s="332"/>
      <c r="F226" s="395">
        <f t="shared" si="4"/>
        <v>1616586</v>
      </c>
      <c r="G226" s="395">
        <f t="shared" si="4"/>
        <v>1616586</v>
      </c>
    </row>
    <row r="227" spans="1:7" s="43" customFormat="1" ht="17.25" customHeight="1" x14ac:dyDescent="0.25">
      <c r="A227" s="75" t="s">
        <v>107</v>
      </c>
      <c r="B227" s="123" t="s">
        <v>374</v>
      </c>
      <c r="C227" s="159" t="s">
        <v>10</v>
      </c>
      <c r="D227" s="151" t="s">
        <v>376</v>
      </c>
      <c r="E227" s="42"/>
      <c r="F227" s="394">
        <f t="shared" si="4"/>
        <v>1616586</v>
      </c>
      <c r="G227" s="394">
        <f t="shared" si="4"/>
        <v>1616586</v>
      </c>
    </row>
    <row r="228" spans="1:7" s="43" customFormat="1" ht="31.5" customHeight="1" x14ac:dyDescent="0.25">
      <c r="A228" s="76" t="s">
        <v>514</v>
      </c>
      <c r="B228" s="124" t="s">
        <v>374</v>
      </c>
      <c r="C228" s="156" t="s">
        <v>10</v>
      </c>
      <c r="D228" s="148" t="s">
        <v>376</v>
      </c>
      <c r="E228" s="60" t="s">
        <v>16</v>
      </c>
      <c r="F228" s="397">
        <f>SUM(прил6!H27+прил6!H49+прил6!H77+прил6!H350)</f>
        <v>1616586</v>
      </c>
      <c r="G228" s="397">
        <f>SUM(прил6!I27+прил6!I49+прил6!I77+прил6!I350)</f>
        <v>1616586</v>
      </c>
    </row>
    <row r="229" spans="1:7" s="43" customFormat="1" ht="31.5" x14ac:dyDescent="0.25">
      <c r="A229" s="130" t="s">
        <v>117</v>
      </c>
      <c r="B229" s="154" t="s">
        <v>382</v>
      </c>
      <c r="C229" s="246" t="s">
        <v>370</v>
      </c>
      <c r="D229" s="155" t="s">
        <v>371</v>
      </c>
      <c r="E229" s="131"/>
      <c r="F229" s="447">
        <f>SUM(F230+F234)</f>
        <v>191079</v>
      </c>
      <c r="G229" s="447">
        <f>SUM(G230+G234)</f>
        <v>191079</v>
      </c>
    </row>
    <row r="230" spans="1:7" s="43" customFormat="1" ht="51.75" customHeight="1" x14ac:dyDescent="0.25">
      <c r="A230" s="152" t="s">
        <v>515</v>
      </c>
      <c r="B230" s="153" t="s">
        <v>184</v>
      </c>
      <c r="C230" s="161" t="s">
        <v>370</v>
      </c>
      <c r="D230" s="149" t="s">
        <v>371</v>
      </c>
      <c r="E230" s="158"/>
      <c r="F230" s="454">
        <f t="shared" ref="F230:G232" si="5">SUM(F231)</f>
        <v>191079</v>
      </c>
      <c r="G230" s="454">
        <f t="shared" si="5"/>
        <v>191079</v>
      </c>
    </row>
    <row r="231" spans="1:7" s="43" customFormat="1" ht="31.5" x14ac:dyDescent="0.25">
      <c r="A231" s="315" t="s">
        <v>381</v>
      </c>
      <c r="B231" s="323" t="s">
        <v>184</v>
      </c>
      <c r="C231" s="324" t="s">
        <v>10</v>
      </c>
      <c r="D231" s="325" t="s">
        <v>371</v>
      </c>
      <c r="E231" s="335"/>
      <c r="F231" s="395">
        <f t="shared" si="5"/>
        <v>191079</v>
      </c>
      <c r="G231" s="395">
        <f t="shared" si="5"/>
        <v>191079</v>
      </c>
    </row>
    <row r="232" spans="1:7" s="43" customFormat="1" ht="18.75" customHeight="1" x14ac:dyDescent="0.25">
      <c r="A232" s="75" t="s">
        <v>80</v>
      </c>
      <c r="B232" s="123" t="s">
        <v>184</v>
      </c>
      <c r="C232" s="159" t="s">
        <v>10</v>
      </c>
      <c r="D232" s="151" t="s">
        <v>383</v>
      </c>
      <c r="E232" s="164"/>
      <c r="F232" s="394">
        <f t="shared" si="5"/>
        <v>191079</v>
      </c>
      <c r="G232" s="394">
        <f t="shared" si="5"/>
        <v>191079</v>
      </c>
    </row>
    <row r="233" spans="1:7" s="43" customFormat="1" ht="47.25" x14ac:dyDescent="0.25">
      <c r="A233" s="76" t="s">
        <v>76</v>
      </c>
      <c r="B233" s="124" t="s">
        <v>184</v>
      </c>
      <c r="C233" s="156" t="s">
        <v>10</v>
      </c>
      <c r="D233" s="148" t="s">
        <v>383</v>
      </c>
      <c r="E233" s="132" t="s">
        <v>13</v>
      </c>
      <c r="F233" s="397">
        <f>SUM(прил6!H54)</f>
        <v>191079</v>
      </c>
      <c r="G233" s="397">
        <f>SUM(прил6!I54)</f>
        <v>191079</v>
      </c>
    </row>
    <row r="234" spans="1:7" s="43" customFormat="1" ht="63" hidden="1" x14ac:dyDescent="0.25">
      <c r="A234" s="146" t="s">
        <v>490</v>
      </c>
      <c r="B234" s="153" t="s">
        <v>489</v>
      </c>
      <c r="C234" s="161" t="s">
        <v>370</v>
      </c>
      <c r="D234" s="149" t="s">
        <v>371</v>
      </c>
      <c r="E234" s="158"/>
      <c r="F234" s="454">
        <f t="shared" ref="F234:G236" si="6">SUM(F235)</f>
        <v>0</v>
      </c>
      <c r="G234" s="454">
        <f t="shared" si="6"/>
        <v>0</v>
      </c>
    </row>
    <row r="235" spans="1:7" s="43" customFormat="1" ht="31.5" hidden="1" x14ac:dyDescent="0.25">
      <c r="A235" s="322" t="s">
        <v>491</v>
      </c>
      <c r="B235" s="323" t="s">
        <v>489</v>
      </c>
      <c r="C235" s="324" t="s">
        <v>10</v>
      </c>
      <c r="D235" s="325" t="s">
        <v>371</v>
      </c>
      <c r="E235" s="335"/>
      <c r="F235" s="395">
        <f t="shared" si="6"/>
        <v>0</v>
      </c>
      <c r="G235" s="395">
        <f t="shared" si="6"/>
        <v>0</v>
      </c>
    </row>
    <row r="236" spans="1:7" s="43" customFormat="1" ht="31.5" hidden="1" customHeight="1" x14ac:dyDescent="0.25">
      <c r="A236" s="75" t="s">
        <v>493</v>
      </c>
      <c r="B236" s="123" t="s">
        <v>489</v>
      </c>
      <c r="C236" s="159" t="s">
        <v>10</v>
      </c>
      <c r="D236" s="151" t="s">
        <v>492</v>
      </c>
      <c r="E236" s="164"/>
      <c r="F236" s="394">
        <f t="shared" si="6"/>
        <v>0</v>
      </c>
      <c r="G236" s="394">
        <f t="shared" si="6"/>
        <v>0</v>
      </c>
    </row>
    <row r="237" spans="1:7" s="43" customFormat="1" ht="33.75" hidden="1" customHeight="1" x14ac:dyDescent="0.25">
      <c r="A237" s="76" t="s">
        <v>514</v>
      </c>
      <c r="B237" s="124" t="s">
        <v>489</v>
      </c>
      <c r="C237" s="156" t="s">
        <v>10</v>
      </c>
      <c r="D237" s="148" t="s">
        <v>492</v>
      </c>
      <c r="E237" s="132" t="s">
        <v>16</v>
      </c>
      <c r="F237" s="397">
        <f>SUM(прил6!H104)</f>
        <v>0</v>
      </c>
      <c r="G237" s="397">
        <f>SUM(прил6!I104)</f>
        <v>0</v>
      </c>
    </row>
    <row r="238" spans="1:7" ht="51" customHeight="1" x14ac:dyDescent="0.25">
      <c r="A238" s="58" t="s">
        <v>132</v>
      </c>
      <c r="B238" s="336" t="s">
        <v>404</v>
      </c>
      <c r="C238" s="244" t="s">
        <v>370</v>
      </c>
      <c r="D238" s="137" t="s">
        <v>371</v>
      </c>
      <c r="E238" s="127"/>
      <c r="F238" s="447">
        <f>SUM(F239+F243+F247)</f>
        <v>7814284</v>
      </c>
      <c r="G238" s="447">
        <f>SUM(G239+G243+G247)</f>
        <v>8005434</v>
      </c>
    </row>
    <row r="239" spans="1:7" s="43" customFormat="1" ht="65.25" customHeight="1" x14ac:dyDescent="0.25">
      <c r="A239" s="142" t="s">
        <v>133</v>
      </c>
      <c r="B239" s="143" t="s">
        <v>202</v>
      </c>
      <c r="C239" s="245" t="s">
        <v>370</v>
      </c>
      <c r="D239" s="144" t="s">
        <v>371</v>
      </c>
      <c r="E239" s="145"/>
      <c r="F239" s="454">
        <f t="shared" ref="F239:G241" si="7">SUM(F240)</f>
        <v>7742510</v>
      </c>
      <c r="G239" s="454">
        <f t="shared" si="7"/>
        <v>7933660</v>
      </c>
    </row>
    <row r="240" spans="1:7" s="43" customFormat="1" ht="48.75" customHeight="1" x14ac:dyDescent="0.25">
      <c r="A240" s="309" t="s">
        <v>407</v>
      </c>
      <c r="B240" s="310" t="s">
        <v>202</v>
      </c>
      <c r="C240" s="311" t="s">
        <v>10</v>
      </c>
      <c r="D240" s="312" t="s">
        <v>371</v>
      </c>
      <c r="E240" s="313"/>
      <c r="F240" s="395">
        <f t="shared" si="7"/>
        <v>7742510</v>
      </c>
      <c r="G240" s="395">
        <f t="shared" si="7"/>
        <v>7933660</v>
      </c>
    </row>
    <row r="241" spans="1:7" s="43" customFormat="1" ht="32.25" customHeight="1" x14ac:dyDescent="0.25">
      <c r="A241" s="27" t="s">
        <v>134</v>
      </c>
      <c r="B241" s="117" t="s">
        <v>202</v>
      </c>
      <c r="C241" s="206" t="s">
        <v>10</v>
      </c>
      <c r="D241" s="115" t="s">
        <v>408</v>
      </c>
      <c r="E241" s="141"/>
      <c r="F241" s="394">
        <f t="shared" si="7"/>
        <v>7742510</v>
      </c>
      <c r="G241" s="394">
        <f t="shared" si="7"/>
        <v>7933660</v>
      </c>
    </row>
    <row r="242" spans="1:7" s="43" customFormat="1" ht="33.75" customHeight="1" x14ac:dyDescent="0.25">
      <c r="A242" s="54" t="s">
        <v>171</v>
      </c>
      <c r="B242" s="125" t="s">
        <v>202</v>
      </c>
      <c r="C242" s="207" t="s">
        <v>10</v>
      </c>
      <c r="D242" s="122" t="s">
        <v>408</v>
      </c>
      <c r="E242" s="128" t="s">
        <v>170</v>
      </c>
      <c r="F242" s="397">
        <f>SUM(прил6!H148)</f>
        <v>7742510</v>
      </c>
      <c r="G242" s="397">
        <f>SUM(прил6!I148)</f>
        <v>7933660</v>
      </c>
    </row>
    <row r="243" spans="1:7" s="43" customFormat="1" ht="64.5" customHeight="1" x14ac:dyDescent="0.25">
      <c r="A243" s="166" t="s">
        <v>172</v>
      </c>
      <c r="B243" s="143" t="s">
        <v>207</v>
      </c>
      <c r="C243" s="245" t="s">
        <v>370</v>
      </c>
      <c r="D243" s="144" t="s">
        <v>371</v>
      </c>
      <c r="E243" s="145"/>
      <c r="F243" s="454">
        <f t="shared" ref="F243:G245" si="8">SUM(F244)</f>
        <v>20894</v>
      </c>
      <c r="G243" s="454">
        <f t="shared" si="8"/>
        <v>20894</v>
      </c>
    </row>
    <row r="244" spans="1:7" s="43" customFormat="1" ht="33.75" customHeight="1" x14ac:dyDescent="0.25">
      <c r="A244" s="337" t="s">
        <v>405</v>
      </c>
      <c r="B244" s="310" t="s">
        <v>207</v>
      </c>
      <c r="C244" s="311" t="s">
        <v>10</v>
      </c>
      <c r="D244" s="312" t="s">
        <v>371</v>
      </c>
      <c r="E244" s="313"/>
      <c r="F244" s="395">
        <f t="shared" si="8"/>
        <v>20894</v>
      </c>
      <c r="G244" s="395">
        <f t="shared" si="8"/>
        <v>20894</v>
      </c>
    </row>
    <row r="245" spans="1:7" s="43" customFormat="1" ht="16.5" customHeight="1" x14ac:dyDescent="0.25">
      <c r="A245" s="66" t="s">
        <v>173</v>
      </c>
      <c r="B245" s="117" t="s">
        <v>207</v>
      </c>
      <c r="C245" s="206" t="s">
        <v>10</v>
      </c>
      <c r="D245" s="115" t="s">
        <v>406</v>
      </c>
      <c r="E245" s="141"/>
      <c r="F245" s="394">
        <f t="shared" si="8"/>
        <v>20894</v>
      </c>
      <c r="G245" s="394">
        <f t="shared" si="8"/>
        <v>20894</v>
      </c>
    </row>
    <row r="246" spans="1:7" s="43" customFormat="1" ht="16.5" customHeight="1" x14ac:dyDescent="0.25">
      <c r="A246" s="80" t="s">
        <v>18</v>
      </c>
      <c r="B246" s="125" t="s">
        <v>207</v>
      </c>
      <c r="C246" s="207" t="s">
        <v>10</v>
      </c>
      <c r="D246" s="122" t="s">
        <v>406</v>
      </c>
      <c r="E246" s="128" t="s">
        <v>17</v>
      </c>
      <c r="F246" s="397">
        <f>SUM(прил6!H142)</f>
        <v>20894</v>
      </c>
      <c r="G246" s="397">
        <f>SUM(прил6!I142)</f>
        <v>20894</v>
      </c>
    </row>
    <row r="247" spans="1:7" s="43" customFormat="1" ht="79.5" customHeight="1" x14ac:dyDescent="0.25">
      <c r="A247" s="152" t="s">
        <v>235</v>
      </c>
      <c r="B247" s="143" t="s">
        <v>233</v>
      </c>
      <c r="C247" s="245" t="s">
        <v>370</v>
      </c>
      <c r="D247" s="144" t="s">
        <v>371</v>
      </c>
      <c r="E247" s="145"/>
      <c r="F247" s="454">
        <f t="shared" ref="F247:G249" si="9">SUM(F248)</f>
        <v>50880</v>
      </c>
      <c r="G247" s="454">
        <f t="shared" si="9"/>
        <v>50880</v>
      </c>
    </row>
    <row r="248" spans="1:7" s="43" customFormat="1" ht="33.75" customHeight="1" x14ac:dyDescent="0.25">
      <c r="A248" s="322" t="s">
        <v>413</v>
      </c>
      <c r="B248" s="310" t="s">
        <v>233</v>
      </c>
      <c r="C248" s="311" t="s">
        <v>10</v>
      </c>
      <c r="D248" s="312" t="s">
        <v>371</v>
      </c>
      <c r="E248" s="313"/>
      <c r="F248" s="395">
        <f t="shared" si="9"/>
        <v>50880</v>
      </c>
      <c r="G248" s="395">
        <f t="shared" si="9"/>
        <v>50880</v>
      </c>
    </row>
    <row r="249" spans="1:7" s="43" customFormat="1" ht="31.5" x14ac:dyDescent="0.25">
      <c r="A249" s="75" t="s">
        <v>234</v>
      </c>
      <c r="B249" s="117" t="s">
        <v>233</v>
      </c>
      <c r="C249" s="206" t="s">
        <v>10</v>
      </c>
      <c r="D249" s="115" t="s">
        <v>414</v>
      </c>
      <c r="E249" s="141"/>
      <c r="F249" s="394">
        <f t="shared" si="9"/>
        <v>50880</v>
      </c>
      <c r="G249" s="394">
        <f t="shared" si="9"/>
        <v>50880</v>
      </c>
    </row>
    <row r="250" spans="1:7" s="43" customFormat="1" ht="30.75" customHeight="1" x14ac:dyDescent="0.25">
      <c r="A250" s="76" t="s">
        <v>514</v>
      </c>
      <c r="B250" s="125" t="s">
        <v>233</v>
      </c>
      <c r="C250" s="207" t="s">
        <v>10</v>
      </c>
      <c r="D250" s="122" t="s">
        <v>414</v>
      </c>
      <c r="E250" s="128" t="s">
        <v>16</v>
      </c>
      <c r="F250" s="397">
        <f>SUM(прил6!H152)</f>
        <v>50880</v>
      </c>
      <c r="G250" s="397">
        <f>SUM(прил6!I152)</f>
        <v>50880</v>
      </c>
    </row>
    <row r="251" spans="1:7" s="43" customFormat="1" ht="32.25" customHeight="1" x14ac:dyDescent="0.25">
      <c r="A251" s="74" t="s">
        <v>112</v>
      </c>
      <c r="B251" s="154" t="s">
        <v>385</v>
      </c>
      <c r="C251" s="246" t="s">
        <v>370</v>
      </c>
      <c r="D251" s="155" t="s">
        <v>371</v>
      </c>
      <c r="E251" s="131"/>
      <c r="F251" s="447">
        <f>SUM(F252+F256)</f>
        <v>694400</v>
      </c>
      <c r="G251" s="447">
        <f>SUM(G252+G256)</f>
        <v>694400</v>
      </c>
    </row>
    <row r="252" spans="1:7" s="43" customFormat="1" ht="63" x14ac:dyDescent="0.25">
      <c r="A252" s="146" t="s">
        <v>148</v>
      </c>
      <c r="B252" s="153" t="s">
        <v>218</v>
      </c>
      <c r="C252" s="161" t="s">
        <v>370</v>
      </c>
      <c r="D252" s="149" t="s">
        <v>371</v>
      </c>
      <c r="E252" s="158"/>
      <c r="F252" s="454">
        <f t="shared" ref="F252:G254" si="10">SUM(F253)</f>
        <v>25000</v>
      </c>
      <c r="G252" s="454">
        <f t="shared" si="10"/>
        <v>25000</v>
      </c>
    </row>
    <row r="253" spans="1:7" s="43" customFormat="1" ht="31.5" x14ac:dyDescent="0.25">
      <c r="A253" s="315" t="s">
        <v>440</v>
      </c>
      <c r="B253" s="323" t="s">
        <v>218</v>
      </c>
      <c r="C253" s="324" t="s">
        <v>10</v>
      </c>
      <c r="D253" s="325" t="s">
        <v>371</v>
      </c>
      <c r="E253" s="332"/>
      <c r="F253" s="395">
        <f t="shared" si="10"/>
        <v>25000</v>
      </c>
      <c r="G253" s="395">
        <f t="shared" si="10"/>
        <v>25000</v>
      </c>
    </row>
    <row r="254" spans="1:7" s="43" customFormat="1" ht="31.5" x14ac:dyDescent="0.25">
      <c r="A254" s="75" t="s">
        <v>149</v>
      </c>
      <c r="B254" s="123" t="s">
        <v>218</v>
      </c>
      <c r="C254" s="159" t="s">
        <v>10</v>
      </c>
      <c r="D254" s="151" t="s">
        <v>441</v>
      </c>
      <c r="E254" s="42"/>
      <c r="F254" s="394">
        <f t="shared" si="10"/>
        <v>25000</v>
      </c>
      <c r="G254" s="394">
        <f t="shared" si="10"/>
        <v>25000</v>
      </c>
    </row>
    <row r="255" spans="1:7" s="43" customFormat="1" ht="36.75" customHeight="1" x14ac:dyDescent="0.25">
      <c r="A255" s="76" t="s">
        <v>514</v>
      </c>
      <c r="B255" s="124" t="s">
        <v>218</v>
      </c>
      <c r="C255" s="156" t="s">
        <v>10</v>
      </c>
      <c r="D255" s="148" t="s">
        <v>441</v>
      </c>
      <c r="E255" s="60" t="s">
        <v>16</v>
      </c>
      <c r="F255" s="397">
        <f>SUM(прил6!H280)</f>
        <v>25000</v>
      </c>
      <c r="G255" s="397">
        <f>SUM(прил6!I280)</f>
        <v>25000</v>
      </c>
    </row>
    <row r="256" spans="1:7" s="43" customFormat="1" ht="49.5" customHeight="1" x14ac:dyDescent="0.25">
      <c r="A256" s="152" t="s">
        <v>113</v>
      </c>
      <c r="B256" s="153" t="s">
        <v>185</v>
      </c>
      <c r="C256" s="161" t="s">
        <v>370</v>
      </c>
      <c r="D256" s="149" t="s">
        <v>371</v>
      </c>
      <c r="E256" s="158"/>
      <c r="F256" s="454">
        <f>SUM(F257)</f>
        <v>669400</v>
      </c>
      <c r="G256" s="454">
        <f>SUM(G257)</f>
        <v>669400</v>
      </c>
    </row>
    <row r="257" spans="1:7" s="43" customFormat="1" ht="49.5" customHeight="1" x14ac:dyDescent="0.25">
      <c r="A257" s="322" t="s">
        <v>384</v>
      </c>
      <c r="B257" s="323" t="s">
        <v>185</v>
      </c>
      <c r="C257" s="324" t="s">
        <v>10</v>
      </c>
      <c r="D257" s="325" t="s">
        <v>371</v>
      </c>
      <c r="E257" s="332"/>
      <c r="F257" s="395">
        <f>SUM(F258+F260)</f>
        <v>669400</v>
      </c>
      <c r="G257" s="395">
        <f>SUM(G258+G260)</f>
        <v>669400</v>
      </c>
    </row>
    <row r="258" spans="1:7" s="43" customFormat="1" ht="47.25" x14ac:dyDescent="0.25">
      <c r="A258" s="75" t="s">
        <v>555</v>
      </c>
      <c r="B258" s="123" t="s">
        <v>185</v>
      </c>
      <c r="C258" s="159" t="s">
        <v>10</v>
      </c>
      <c r="D258" s="151" t="s">
        <v>386</v>
      </c>
      <c r="E258" s="42"/>
      <c r="F258" s="394">
        <f>SUM(F259)</f>
        <v>334700</v>
      </c>
      <c r="G258" s="394">
        <f>SUM(G259)</f>
        <v>334700</v>
      </c>
    </row>
    <row r="259" spans="1:7" s="43" customFormat="1" ht="47.25" x14ac:dyDescent="0.25">
      <c r="A259" s="76" t="s">
        <v>76</v>
      </c>
      <c r="B259" s="124" t="s">
        <v>185</v>
      </c>
      <c r="C259" s="156" t="s">
        <v>10</v>
      </c>
      <c r="D259" s="148" t="s">
        <v>386</v>
      </c>
      <c r="E259" s="60" t="s">
        <v>13</v>
      </c>
      <c r="F259" s="397">
        <f>SUM(прил6!H59)</f>
        <v>334700</v>
      </c>
      <c r="G259" s="397">
        <f>SUM(прил6!I59)</f>
        <v>334700</v>
      </c>
    </row>
    <row r="260" spans="1:7" s="43" customFormat="1" ht="31.5" x14ac:dyDescent="0.25">
      <c r="A260" s="75" t="s">
        <v>79</v>
      </c>
      <c r="B260" s="123" t="s">
        <v>185</v>
      </c>
      <c r="C260" s="159" t="s">
        <v>10</v>
      </c>
      <c r="D260" s="151" t="s">
        <v>387</v>
      </c>
      <c r="E260" s="42"/>
      <c r="F260" s="394">
        <f>SUM(F261)</f>
        <v>334700</v>
      </c>
      <c r="G260" s="394">
        <f>SUM(G261)</f>
        <v>334700</v>
      </c>
    </row>
    <row r="261" spans="1:7" s="43" customFormat="1" ht="47.25" x14ac:dyDescent="0.25">
      <c r="A261" s="76" t="s">
        <v>76</v>
      </c>
      <c r="B261" s="124" t="s">
        <v>185</v>
      </c>
      <c r="C261" s="156" t="s">
        <v>10</v>
      </c>
      <c r="D261" s="148" t="s">
        <v>387</v>
      </c>
      <c r="E261" s="60" t="s">
        <v>13</v>
      </c>
      <c r="F261" s="397">
        <f>SUM(прил6!H61)</f>
        <v>334700</v>
      </c>
      <c r="G261" s="397">
        <f>SUM(прил6!I61)</f>
        <v>334700</v>
      </c>
    </row>
    <row r="262" spans="1:7" ht="63" customHeight="1" x14ac:dyDescent="0.25">
      <c r="A262" s="58" t="s">
        <v>128</v>
      </c>
      <c r="B262" s="154" t="s">
        <v>199</v>
      </c>
      <c r="C262" s="246" t="s">
        <v>370</v>
      </c>
      <c r="D262" s="155" t="s">
        <v>371</v>
      </c>
      <c r="E262" s="131"/>
      <c r="F262" s="447">
        <f>SUM(F263+F269+F273)</f>
        <v>4467334</v>
      </c>
      <c r="G262" s="447">
        <f>SUM(G263+G269+G273)</f>
        <v>4467334</v>
      </c>
    </row>
    <row r="263" spans="1:7" s="43" customFormat="1" ht="96.75" customHeight="1" x14ac:dyDescent="0.25">
      <c r="A263" s="152" t="s">
        <v>129</v>
      </c>
      <c r="B263" s="153" t="s">
        <v>200</v>
      </c>
      <c r="C263" s="161" t="s">
        <v>370</v>
      </c>
      <c r="D263" s="149" t="s">
        <v>371</v>
      </c>
      <c r="E263" s="165"/>
      <c r="F263" s="454">
        <f>SUM(F264)</f>
        <v>2560254</v>
      </c>
      <c r="G263" s="454">
        <f>SUM(G264)</f>
        <v>2560254</v>
      </c>
    </row>
    <row r="264" spans="1:7" s="43" customFormat="1" ht="32.25" customHeight="1" x14ac:dyDescent="0.25">
      <c r="A264" s="322" t="s">
        <v>403</v>
      </c>
      <c r="B264" s="323" t="s">
        <v>200</v>
      </c>
      <c r="C264" s="324" t="s">
        <v>10</v>
      </c>
      <c r="D264" s="325" t="s">
        <v>371</v>
      </c>
      <c r="E264" s="335"/>
      <c r="F264" s="395">
        <f>SUM(F265)</f>
        <v>2560254</v>
      </c>
      <c r="G264" s="395">
        <f>SUM(G265)</f>
        <v>2560254</v>
      </c>
    </row>
    <row r="265" spans="1:7" s="43" customFormat="1" ht="31.5" x14ac:dyDescent="0.25">
      <c r="A265" s="75" t="s">
        <v>84</v>
      </c>
      <c r="B265" s="123" t="s">
        <v>200</v>
      </c>
      <c r="C265" s="159" t="s">
        <v>10</v>
      </c>
      <c r="D265" s="151" t="s">
        <v>402</v>
      </c>
      <c r="E265" s="164"/>
      <c r="F265" s="394">
        <f>SUM(F266:F268)</f>
        <v>2560254</v>
      </c>
      <c r="G265" s="394">
        <f>SUM(G266:G268)</f>
        <v>2560254</v>
      </c>
    </row>
    <row r="266" spans="1:7" s="43" customFormat="1" ht="47.25" x14ac:dyDescent="0.25">
      <c r="A266" s="76" t="s">
        <v>76</v>
      </c>
      <c r="B266" s="124" t="s">
        <v>200</v>
      </c>
      <c r="C266" s="156" t="s">
        <v>10</v>
      </c>
      <c r="D266" s="148" t="s">
        <v>402</v>
      </c>
      <c r="E266" s="132" t="s">
        <v>13</v>
      </c>
      <c r="F266" s="397">
        <f>SUM(прил6!H129)</f>
        <v>2495254</v>
      </c>
      <c r="G266" s="397">
        <f>SUM(прил6!I129)</f>
        <v>2495254</v>
      </c>
    </row>
    <row r="267" spans="1:7" s="43" customFormat="1" ht="30" customHeight="1" x14ac:dyDescent="0.25">
      <c r="A267" s="76" t="s">
        <v>514</v>
      </c>
      <c r="B267" s="124" t="s">
        <v>200</v>
      </c>
      <c r="C267" s="156" t="s">
        <v>10</v>
      </c>
      <c r="D267" s="148" t="s">
        <v>402</v>
      </c>
      <c r="E267" s="132" t="s">
        <v>16</v>
      </c>
      <c r="F267" s="397">
        <f>SUM(прил6!H130)</f>
        <v>64000</v>
      </c>
      <c r="G267" s="397">
        <f>SUM(прил6!I130)</f>
        <v>64000</v>
      </c>
    </row>
    <row r="268" spans="1:7" s="43" customFormat="1" ht="16.5" customHeight="1" x14ac:dyDescent="0.25">
      <c r="A268" s="76" t="s">
        <v>18</v>
      </c>
      <c r="B268" s="124" t="s">
        <v>200</v>
      </c>
      <c r="C268" s="156" t="s">
        <v>10</v>
      </c>
      <c r="D268" s="148" t="s">
        <v>402</v>
      </c>
      <c r="E268" s="132" t="s">
        <v>17</v>
      </c>
      <c r="F268" s="397">
        <f>SUM(прил6!H131)</f>
        <v>1000</v>
      </c>
      <c r="G268" s="397">
        <f>SUM(прил6!I131)</f>
        <v>1000</v>
      </c>
    </row>
    <row r="269" spans="1:7" s="43" customFormat="1" ht="96.75" customHeight="1" x14ac:dyDescent="0.25">
      <c r="A269" s="152" t="s">
        <v>130</v>
      </c>
      <c r="B269" s="153" t="s">
        <v>201</v>
      </c>
      <c r="C269" s="161" t="s">
        <v>370</v>
      </c>
      <c r="D269" s="149" t="s">
        <v>371</v>
      </c>
      <c r="E269" s="165"/>
      <c r="F269" s="454">
        <f t="shared" ref="F269:G271" si="11">SUM(F270)</f>
        <v>1807080</v>
      </c>
      <c r="G269" s="454">
        <f t="shared" si="11"/>
        <v>1807080</v>
      </c>
    </row>
    <row r="270" spans="1:7" s="43" customFormat="1" ht="48.75" customHeight="1" x14ac:dyDescent="0.25">
      <c r="A270" s="322" t="s">
        <v>390</v>
      </c>
      <c r="B270" s="323" t="s">
        <v>201</v>
      </c>
      <c r="C270" s="324" t="s">
        <v>10</v>
      </c>
      <c r="D270" s="325" t="s">
        <v>371</v>
      </c>
      <c r="E270" s="335"/>
      <c r="F270" s="395">
        <f t="shared" si="11"/>
        <v>1807080</v>
      </c>
      <c r="G270" s="395">
        <f t="shared" si="11"/>
        <v>1807080</v>
      </c>
    </row>
    <row r="271" spans="1:7" s="43" customFormat="1" ht="18" customHeight="1" x14ac:dyDescent="0.25">
      <c r="A271" s="75" t="s">
        <v>99</v>
      </c>
      <c r="B271" s="123" t="s">
        <v>201</v>
      </c>
      <c r="C271" s="159" t="s">
        <v>10</v>
      </c>
      <c r="D271" s="151" t="s">
        <v>391</v>
      </c>
      <c r="E271" s="164"/>
      <c r="F271" s="394">
        <f t="shared" si="11"/>
        <v>1807080</v>
      </c>
      <c r="G271" s="394">
        <f t="shared" si="11"/>
        <v>1807080</v>
      </c>
    </row>
    <row r="272" spans="1:7" s="43" customFormat="1" ht="32.25" customHeight="1" x14ac:dyDescent="0.25">
      <c r="A272" s="76" t="s">
        <v>514</v>
      </c>
      <c r="B272" s="124" t="s">
        <v>201</v>
      </c>
      <c r="C272" s="156" t="s">
        <v>10</v>
      </c>
      <c r="D272" s="148" t="s">
        <v>391</v>
      </c>
      <c r="E272" s="132" t="s">
        <v>16</v>
      </c>
      <c r="F272" s="397">
        <f>SUM(прил6!H82+прил6!H196+прил6!H247+прил6!H307+прил6!H262+прил6!H327)</f>
        <v>1807080</v>
      </c>
      <c r="G272" s="397">
        <f>SUM(прил6!I82+прил6!I196+прил6!I247+прил6!I307+прил6!I262+прил6!I327)</f>
        <v>1807080</v>
      </c>
    </row>
    <row r="273" spans="1:7" s="43" customFormat="1" ht="94.5" customHeight="1" x14ac:dyDescent="0.25">
      <c r="A273" s="152" t="s">
        <v>498</v>
      </c>
      <c r="B273" s="153" t="s">
        <v>494</v>
      </c>
      <c r="C273" s="161" t="s">
        <v>370</v>
      </c>
      <c r="D273" s="149" t="s">
        <v>371</v>
      </c>
      <c r="E273" s="165"/>
      <c r="F273" s="454">
        <f t="shared" ref="F273:G275" si="12">SUM(F274)</f>
        <v>100000</v>
      </c>
      <c r="G273" s="454">
        <f t="shared" si="12"/>
        <v>100000</v>
      </c>
    </row>
    <row r="274" spans="1:7" s="43" customFormat="1" ht="48" customHeight="1" x14ac:dyDescent="0.25">
      <c r="A274" s="322" t="s">
        <v>496</v>
      </c>
      <c r="B274" s="323" t="s">
        <v>494</v>
      </c>
      <c r="C274" s="324" t="s">
        <v>10</v>
      </c>
      <c r="D274" s="325" t="s">
        <v>371</v>
      </c>
      <c r="E274" s="335"/>
      <c r="F274" s="395">
        <f t="shared" si="12"/>
        <v>100000</v>
      </c>
      <c r="G274" s="395">
        <f t="shared" si="12"/>
        <v>100000</v>
      </c>
    </row>
    <row r="275" spans="1:7" s="43" customFormat="1" ht="30.75" customHeight="1" x14ac:dyDescent="0.25">
      <c r="A275" s="75" t="s">
        <v>497</v>
      </c>
      <c r="B275" s="123" t="s">
        <v>494</v>
      </c>
      <c r="C275" s="159" t="s">
        <v>10</v>
      </c>
      <c r="D275" s="151" t="s">
        <v>495</v>
      </c>
      <c r="E275" s="164"/>
      <c r="F275" s="394">
        <f t="shared" si="12"/>
        <v>100000</v>
      </c>
      <c r="G275" s="394">
        <f t="shared" si="12"/>
        <v>100000</v>
      </c>
    </row>
    <row r="276" spans="1:7" s="43" customFormat="1" ht="32.25" customHeight="1" x14ac:dyDescent="0.25">
      <c r="A276" s="76" t="s">
        <v>514</v>
      </c>
      <c r="B276" s="124" t="s">
        <v>494</v>
      </c>
      <c r="C276" s="156" t="s">
        <v>10</v>
      </c>
      <c r="D276" s="148" t="s">
        <v>495</v>
      </c>
      <c r="E276" s="132" t="s">
        <v>16</v>
      </c>
      <c r="F276" s="397">
        <f>SUM(прил6!H135)</f>
        <v>100000</v>
      </c>
      <c r="G276" s="397">
        <f>SUM(прил6!I135)</f>
        <v>100000</v>
      </c>
    </row>
    <row r="277" spans="1:7" s="43" customFormat="1" ht="47.25" x14ac:dyDescent="0.25">
      <c r="A277" s="130" t="s">
        <v>120</v>
      </c>
      <c r="B277" s="154" t="s">
        <v>208</v>
      </c>
      <c r="C277" s="246" t="s">
        <v>370</v>
      </c>
      <c r="D277" s="155" t="s">
        <v>371</v>
      </c>
      <c r="E277" s="131"/>
      <c r="F277" s="447">
        <f>SUM(F278+F282)</f>
        <v>8347482</v>
      </c>
      <c r="G277" s="447">
        <f>SUM(G278+G282)</f>
        <v>7887057</v>
      </c>
    </row>
    <row r="278" spans="1:7" s="43" customFormat="1" ht="50.25" customHeight="1" x14ac:dyDescent="0.25">
      <c r="A278" s="152" t="s">
        <v>169</v>
      </c>
      <c r="B278" s="153" t="s">
        <v>212</v>
      </c>
      <c r="C278" s="161" t="s">
        <v>370</v>
      </c>
      <c r="D278" s="149" t="s">
        <v>371</v>
      </c>
      <c r="E278" s="158"/>
      <c r="F278" s="454">
        <f t="shared" ref="F278:G280" si="13">SUM(F279)</f>
        <v>5722416</v>
      </c>
      <c r="G278" s="454">
        <f t="shared" si="13"/>
        <v>5261991</v>
      </c>
    </row>
    <row r="279" spans="1:7" s="43" customFormat="1" ht="36" customHeight="1" x14ac:dyDescent="0.25">
      <c r="A279" s="322" t="s">
        <v>477</v>
      </c>
      <c r="B279" s="323" t="s">
        <v>212</v>
      </c>
      <c r="C279" s="324" t="s">
        <v>12</v>
      </c>
      <c r="D279" s="325" t="s">
        <v>371</v>
      </c>
      <c r="E279" s="332"/>
      <c r="F279" s="395">
        <f t="shared" si="13"/>
        <v>5722416</v>
      </c>
      <c r="G279" s="395">
        <f t="shared" si="13"/>
        <v>5261991</v>
      </c>
    </row>
    <row r="280" spans="1:7" s="43" customFormat="1" ht="47.25" x14ac:dyDescent="0.25">
      <c r="A280" s="75" t="s">
        <v>479</v>
      </c>
      <c r="B280" s="123" t="s">
        <v>212</v>
      </c>
      <c r="C280" s="159" t="s">
        <v>12</v>
      </c>
      <c r="D280" s="151" t="s">
        <v>478</v>
      </c>
      <c r="E280" s="42"/>
      <c r="F280" s="394">
        <f t="shared" si="13"/>
        <v>5722416</v>
      </c>
      <c r="G280" s="394">
        <f t="shared" si="13"/>
        <v>5261991</v>
      </c>
    </row>
    <row r="281" spans="1:7" s="43" customFormat="1" ht="17.25" customHeight="1" x14ac:dyDescent="0.25">
      <c r="A281" s="76" t="s">
        <v>21</v>
      </c>
      <c r="B281" s="124" t="s">
        <v>212</v>
      </c>
      <c r="C281" s="156" t="s">
        <v>12</v>
      </c>
      <c r="D281" s="148" t="s">
        <v>478</v>
      </c>
      <c r="E281" s="60" t="s">
        <v>66</v>
      </c>
      <c r="F281" s="397">
        <f>SUM(прил6!H478)</f>
        <v>5722416</v>
      </c>
      <c r="G281" s="397">
        <f>SUM(прил6!I478)</f>
        <v>5261991</v>
      </c>
    </row>
    <row r="282" spans="1:7" s="43" customFormat="1" ht="63" x14ac:dyDescent="0.25">
      <c r="A282" s="146" t="s">
        <v>121</v>
      </c>
      <c r="B282" s="153" t="s">
        <v>209</v>
      </c>
      <c r="C282" s="161" t="s">
        <v>370</v>
      </c>
      <c r="D282" s="149" t="s">
        <v>371</v>
      </c>
      <c r="E282" s="158"/>
      <c r="F282" s="454">
        <f>SUM(F283)</f>
        <v>2625066</v>
      </c>
      <c r="G282" s="454">
        <f>SUM(G283)</f>
        <v>2625066</v>
      </c>
    </row>
    <row r="283" spans="1:7" s="43" customFormat="1" ht="65.25" customHeight="1" x14ac:dyDescent="0.25">
      <c r="A283" s="322" t="s">
        <v>392</v>
      </c>
      <c r="B283" s="323" t="s">
        <v>209</v>
      </c>
      <c r="C283" s="324" t="s">
        <v>10</v>
      </c>
      <c r="D283" s="325" t="s">
        <v>371</v>
      </c>
      <c r="E283" s="332"/>
      <c r="F283" s="395">
        <f>SUM(F284)</f>
        <v>2625066</v>
      </c>
      <c r="G283" s="395">
        <f>SUM(G284)</f>
        <v>2625066</v>
      </c>
    </row>
    <row r="284" spans="1:7" s="43" customFormat="1" ht="31.5" x14ac:dyDescent="0.25">
      <c r="A284" s="150" t="s">
        <v>75</v>
      </c>
      <c r="B284" s="123" t="s">
        <v>209</v>
      </c>
      <c r="C284" s="159" t="s">
        <v>10</v>
      </c>
      <c r="D284" s="151" t="s">
        <v>375</v>
      </c>
      <c r="E284" s="42"/>
      <c r="F284" s="394">
        <f>SUM(F285:F286)</f>
        <v>2625066</v>
      </c>
      <c r="G284" s="394">
        <f>SUM(G285:G286)</f>
        <v>2625066</v>
      </c>
    </row>
    <row r="285" spans="1:7" s="43" customFormat="1" ht="47.25" x14ac:dyDescent="0.25">
      <c r="A285" s="129" t="s">
        <v>76</v>
      </c>
      <c r="B285" s="124" t="s">
        <v>209</v>
      </c>
      <c r="C285" s="156" t="s">
        <v>10</v>
      </c>
      <c r="D285" s="148" t="s">
        <v>375</v>
      </c>
      <c r="E285" s="60" t="s">
        <v>13</v>
      </c>
      <c r="F285" s="397">
        <f>SUM(прил6!H87)</f>
        <v>2622066</v>
      </c>
      <c r="G285" s="397">
        <f>SUM(прил6!I87)</f>
        <v>2622066</v>
      </c>
    </row>
    <row r="286" spans="1:7" s="43" customFormat="1" ht="18" customHeight="1" x14ac:dyDescent="0.25">
      <c r="A286" s="129" t="s">
        <v>18</v>
      </c>
      <c r="B286" s="124" t="s">
        <v>209</v>
      </c>
      <c r="C286" s="156" t="s">
        <v>10</v>
      </c>
      <c r="D286" s="148" t="s">
        <v>375</v>
      </c>
      <c r="E286" s="60" t="s">
        <v>17</v>
      </c>
      <c r="F286" s="397">
        <f>SUM(прил6!H88)</f>
        <v>3000</v>
      </c>
      <c r="G286" s="397">
        <f>SUM(прил6!I88)</f>
        <v>3000</v>
      </c>
    </row>
    <row r="287" spans="1:7" s="43" customFormat="1" ht="33" customHeight="1" x14ac:dyDescent="0.25">
      <c r="A287" s="58" t="s">
        <v>135</v>
      </c>
      <c r="B287" s="154" t="s">
        <v>204</v>
      </c>
      <c r="C287" s="246" t="s">
        <v>370</v>
      </c>
      <c r="D287" s="155" t="s">
        <v>371</v>
      </c>
      <c r="E287" s="131"/>
      <c r="F287" s="447">
        <f>SUM(F288+F292)</f>
        <v>35000</v>
      </c>
      <c r="G287" s="447">
        <f>SUM(G288+G292)</f>
        <v>35000</v>
      </c>
    </row>
    <row r="288" spans="1:7" s="43" customFormat="1" ht="63" x14ac:dyDescent="0.25">
      <c r="A288" s="146" t="s">
        <v>158</v>
      </c>
      <c r="B288" s="153" t="s">
        <v>226</v>
      </c>
      <c r="C288" s="161" t="s">
        <v>370</v>
      </c>
      <c r="D288" s="149" t="s">
        <v>371</v>
      </c>
      <c r="E288" s="158"/>
      <c r="F288" s="454">
        <f t="shared" ref="F288:G290" si="14">SUM(F289)</f>
        <v>25000</v>
      </c>
      <c r="G288" s="454">
        <f t="shared" si="14"/>
        <v>25000</v>
      </c>
    </row>
    <row r="289" spans="1:7" s="43" customFormat="1" ht="31.5" x14ac:dyDescent="0.25">
      <c r="A289" s="315" t="s">
        <v>454</v>
      </c>
      <c r="B289" s="323" t="s">
        <v>226</v>
      </c>
      <c r="C289" s="324" t="s">
        <v>12</v>
      </c>
      <c r="D289" s="325" t="s">
        <v>371</v>
      </c>
      <c r="E289" s="332"/>
      <c r="F289" s="395">
        <f t="shared" si="14"/>
        <v>25000</v>
      </c>
      <c r="G289" s="395">
        <f t="shared" si="14"/>
        <v>25000</v>
      </c>
    </row>
    <row r="290" spans="1:7" s="43" customFormat="1" ht="31.5" x14ac:dyDescent="0.25">
      <c r="A290" s="150" t="s">
        <v>456</v>
      </c>
      <c r="B290" s="123" t="s">
        <v>226</v>
      </c>
      <c r="C290" s="159" t="s">
        <v>12</v>
      </c>
      <c r="D290" s="151" t="s">
        <v>455</v>
      </c>
      <c r="E290" s="42"/>
      <c r="F290" s="394">
        <f t="shared" si="14"/>
        <v>25000</v>
      </c>
      <c r="G290" s="394">
        <f t="shared" si="14"/>
        <v>25000</v>
      </c>
    </row>
    <row r="291" spans="1:7" s="43" customFormat="1" ht="29.25" customHeight="1" x14ac:dyDescent="0.25">
      <c r="A291" s="129" t="s">
        <v>514</v>
      </c>
      <c r="B291" s="124" t="s">
        <v>226</v>
      </c>
      <c r="C291" s="156" t="s">
        <v>12</v>
      </c>
      <c r="D291" s="148" t="s">
        <v>455</v>
      </c>
      <c r="E291" s="60" t="s">
        <v>16</v>
      </c>
      <c r="F291" s="397">
        <f>SUM(прил6!H332)</f>
        <v>25000</v>
      </c>
      <c r="G291" s="397">
        <f>SUM(прил6!I332)</f>
        <v>25000</v>
      </c>
    </row>
    <row r="292" spans="1:7" s="43" customFormat="1" ht="47.25" x14ac:dyDescent="0.25">
      <c r="A292" s="152" t="s">
        <v>136</v>
      </c>
      <c r="B292" s="153" t="s">
        <v>205</v>
      </c>
      <c r="C292" s="161" t="s">
        <v>370</v>
      </c>
      <c r="D292" s="149" t="s">
        <v>371</v>
      </c>
      <c r="E292" s="158"/>
      <c r="F292" s="454">
        <f t="shared" ref="F292:G294" si="15">SUM(F293)</f>
        <v>10000</v>
      </c>
      <c r="G292" s="454">
        <f t="shared" si="15"/>
        <v>10000</v>
      </c>
    </row>
    <row r="293" spans="1:7" s="43" customFormat="1" ht="63" x14ac:dyDescent="0.25">
      <c r="A293" s="322" t="s">
        <v>418</v>
      </c>
      <c r="B293" s="323" t="s">
        <v>205</v>
      </c>
      <c r="C293" s="324" t="s">
        <v>10</v>
      </c>
      <c r="D293" s="325" t="s">
        <v>371</v>
      </c>
      <c r="E293" s="332"/>
      <c r="F293" s="395">
        <f t="shared" si="15"/>
        <v>10000</v>
      </c>
      <c r="G293" s="395">
        <f t="shared" si="15"/>
        <v>10000</v>
      </c>
    </row>
    <row r="294" spans="1:7" s="43" customFormat="1" ht="31.5" x14ac:dyDescent="0.25">
      <c r="A294" s="75" t="s">
        <v>420</v>
      </c>
      <c r="B294" s="123" t="s">
        <v>205</v>
      </c>
      <c r="C294" s="159" t="s">
        <v>10</v>
      </c>
      <c r="D294" s="151" t="s">
        <v>419</v>
      </c>
      <c r="E294" s="42"/>
      <c r="F294" s="394">
        <f t="shared" si="15"/>
        <v>10000</v>
      </c>
      <c r="G294" s="394">
        <f t="shared" si="15"/>
        <v>10000</v>
      </c>
    </row>
    <row r="295" spans="1:7" s="43" customFormat="1" ht="19.5" customHeight="1" x14ac:dyDescent="0.25">
      <c r="A295" s="76" t="s">
        <v>18</v>
      </c>
      <c r="B295" s="124" t="s">
        <v>205</v>
      </c>
      <c r="C295" s="156" t="s">
        <v>10</v>
      </c>
      <c r="D295" s="148" t="s">
        <v>419</v>
      </c>
      <c r="E295" s="60" t="s">
        <v>17</v>
      </c>
      <c r="F295" s="397">
        <f>SUM(прил6!H170)</f>
        <v>10000</v>
      </c>
      <c r="G295" s="397">
        <f>SUM(прил6!I170)</f>
        <v>10000</v>
      </c>
    </row>
    <row r="296" spans="1:7" ht="33.75" customHeight="1" x14ac:dyDescent="0.25">
      <c r="A296" s="58" t="s">
        <v>114</v>
      </c>
      <c r="B296" s="136" t="s">
        <v>186</v>
      </c>
      <c r="C296" s="244" t="s">
        <v>370</v>
      </c>
      <c r="D296" s="137" t="s">
        <v>371</v>
      </c>
      <c r="E296" s="16"/>
      <c r="F296" s="447">
        <f t="shared" ref="F296:G299" si="16">SUM(F297)</f>
        <v>334700</v>
      </c>
      <c r="G296" s="447">
        <f t="shared" si="16"/>
        <v>334700</v>
      </c>
    </row>
    <row r="297" spans="1:7" s="43" customFormat="1" ht="51" customHeight="1" x14ac:dyDescent="0.25">
      <c r="A297" s="152" t="s">
        <v>115</v>
      </c>
      <c r="B297" s="143" t="s">
        <v>187</v>
      </c>
      <c r="C297" s="245" t="s">
        <v>370</v>
      </c>
      <c r="D297" s="144" t="s">
        <v>371</v>
      </c>
      <c r="E297" s="167"/>
      <c r="F297" s="454">
        <f t="shared" si="16"/>
        <v>334700</v>
      </c>
      <c r="G297" s="454">
        <f t="shared" si="16"/>
        <v>334700</v>
      </c>
    </row>
    <row r="298" spans="1:7" s="43" customFormat="1" ht="51" customHeight="1" x14ac:dyDescent="0.25">
      <c r="A298" s="322" t="s">
        <v>388</v>
      </c>
      <c r="B298" s="310" t="s">
        <v>187</v>
      </c>
      <c r="C298" s="311" t="s">
        <v>12</v>
      </c>
      <c r="D298" s="312" t="s">
        <v>371</v>
      </c>
      <c r="E298" s="338"/>
      <c r="F298" s="395">
        <f t="shared" si="16"/>
        <v>334700</v>
      </c>
      <c r="G298" s="395">
        <f t="shared" si="16"/>
        <v>334700</v>
      </c>
    </row>
    <row r="299" spans="1:7" s="43" customFormat="1" ht="32.25" customHeight="1" x14ac:dyDescent="0.25">
      <c r="A299" s="75" t="s">
        <v>78</v>
      </c>
      <c r="B299" s="117" t="s">
        <v>187</v>
      </c>
      <c r="C299" s="206" t="s">
        <v>12</v>
      </c>
      <c r="D299" s="115" t="s">
        <v>389</v>
      </c>
      <c r="E299" s="28"/>
      <c r="F299" s="394">
        <f t="shared" si="16"/>
        <v>334700</v>
      </c>
      <c r="G299" s="394">
        <f t="shared" si="16"/>
        <v>334700</v>
      </c>
    </row>
    <row r="300" spans="1:7" s="43" customFormat="1" ht="47.25" x14ac:dyDescent="0.25">
      <c r="A300" s="76" t="s">
        <v>76</v>
      </c>
      <c r="B300" s="125" t="s">
        <v>187</v>
      </c>
      <c r="C300" s="207" t="s">
        <v>12</v>
      </c>
      <c r="D300" s="122" t="s">
        <v>389</v>
      </c>
      <c r="E300" s="44" t="s">
        <v>13</v>
      </c>
      <c r="F300" s="397">
        <f>SUM(прил6!H66)</f>
        <v>334700</v>
      </c>
      <c r="G300" s="397">
        <f>SUM(прил6!I66)</f>
        <v>334700</v>
      </c>
    </row>
    <row r="301" spans="1:7" s="43" customFormat="1" ht="28.5" customHeight="1" x14ac:dyDescent="0.25">
      <c r="A301" s="444" t="s">
        <v>598</v>
      </c>
      <c r="B301" s="440"/>
      <c r="C301" s="441"/>
      <c r="D301" s="442"/>
      <c r="E301" s="443"/>
      <c r="F301" s="452">
        <f>SUM(F302+F306+F311+F315+F319+F329+F333)</f>
        <v>27386865</v>
      </c>
      <c r="G301" s="452">
        <f>SUM(G302+G306+G311+G315+G319+G329+G333)</f>
        <v>27420865</v>
      </c>
    </row>
    <row r="302" spans="1:7" s="43" customFormat="1" ht="16.5" customHeight="1" x14ac:dyDescent="0.25">
      <c r="A302" s="74" t="s">
        <v>103</v>
      </c>
      <c r="B302" s="154" t="s">
        <v>372</v>
      </c>
      <c r="C302" s="246" t="s">
        <v>370</v>
      </c>
      <c r="D302" s="155" t="s">
        <v>371</v>
      </c>
      <c r="E302" s="131"/>
      <c r="F302" s="447">
        <f t="shared" ref="F302:G304" si="17">SUM(F303)</f>
        <v>1828008</v>
      </c>
      <c r="G302" s="447">
        <f t="shared" si="17"/>
        <v>1828008</v>
      </c>
    </row>
    <row r="303" spans="1:7" s="43" customFormat="1" ht="17.25" customHeight="1" x14ac:dyDescent="0.25">
      <c r="A303" s="152" t="s">
        <v>104</v>
      </c>
      <c r="B303" s="153" t="s">
        <v>181</v>
      </c>
      <c r="C303" s="161" t="s">
        <v>370</v>
      </c>
      <c r="D303" s="149" t="s">
        <v>371</v>
      </c>
      <c r="E303" s="158"/>
      <c r="F303" s="454">
        <f t="shared" si="17"/>
        <v>1828008</v>
      </c>
      <c r="G303" s="454">
        <f t="shared" si="17"/>
        <v>1828008</v>
      </c>
    </row>
    <row r="304" spans="1:7" s="43" customFormat="1" ht="31.5" x14ac:dyDescent="0.25">
      <c r="A304" s="75" t="s">
        <v>75</v>
      </c>
      <c r="B304" s="123" t="s">
        <v>181</v>
      </c>
      <c r="C304" s="159" t="s">
        <v>370</v>
      </c>
      <c r="D304" s="151" t="s">
        <v>375</v>
      </c>
      <c r="E304" s="42"/>
      <c r="F304" s="394">
        <f t="shared" si="17"/>
        <v>1828008</v>
      </c>
      <c r="G304" s="394">
        <f t="shared" si="17"/>
        <v>1828008</v>
      </c>
    </row>
    <row r="305" spans="1:7" s="43" customFormat="1" ht="47.25" x14ac:dyDescent="0.25">
      <c r="A305" s="76" t="s">
        <v>76</v>
      </c>
      <c r="B305" s="124" t="s">
        <v>181</v>
      </c>
      <c r="C305" s="156" t="s">
        <v>370</v>
      </c>
      <c r="D305" s="148" t="s">
        <v>375</v>
      </c>
      <c r="E305" s="60" t="s">
        <v>13</v>
      </c>
      <c r="F305" s="397">
        <f>SUM(прил6!H21)</f>
        <v>1828008</v>
      </c>
      <c r="G305" s="397">
        <f>SUM(прил6!I21)</f>
        <v>1828008</v>
      </c>
    </row>
    <row r="306" spans="1:7" s="43" customFormat="1" ht="16.5" customHeight="1" x14ac:dyDescent="0.25">
      <c r="A306" s="74" t="s">
        <v>118</v>
      </c>
      <c r="B306" s="154" t="s">
        <v>188</v>
      </c>
      <c r="C306" s="246" t="s">
        <v>370</v>
      </c>
      <c r="D306" s="155" t="s">
        <v>371</v>
      </c>
      <c r="E306" s="131"/>
      <c r="F306" s="447">
        <f>SUM(F307)</f>
        <v>15657078</v>
      </c>
      <c r="G306" s="447">
        <f>SUM(G307)</f>
        <v>15657078</v>
      </c>
    </row>
    <row r="307" spans="1:7" s="43" customFormat="1" ht="15.75" customHeight="1" x14ac:dyDescent="0.25">
      <c r="A307" s="152" t="s">
        <v>119</v>
      </c>
      <c r="B307" s="153" t="s">
        <v>189</v>
      </c>
      <c r="C307" s="161" t="s">
        <v>370</v>
      </c>
      <c r="D307" s="149" t="s">
        <v>371</v>
      </c>
      <c r="E307" s="158"/>
      <c r="F307" s="454">
        <f>SUM(F308)</f>
        <v>15657078</v>
      </c>
      <c r="G307" s="454">
        <f>SUM(G308)</f>
        <v>15657078</v>
      </c>
    </row>
    <row r="308" spans="1:7" s="43" customFormat="1" ht="31.5" x14ac:dyDescent="0.25">
      <c r="A308" s="75" t="s">
        <v>75</v>
      </c>
      <c r="B308" s="123" t="s">
        <v>189</v>
      </c>
      <c r="C308" s="159" t="s">
        <v>370</v>
      </c>
      <c r="D308" s="151" t="s">
        <v>375</v>
      </c>
      <c r="E308" s="42"/>
      <c r="F308" s="394">
        <f>SUM(F309:F310)</f>
        <v>15657078</v>
      </c>
      <c r="G308" s="394">
        <f>SUM(G309:G310)</f>
        <v>15657078</v>
      </c>
    </row>
    <row r="309" spans="1:7" s="43" customFormat="1" ht="47.25" x14ac:dyDescent="0.25">
      <c r="A309" s="76" t="s">
        <v>76</v>
      </c>
      <c r="B309" s="124" t="s">
        <v>189</v>
      </c>
      <c r="C309" s="156" t="s">
        <v>370</v>
      </c>
      <c r="D309" s="148" t="s">
        <v>375</v>
      </c>
      <c r="E309" s="60" t="s">
        <v>13</v>
      </c>
      <c r="F309" s="397">
        <f>SUM(прил6!H70)</f>
        <v>15646534</v>
      </c>
      <c r="G309" s="397">
        <f>SUM(прил6!I70)</f>
        <v>15646534</v>
      </c>
    </row>
    <row r="310" spans="1:7" s="43" customFormat="1" ht="16.5" customHeight="1" x14ac:dyDescent="0.25">
      <c r="A310" s="76" t="s">
        <v>18</v>
      </c>
      <c r="B310" s="124" t="s">
        <v>189</v>
      </c>
      <c r="C310" s="156" t="s">
        <v>370</v>
      </c>
      <c r="D310" s="148" t="s">
        <v>375</v>
      </c>
      <c r="E310" s="60" t="s">
        <v>17</v>
      </c>
      <c r="F310" s="397">
        <f>SUM(прил6!H71)</f>
        <v>10544</v>
      </c>
      <c r="G310" s="397">
        <f>SUM(прил6!I71)</f>
        <v>10544</v>
      </c>
    </row>
    <row r="311" spans="1:7" s="43" customFormat="1" ht="31.5" x14ac:dyDescent="0.25">
      <c r="A311" s="74" t="s">
        <v>108</v>
      </c>
      <c r="B311" s="154" t="s">
        <v>213</v>
      </c>
      <c r="C311" s="246" t="s">
        <v>370</v>
      </c>
      <c r="D311" s="155" t="s">
        <v>371</v>
      </c>
      <c r="E311" s="131"/>
      <c r="F311" s="447">
        <f t="shared" ref="F311:G313" si="18">SUM(F312)</f>
        <v>697604</v>
      </c>
      <c r="G311" s="447">
        <f t="shared" si="18"/>
        <v>697604</v>
      </c>
    </row>
    <row r="312" spans="1:7" s="43" customFormat="1" ht="16.5" customHeight="1" x14ac:dyDescent="0.25">
      <c r="A312" s="152" t="s">
        <v>109</v>
      </c>
      <c r="B312" s="153" t="s">
        <v>214</v>
      </c>
      <c r="C312" s="161" t="s">
        <v>370</v>
      </c>
      <c r="D312" s="149" t="s">
        <v>371</v>
      </c>
      <c r="E312" s="158"/>
      <c r="F312" s="454">
        <f t="shared" si="18"/>
        <v>697604</v>
      </c>
      <c r="G312" s="454">
        <f t="shared" si="18"/>
        <v>697604</v>
      </c>
    </row>
    <row r="313" spans="1:7" s="43" customFormat="1" ht="31.5" x14ac:dyDescent="0.25">
      <c r="A313" s="75" t="s">
        <v>75</v>
      </c>
      <c r="B313" s="123" t="s">
        <v>214</v>
      </c>
      <c r="C313" s="159" t="s">
        <v>370</v>
      </c>
      <c r="D313" s="151" t="s">
        <v>375</v>
      </c>
      <c r="E313" s="42"/>
      <c r="F313" s="394">
        <f t="shared" si="18"/>
        <v>697604</v>
      </c>
      <c r="G313" s="394">
        <f t="shared" si="18"/>
        <v>697604</v>
      </c>
    </row>
    <row r="314" spans="1:7" s="43" customFormat="1" ht="47.25" x14ac:dyDescent="0.25">
      <c r="A314" s="76" t="s">
        <v>76</v>
      </c>
      <c r="B314" s="124" t="s">
        <v>214</v>
      </c>
      <c r="C314" s="156" t="s">
        <v>370</v>
      </c>
      <c r="D314" s="148" t="s">
        <v>375</v>
      </c>
      <c r="E314" s="60" t="s">
        <v>13</v>
      </c>
      <c r="F314" s="397">
        <f>SUM(прил6!H31)</f>
        <v>697604</v>
      </c>
      <c r="G314" s="397">
        <f>SUM(прил6!I31)</f>
        <v>697604</v>
      </c>
    </row>
    <row r="315" spans="1:7" s="43" customFormat="1" ht="31.5" x14ac:dyDescent="0.25">
      <c r="A315" s="74" t="s">
        <v>24</v>
      </c>
      <c r="B315" s="154" t="s">
        <v>193</v>
      </c>
      <c r="C315" s="246" t="s">
        <v>370</v>
      </c>
      <c r="D315" s="155" t="s">
        <v>371</v>
      </c>
      <c r="E315" s="131"/>
      <c r="F315" s="447">
        <f>SUM(F316)</f>
        <v>46687</v>
      </c>
      <c r="G315" s="447">
        <f>SUM(G316)</f>
        <v>46687</v>
      </c>
    </row>
    <row r="316" spans="1:7" s="43" customFormat="1" ht="16.5" customHeight="1" x14ac:dyDescent="0.25">
      <c r="A316" s="152" t="s">
        <v>83</v>
      </c>
      <c r="B316" s="153" t="s">
        <v>194</v>
      </c>
      <c r="C316" s="161" t="s">
        <v>370</v>
      </c>
      <c r="D316" s="149" t="s">
        <v>371</v>
      </c>
      <c r="E316" s="158"/>
      <c r="F316" s="454">
        <f>SUM(F317)</f>
        <v>46687</v>
      </c>
      <c r="G316" s="454">
        <f>SUM(G317)</f>
        <v>46687</v>
      </c>
    </row>
    <row r="317" spans="1:7" s="43" customFormat="1" ht="16.5" customHeight="1" x14ac:dyDescent="0.25">
      <c r="A317" s="75" t="s">
        <v>101</v>
      </c>
      <c r="B317" s="123" t="s">
        <v>194</v>
      </c>
      <c r="C317" s="159" t="s">
        <v>370</v>
      </c>
      <c r="D317" s="151" t="s">
        <v>399</v>
      </c>
      <c r="E317" s="42"/>
      <c r="F317" s="394">
        <f>SUM(F318:F318)</f>
        <v>46687</v>
      </c>
      <c r="G317" s="394">
        <f>SUM(G318:G318)</f>
        <v>46687</v>
      </c>
    </row>
    <row r="318" spans="1:7" s="43" customFormat="1" ht="18.75" customHeight="1" x14ac:dyDescent="0.25">
      <c r="A318" s="76" t="s">
        <v>18</v>
      </c>
      <c r="B318" s="124" t="s">
        <v>194</v>
      </c>
      <c r="C318" s="156" t="s">
        <v>370</v>
      </c>
      <c r="D318" s="148" t="s">
        <v>399</v>
      </c>
      <c r="E318" s="60" t="s">
        <v>17</v>
      </c>
      <c r="F318" s="397">
        <f>SUM(прил6!H108)</f>
        <v>46687</v>
      </c>
      <c r="G318" s="397">
        <f>SUM(прил6!I108)</f>
        <v>46687</v>
      </c>
    </row>
    <row r="319" spans="1:7" s="43" customFormat="1" ht="16.5" customHeight="1" x14ac:dyDescent="0.25">
      <c r="A319" s="74" t="s">
        <v>176</v>
      </c>
      <c r="B319" s="154" t="s">
        <v>195</v>
      </c>
      <c r="C319" s="246" t="s">
        <v>370</v>
      </c>
      <c r="D319" s="155" t="s">
        <v>371</v>
      </c>
      <c r="E319" s="131"/>
      <c r="F319" s="447">
        <f>SUM(F320)</f>
        <v>1135929</v>
      </c>
      <c r="G319" s="447">
        <f>SUM(G320)</f>
        <v>1169929</v>
      </c>
    </row>
    <row r="320" spans="1:7" s="43" customFormat="1" ht="16.5" customHeight="1" x14ac:dyDescent="0.25">
      <c r="A320" s="152" t="s">
        <v>175</v>
      </c>
      <c r="B320" s="153" t="s">
        <v>196</v>
      </c>
      <c r="C320" s="161" t="s">
        <v>370</v>
      </c>
      <c r="D320" s="149" t="s">
        <v>371</v>
      </c>
      <c r="E320" s="158"/>
      <c r="F320" s="454">
        <f>SUM(F321+F323+F325+F327)</f>
        <v>1135929</v>
      </c>
      <c r="G320" s="454">
        <f>SUM(G321+G323+G325+G327)</f>
        <v>1169929</v>
      </c>
    </row>
    <row r="321" spans="1:7" s="43" customFormat="1" ht="32.25" customHeight="1" x14ac:dyDescent="0.25">
      <c r="A321" s="75" t="s">
        <v>608</v>
      </c>
      <c r="B321" s="123" t="s">
        <v>196</v>
      </c>
      <c r="C321" s="159" t="s">
        <v>370</v>
      </c>
      <c r="D321" s="151" t="s">
        <v>516</v>
      </c>
      <c r="E321" s="42"/>
      <c r="F321" s="394">
        <f>SUM(F322)</f>
        <v>146459</v>
      </c>
      <c r="G321" s="394">
        <f>SUM(G322)</f>
        <v>146459</v>
      </c>
    </row>
    <row r="322" spans="1:7" s="43" customFormat="1" ht="31.5" customHeight="1" x14ac:dyDescent="0.25">
      <c r="A322" s="76" t="s">
        <v>514</v>
      </c>
      <c r="B322" s="124" t="s">
        <v>196</v>
      </c>
      <c r="C322" s="156" t="s">
        <v>370</v>
      </c>
      <c r="D322" s="148" t="s">
        <v>516</v>
      </c>
      <c r="E322" s="60" t="s">
        <v>16</v>
      </c>
      <c r="F322" s="397">
        <f>SUM(прил6!H356)</f>
        <v>146459</v>
      </c>
      <c r="G322" s="397">
        <f>SUM(прил6!I356)</f>
        <v>146459</v>
      </c>
    </row>
    <row r="323" spans="1:7" s="43" customFormat="1" ht="48.75" customHeight="1" x14ac:dyDescent="0.25">
      <c r="A323" s="75" t="s">
        <v>618</v>
      </c>
      <c r="B323" s="123" t="s">
        <v>196</v>
      </c>
      <c r="C323" s="159" t="s">
        <v>370</v>
      </c>
      <c r="D323" s="151" t="s">
        <v>517</v>
      </c>
      <c r="E323" s="42"/>
      <c r="F323" s="394">
        <f>SUM(F324)</f>
        <v>33470</v>
      </c>
      <c r="G323" s="394">
        <f>SUM(G324)</f>
        <v>33470</v>
      </c>
    </row>
    <row r="324" spans="1:7" s="43" customFormat="1" ht="51" customHeight="1" x14ac:dyDescent="0.25">
      <c r="A324" s="76" t="s">
        <v>76</v>
      </c>
      <c r="B324" s="124" t="s">
        <v>196</v>
      </c>
      <c r="C324" s="156" t="s">
        <v>370</v>
      </c>
      <c r="D324" s="148" t="s">
        <v>517</v>
      </c>
      <c r="E324" s="60" t="s">
        <v>13</v>
      </c>
      <c r="F324" s="397">
        <f>SUM(прил6!H112)</f>
        <v>33470</v>
      </c>
      <c r="G324" s="397">
        <f>SUM(прил6!I112)</f>
        <v>33470</v>
      </c>
    </row>
    <row r="325" spans="1:7" s="43" customFormat="1" ht="16.5" customHeight="1" x14ac:dyDescent="0.25">
      <c r="A325" s="75" t="s">
        <v>177</v>
      </c>
      <c r="B325" s="123" t="s">
        <v>196</v>
      </c>
      <c r="C325" s="159" t="s">
        <v>370</v>
      </c>
      <c r="D325" s="151" t="s">
        <v>400</v>
      </c>
      <c r="E325" s="42"/>
      <c r="F325" s="394">
        <f>SUM(F326)</f>
        <v>120000</v>
      </c>
      <c r="G325" s="394">
        <f>SUM(G326)</f>
        <v>120000</v>
      </c>
    </row>
    <row r="326" spans="1:7" s="43" customFormat="1" ht="32.25" customHeight="1" x14ac:dyDescent="0.25">
      <c r="A326" s="76" t="s">
        <v>514</v>
      </c>
      <c r="B326" s="124" t="s">
        <v>196</v>
      </c>
      <c r="C326" s="156" t="s">
        <v>370</v>
      </c>
      <c r="D326" s="148" t="s">
        <v>400</v>
      </c>
      <c r="E326" s="60" t="s">
        <v>16</v>
      </c>
      <c r="F326" s="397">
        <f>SUM(прил6!H116)</f>
        <v>120000</v>
      </c>
      <c r="G326" s="397">
        <f>SUM(прил6!I116)</f>
        <v>120000</v>
      </c>
    </row>
    <row r="327" spans="1:7" s="43" customFormat="1" ht="35.25" customHeight="1" x14ac:dyDescent="0.25">
      <c r="A327" s="75" t="s">
        <v>601</v>
      </c>
      <c r="B327" s="123" t="s">
        <v>196</v>
      </c>
      <c r="C327" s="159" t="s">
        <v>370</v>
      </c>
      <c r="D327" s="151" t="s">
        <v>401</v>
      </c>
      <c r="E327" s="42"/>
      <c r="F327" s="394">
        <f>SUM(F328:F328)</f>
        <v>836000</v>
      </c>
      <c r="G327" s="394">
        <f>SUM(G328:G328)</f>
        <v>870000</v>
      </c>
    </row>
    <row r="328" spans="1:7" s="43" customFormat="1" ht="47.25" customHeight="1" x14ac:dyDescent="0.25">
      <c r="A328" s="76" t="s">
        <v>76</v>
      </c>
      <c r="B328" s="124" t="s">
        <v>196</v>
      </c>
      <c r="C328" s="156" t="s">
        <v>370</v>
      </c>
      <c r="D328" s="148" t="s">
        <v>401</v>
      </c>
      <c r="E328" s="60" t="s">
        <v>13</v>
      </c>
      <c r="F328" s="397">
        <f>SUM(прил6!H114)</f>
        <v>836000</v>
      </c>
      <c r="G328" s="397">
        <f>SUM(прил6!I114)</f>
        <v>870000</v>
      </c>
    </row>
    <row r="329" spans="1:7" s="43" customFormat="1" ht="15.75" customHeight="1" x14ac:dyDescent="0.25">
      <c r="A329" s="74" t="s">
        <v>81</v>
      </c>
      <c r="B329" s="154" t="s">
        <v>190</v>
      </c>
      <c r="C329" s="246" t="s">
        <v>370</v>
      </c>
      <c r="D329" s="155" t="s">
        <v>371</v>
      </c>
      <c r="E329" s="131"/>
      <c r="F329" s="447">
        <f t="shared" ref="F329:G331" si="19">SUM(F330)</f>
        <v>400000</v>
      </c>
      <c r="G329" s="447">
        <f t="shared" si="19"/>
        <v>400000</v>
      </c>
    </row>
    <row r="330" spans="1:7" s="43" customFormat="1" ht="15.75" customHeight="1" x14ac:dyDescent="0.25">
      <c r="A330" s="152" t="s">
        <v>82</v>
      </c>
      <c r="B330" s="153" t="s">
        <v>191</v>
      </c>
      <c r="C330" s="161" t="s">
        <v>370</v>
      </c>
      <c r="D330" s="149" t="s">
        <v>371</v>
      </c>
      <c r="E330" s="158"/>
      <c r="F330" s="454">
        <f t="shared" si="19"/>
        <v>400000</v>
      </c>
      <c r="G330" s="454">
        <f t="shared" si="19"/>
        <v>400000</v>
      </c>
    </row>
    <row r="331" spans="1:7" s="43" customFormat="1" ht="15.75" customHeight="1" x14ac:dyDescent="0.25">
      <c r="A331" s="75" t="s">
        <v>100</v>
      </c>
      <c r="B331" s="123" t="s">
        <v>191</v>
      </c>
      <c r="C331" s="159" t="s">
        <v>370</v>
      </c>
      <c r="D331" s="151" t="s">
        <v>393</v>
      </c>
      <c r="E331" s="42"/>
      <c r="F331" s="394">
        <f t="shared" si="19"/>
        <v>400000</v>
      </c>
      <c r="G331" s="394">
        <f t="shared" si="19"/>
        <v>400000</v>
      </c>
    </row>
    <row r="332" spans="1:7" s="43" customFormat="1" ht="15.75" customHeight="1" x14ac:dyDescent="0.25">
      <c r="A332" s="76" t="s">
        <v>18</v>
      </c>
      <c r="B332" s="124" t="s">
        <v>191</v>
      </c>
      <c r="C332" s="156" t="s">
        <v>370</v>
      </c>
      <c r="D332" s="148" t="s">
        <v>393</v>
      </c>
      <c r="E332" s="60" t="s">
        <v>17</v>
      </c>
      <c r="F332" s="397">
        <f>SUM(прил6!H93)</f>
        <v>400000</v>
      </c>
      <c r="G332" s="397">
        <f>SUM(прил6!I93)</f>
        <v>400000</v>
      </c>
    </row>
    <row r="333" spans="1:7" s="43" customFormat="1" ht="31.5" x14ac:dyDescent="0.25">
      <c r="A333" s="74" t="s">
        <v>126</v>
      </c>
      <c r="B333" s="154" t="s">
        <v>197</v>
      </c>
      <c r="C333" s="246" t="s">
        <v>370</v>
      </c>
      <c r="D333" s="155" t="s">
        <v>371</v>
      </c>
      <c r="E333" s="131"/>
      <c r="F333" s="447">
        <f>SUM(F334)</f>
        <v>7621559</v>
      </c>
      <c r="G333" s="447">
        <f>SUM(G334)</f>
        <v>7621559</v>
      </c>
    </row>
    <row r="334" spans="1:7" s="43" customFormat="1" ht="31.5" x14ac:dyDescent="0.25">
      <c r="A334" s="152" t="s">
        <v>127</v>
      </c>
      <c r="B334" s="153" t="s">
        <v>198</v>
      </c>
      <c r="C334" s="161" t="s">
        <v>370</v>
      </c>
      <c r="D334" s="149" t="s">
        <v>371</v>
      </c>
      <c r="E334" s="158"/>
      <c r="F334" s="454">
        <f>SUM(F335)</f>
        <v>7621559</v>
      </c>
      <c r="G334" s="454">
        <f>SUM(G335)</f>
        <v>7621559</v>
      </c>
    </row>
    <row r="335" spans="1:7" s="43" customFormat="1" ht="31.5" x14ac:dyDescent="0.25">
      <c r="A335" s="75" t="s">
        <v>84</v>
      </c>
      <c r="B335" s="123" t="s">
        <v>198</v>
      </c>
      <c r="C335" s="159" t="s">
        <v>370</v>
      </c>
      <c r="D335" s="151" t="s">
        <v>402</v>
      </c>
      <c r="E335" s="42"/>
      <c r="F335" s="394">
        <f>SUM(F336:F338)</f>
        <v>7621559</v>
      </c>
      <c r="G335" s="394">
        <f>SUM(G336:G338)</f>
        <v>7621559</v>
      </c>
    </row>
    <row r="336" spans="1:7" s="43" customFormat="1" ht="47.25" x14ac:dyDescent="0.25">
      <c r="A336" s="76" t="s">
        <v>76</v>
      </c>
      <c r="B336" s="124" t="s">
        <v>198</v>
      </c>
      <c r="C336" s="156" t="s">
        <v>370</v>
      </c>
      <c r="D336" s="148" t="s">
        <v>402</v>
      </c>
      <c r="E336" s="60" t="s">
        <v>13</v>
      </c>
      <c r="F336" s="397">
        <f>SUM(прил6!H120)</f>
        <v>4681501</v>
      </c>
      <c r="G336" s="397">
        <f>SUM(прил6!I120)</f>
        <v>4681501</v>
      </c>
    </row>
    <row r="337" spans="1:7" s="43" customFormat="1" ht="31.5" customHeight="1" x14ac:dyDescent="0.25">
      <c r="A337" s="76" t="s">
        <v>514</v>
      </c>
      <c r="B337" s="124" t="s">
        <v>198</v>
      </c>
      <c r="C337" s="156" t="s">
        <v>370</v>
      </c>
      <c r="D337" s="148" t="s">
        <v>402</v>
      </c>
      <c r="E337" s="60" t="s">
        <v>16</v>
      </c>
      <c r="F337" s="397">
        <f>SUM(прил6!H121)</f>
        <v>2886151</v>
      </c>
      <c r="G337" s="397">
        <f>SUM(прил6!I121)</f>
        <v>2886151</v>
      </c>
    </row>
    <row r="338" spans="1:7" s="43" customFormat="1" ht="18" customHeight="1" x14ac:dyDescent="0.25">
      <c r="A338" s="76" t="s">
        <v>18</v>
      </c>
      <c r="B338" s="124" t="s">
        <v>198</v>
      </c>
      <c r="C338" s="156" t="s">
        <v>370</v>
      </c>
      <c r="D338" s="148" t="s">
        <v>402</v>
      </c>
      <c r="E338" s="60" t="s">
        <v>17</v>
      </c>
      <c r="F338" s="397">
        <f>SUM(прил6!H122)</f>
        <v>53907</v>
      </c>
      <c r="G338" s="397">
        <f>SUM(прил6!I122)</f>
        <v>53907</v>
      </c>
    </row>
    <row r="339" spans="1:7" ht="15.75" x14ac:dyDescent="0.25">
      <c r="A339" s="428" t="s">
        <v>562</v>
      </c>
      <c r="B339" s="430"/>
      <c r="C339" s="431"/>
      <c r="D339" s="432"/>
      <c r="E339" s="432"/>
      <c r="F339" s="456">
        <f>SUM(прил6!H479)</f>
        <v>3889758</v>
      </c>
      <c r="G339" s="456">
        <f>SUM(прил6!I479)</f>
        <v>7783098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599" t="s">
        <v>534</v>
      </c>
      <c r="D1" s="599"/>
      <c r="E1" s="600"/>
    </row>
    <row r="2" spans="2:5" x14ac:dyDescent="0.25">
      <c r="C2" s="599" t="s">
        <v>319</v>
      </c>
      <c r="D2" s="599"/>
      <c r="E2" s="600"/>
    </row>
    <row r="3" spans="2:5" x14ac:dyDescent="0.25">
      <c r="C3" s="599" t="s">
        <v>320</v>
      </c>
      <c r="D3" s="599"/>
      <c r="E3" s="600"/>
    </row>
    <row r="4" spans="2:5" x14ac:dyDescent="0.25">
      <c r="C4" s="599" t="s">
        <v>321</v>
      </c>
      <c r="D4" s="599"/>
      <c r="E4" s="600"/>
    </row>
    <row r="5" spans="2:5" x14ac:dyDescent="0.25">
      <c r="C5" s="599" t="s">
        <v>738</v>
      </c>
      <c r="D5" s="599"/>
      <c r="E5" s="600"/>
    </row>
    <row r="6" spans="2:5" x14ac:dyDescent="0.25">
      <c r="C6" s="596" t="s">
        <v>776</v>
      </c>
      <c r="D6" s="596"/>
      <c r="E6" s="597"/>
    </row>
    <row r="7" spans="2:5" x14ac:dyDescent="0.25">
      <c r="C7" s="596" t="s">
        <v>778</v>
      </c>
      <c r="D7" s="596"/>
      <c r="E7" s="597"/>
    </row>
    <row r="8" spans="2:5" x14ac:dyDescent="0.25">
      <c r="C8" s="598" t="s">
        <v>807</v>
      </c>
      <c r="D8" s="598"/>
      <c r="E8" s="598"/>
    </row>
    <row r="9" spans="2:5" x14ac:dyDescent="0.25">
      <c r="C9" s="348"/>
      <c r="D9" s="348"/>
      <c r="E9" s="348"/>
    </row>
    <row r="10" spans="2:5" ht="18.75" x14ac:dyDescent="0.25">
      <c r="C10" s="350" t="s">
        <v>322</v>
      </c>
      <c r="D10" s="350"/>
    </row>
    <row r="11" spans="2:5" ht="18.75" x14ac:dyDescent="0.25">
      <c r="C11" s="350" t="s">
        <v>556</v>
      </c>
      <c r="D11" s="350"/>
    </row>
    <row r="12" spans="2:5" ht="18.75" x14ac:dyDescent="0.25">
      <c r="C12" s="350" t="s">
        <v>733</v>
      </c>
      <c r="D12" s="350"/>
    </row>
    <row r="13" spans="2:5" x14ac:dyDescent="0.25">
      <c r="E13" s="4" t="s">
        <v>499</v>
      </c>
    </row>
    <row r="14" spans="2:5" ht="49.5" customHeight="1" x14ac:dyDescent="0.25">
      <c r="B14" s="351" t="s">
        <v>323</v>
      </c>
      <c r="C14" s="12" t="s">
        <v>324</v>
      </c>
      <c r="D14" s="340" t="s">
        <v>673</v>
      </c>
      <c r="E14" s="340" t="s">
        <v>734</v>
      </c>
    </row>
    <row r="15" spans="2:5" ht="44.25" customHeight="1" x14ac:dyDescent="0.25">
      <c r="B15" s="484" t="s">
        <v>325</v>
      </c>
      <c r="C15" s="485" t="s">
        <v>326</v>
      </c>
      <c r="D15" s="486">
        <f>SUM(D16,D25)</f>
        <v>10000000</v>
      </c>
      <c r="E15" s="486">
        <f>SUM(E16,E25)</f>
        <v>10000000</v>
      </c>
    </row>
    <row r="16" spans="2:5" ht="31.5" x14ac:dyDescent="0.25">
      <c r="B16" s="196" t="s">
        <v>327</v>
      </c>
      <c r="C16" s="130" t="s">
        <v>328</v>
      </c>
      <c r="D16" s="469">
        <f>SUM(D17,D21)</f>
        <v>10000000</v>
      </c>
      <c r="E16" s="469">
        <f>SUM(E17,E21)</f>
        <v>10000000</v>
      </c>
    </row>
    <row r="17" spans="2:5" ht="15.75" x14ac:dyDescent="0.25">
      <c r="B17" s="197" t="s">
        <v>329</v>
      </c>
      <c r="C17" s="45" t="s">
        <v>330</v>
      </c>
      <c r="D17" s="474">
        <f t="shared" ref="D17:E19" si="0">SUM(D18)</f>
        <v>-602152869</v>
      </c>
      <c r="E17" s="474">
        <f t="shared" si="0"/>
        <v>-434348661</v>
      </c>
    </row>
    <row r="18" spans="2:5" ht="15.75" x14ac:dyDescent="0.25">
      <c r="B18" s="198" t="s">
        <v>331</v>
      </c>
      <c r="C18" s="199" t="s">
        <v>332</v>
      </c>
      <c r="D18" s="475">
        <f t="shared" si="0"/>
        <v>-602152869</v>
      </c>
      <c r="E18" s="475">
        <f t="shared" si="0"/>
        <v>-434348661</v>
      </c>
    </row>
    <row r="19" spans="2:5" ht="15.75" x14ac:dyDescent="0.25">
      <c r="B19" s="198" t="s">
        <v>333</v>
      </c>
      <c r="C19" s="199" t="s">
        <v>334</v>
      </c>
      <c r="D19" s="475">
        <f t="shared" si="0"/>
        <v>-602152869</v>
      </c>
      <c r="E19" s="475">
        <f t="shared" si="0"/>
        <v>-434348661</v>
      </c>
    </row>
    <row r="20" spans="2:5" ht="31.5" x14ac:dyDescent="0.25">
      <c r="B20" s="497" t="s">
        <v>335</v>
      </c>
      <c r="C20" s="199" t="s">
        <v>336</v>
      </c>
      <c r="D20" s="471">
        <v>-602152869</v>
      </c>
      <c r="E20" s="471">
        <v>-434348661</v>
      </c>
    </row>
    <row r="21" spans="2:5" ht="15.75" x14ac:dyDescent="0.25">
      <c r="B21" s="197" t="s">
        <v>337</v>
      </c>
      <c r="C21" s="45" t="s">
        <v>338</v>
      </c>
      <c r="D21" s="474">
        <f t="shared" ref="D21:E23" si="1">SUM(D22)</f>
        <v>612152869</v>
      </c>
      <c r="E21" s="474">
        <f t="shared" si="1"/>
        <v>444348661</v>
      </c>
    </row>
    <row r="22" spans="2:5" ht="15.75" x14ac:dyDescent="0.25">
      <c r="B22" s="198" t="s">
        <v>339</v>
      </c>
      <c r="C22" s="199" t="s">
        <v>340</v>
      </c>
      <c r="D22" s="476">
        <f t="shared" si="1"/>
        <v>612152869</v>
      </c>
      <c r="E22" s="476">
        <f t="shared" si="1"/>
        <v>444348661</v>
      </c>
    </row>
    <row r="23" spans="2:5" ht="15.75" x14ac:dyDescent="0.25">
      <c r="B23" s="198" t="s">
        <v>341</v>
      </c>
      <c r="C23" s="199" t="s">
        <v>342</v>
      </c>
      <c r="D23" s="476">
        <f t="shared" si="1"/>
        <v>612152869</v>
      </c>
      <c r="E23" s="476">
        <f t="shared" si="1"/>
        <v>444348661</v>
      </c>
    </row>
    <row r="24" spans="2:5" ht="31.5" x14ac:dyDescent="0.25">
      <c r="B24" s="497" t="s">
        <v>343</v>
      </c>
      <c r="C24" s="201" t="s">
        <v>344</v>
      </c>
      <c r="D24" s="471">
        <v>612152869</v>
      </c>
      <c r="E24" s="471">
        <v>444348661</v>
      </c>
    </row>
    <row r="25" spans="2:5" ht="31.5" x14ac:dyDescent="0.25">
      <c r="B25" s="498" t="s">
        <v>345</v>
      </c>
      <c r="C25" s="130" t="s">
        <v>346</v>
      </c>
      <c r="D25" s="469">
        <f>SUM(D26)</f>
        <v>0</v>
      </c>
      <c r="E25" s="469">
        <f>SUM(E26)</f>
        <v>0</v>
      </c>
    </row>
    <row r="26" spans="2:5" ht="31.5" x14ac:dyDescent="0.25">
      <c r="B26" s="499" t="s">
        <v>347</v>
      </c>
      <c r="C26" s="203" t="s">
        <v>348</v>
      </c>
      <c r="D26" s="470">
        <f>SUM(D27,D30)</f>
        <v>0</v>
      </c>
      <c r="E26" s="470">
        <f>SUM(E27,E30)</f>
        <v>0</v>
      </c>
    </row>
    <row r="27" spans="2:5" ht="31.5" x14ac:dyDescent="0.25">
      <c r="B27" s="500" t="s">
        <v>349</v>
      </c>
      <c r="C27" s="150" t="s">
        <v>350</v>
      </c>
      <c r="D27" s="472">
        <f>SUM(D28)</f>
        <v>500000</v>
      </c>
      <c r="E27" s="472">
        <f>SUM(E28)</f>
        <v>500000</v>
      </c>
    </row>
    <row r="28" spans="2:5" ht="45.75" customHeight="1" x14ac:dyDescent="0.25">
      <c r="B28" s="497" t="s">
        <v>351</v>
      </c>
      <c r="C28" s="199" t="s">
        <v>352</v>
      </c>
      <c r="D28" s="475">
        <f>SUM(D29)</f>
        <v>500000</v>
      </c>
      <c r="E28" s="475">
        <f>SUM(E29)</f>
        <v>500000</v>
      </c>
    </row>
    <row r="29" spans="2:5" ht="63" x14ac:dyDescent="0.25">
      <c r="B29" s="497" t="s">
        <v>353</v>
      </c>
      <c r="C29" s="199" t="s">
        <v>354</v>
      </c>
      <c r="D29" s="473">
        <v>500000</v>
      </c>
      <c r="E29" s="473">
        <v>500000</v>
      </c>
    </row>
    <row r="30" spans="2:5" ht="31.5" x14ac:dyDescent="0.25">
      <c r="B30" s="500" t="s">
        <v>355</v>
      </c>
      <c r="C30" s="150" t="s">
        <v>356</v>
      </c>
      <c r="D30" s="472">
        <f>SUM(D31)</f>
        <v>-500000</v>
      </c>
      <c r="E30" s="472">
        <f>SUM(E31)</f>
        <v>-500000</v>
      </c>
    </row>
    <row r="31" spans="2:5" ht="47.25" x14ac:dyDescent="0.25">
      <c r="B31" s="497" t="s">
        <v>357</v>
      </c>
      <c r="C31" s="199" t="s">
        <v>358</v>
      </c>
      <c r="D31" s="475">
        <f>SUM(D32)</f>
        <v>-500000</v>
      </c>
      <c r="E31" s="475">
        <f>SUM(E32)</f>
        <v>-500000</v>
      </c>
    </row>
    <row r="32" spans="2:5" ht="47.25" x14ac:dyDescent="0.25">
      <c r="B32" s="497" t="s">
        <v>359</v>
      </c>
      <c r="C32" s="199" t="s">
        <v>360</v>
      </c>
      <c r="D32" s="473">
        <v>-500000</v>
      </c>
      <c r="E32" s="473">
        <v>-500000</v>
      </c>
    </row>
    <row r="33" spans="2:5" ht="15.75" x14ac:dyDescent="0.25">
      <c r="B33" s="204"/>
      <c r="C33" s="205" t="s">
        <v>361</v>
      </c>
      <c r="D33" s="477">
        <f>SUM(D15)</f>
        <v>10000000</v>
      </c>
      <c r="E33" s="477">
        <f>SUM(E15)</f>
        <v>10000000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2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599" t="s">
        <v>750</v>
      </c>
      <c r="C1" s="600"/>
    </row>
    <row r="2" spans="1:9" x14ac:dyDescent="0.25">
      <c r="B2" s="599" t="s">
        <v>245</v>
      </c>
      <c r="C2" s="600"/>
    </row>
    <row r="3" spans="1:9" x14ac:dyDescent="0.25">
      <c r="B3" s="599" t="s">
        <v>246</v>
      </c>
      <c r="C3" s="600"/>
    </row>
    <row r="4" spans="1:9" x14ac:dyDescent="0.25">
      <c r="B4" s="599" t="s">
        <v>247</v>
      </c>
      <c r="C4" s="600"/>
    </row>
    <row r="5" spans="1:9" x14ac:dyDescent="0.25">
      <c r="B5" s="599" t="s">
        <v>736</v>
      </c>
      <c r="C5" s="600"/>
    </row>
    <row r="6" spans="1:9" x14ac:dyDescent="0.25">
      <c r="B6" s="596" t="s">
        <v>737</v>
      </c>
      <c r="C6" s="597"/>
    </row>
    <row r="7" spans="1:9" x14ac:dyDescent="0.25">
      <c r="B7" s="596" t="s">
        <v>791</v>
      </c>
      <c r="C7" s="597"/>
    </row>
    <row r="8" spans="1:9" x14ac:dyDescent="0.25">
      <c r="B8" s="598" t="s">
        <v>808</v>
      </c>
      <c r="C8" s="598"/>
    </row>
    <row r="9" spans="1:9" x14ac:dyDescent="0.25">
      <c r="I9" s="4"/>
    </row>
    <row r="10" spans="1:9" ht="15.75" x14ac:dyDescent="0.25">
      <c r="A10" s="602" t="s">
        <v>632</v>
      </c>
      <c r="B10" s="602"/>
      <c r="C10" s="602"/>
      <c r="I10" s="4"/>
    </row>
    <row r="11" spans="1:9" ht="15.75" x14ac:dyDescent="0.25">
      <c r="A11" s="603" t="s">
        <v>735</v>
      </c>
      <c r="B11" s="603"/>
      <c r="C11" s="603"/>
    </row>
    <row r="12" spans="1:9" x14ac:dyDescent="0.25">
      <c r="C12" s="4" t="s">
        <v>499</v>
      </c>
    </row>
    <row r="13" spans="1:9" ht="63" customHeight="1" x14ac:dyDescent="0.25">
      <c r="A13" s="168" t="s">
        <v>248</v>
      </c>
      <c r="B13" s="11" t="s">
        <v>249</v>
      </c>
      <c r="C13" s="340" t="s">
        <v>533</v>
      </c>
    </row>
    <row r="14" spans="1:9" ht="22.5" customHeight="1" x14ac:dyDescent="0.25">
      <c r="A14" s="378" t="s">
        <v>250</v>
      </c>
      <c r="B14" s="46" t="s">
        <v>251</v>
      </c>
      <c r="C14" s="380">
        <f>SUM(C15,C20,C26,C34,C37,C47,C54,C60,C65,C80)</f>
        <v>100412853</v>
      </c>
    </row>
    <row r="15" spans="1:9" ht="18.75" customHeight="1" x14ac:dyDescent="0.25">
      <c r="A15" s="169" t="s">
        <v>252</v>
      </c>
      <c r="B15" s="170" t="s">
        <v>253</v>
      </c>
      <c r="C15" s="381">
        <f>SUM(C16)</f>
        <v>63442198</v>
      </c>
      <c r="E15" s="446"/>
      <c r="F15" s="446"/>
    </row>
    <row r="16" spans="1:9" ht="17.25" customHeight="1" x14ac:dyDescent="0.25">
      <c r="A16" s="171" t="s">
        <v>254</v>
      </c>
      <c r="B16" s="172" t="s">
        <v>255</v>
      </c>
      <c r="C16" s="382">
        <f>SUM(C17:C19)</f>
        <v>63442198</v>
      </c>
    </row>
    <row r="17" spans="1:10" ht="66" x14ac:dyDescent="0.25">
      <c r="A17" s="173" t="s">
        <v>256</v>
      </c>
      <c r="B17" s="49" t="s">
        <v>257</v>
      </c>
      <c r="C17" s="383">
        <v>62671702</v>
      </c>
    </row>
    <row r="18" spans="1:10" ht="81" customHeight="1" x14ac:dyDescent="0.25">
      <c r="A18" s="61" t="s">
        <v>258</v>
      </c>
      <c r="B18" s="62" t="s">
        <v>259</v>
      </c>
      <c r="C18" s="383">
        <v>456938</v>
      </c>
    </row>
    <row r="19" spans="1:10" ht="36" customHeight="1" x14ac:dyDescent="0.25">
      <c r="A19" s="61" t="s">
        <v>260</v>
      </c>
      <c r="B19" s="62" t="s">
        <v>261</v>
      </c>
      <c r="C19" s="383">
        <v>313558</v>
      </c>
    </row>
    <row r="20" spans="1:10" ht="33" customHeight="1" x14ac:dyDescent="0.25">
      <c r="A20" s="174" t="s">
        <v>262</v>
      </c>
      <c r="B20" s="175" t="s">
        <v>263</v>
      </c>
      <c r="C20" s="381">
        <f>SUM(C21)</f>
        <v>7733940</v>
      </c>
    </row>
    <row r="21" spans="1:10" ht="33" customHeight="1" x14ac:dyDescent="0.25">
      <c r="A21" s="176" t="s">
        <v>264</v>
      </c>
      <c r="B21" s="366" t="s">
        <v>265</v>
      </c>
      <c r="C21" s="382">
        <f>SUM(C22:C25)</f>
        <v>7733940</v>
      </c>
    </row>
    <row r="22" spans="1:10" ht="83.25" customHeight="1" x14ac:dyDescent="0.25">
      <c r="A22" s="61" t="s">
        <v>609</v>
      </c>
      <c r="B22" s="62" t="s">
        <v>613</v>
      </c>
      <c r="C22" s="383">
        <v>3496750</v>
      </c>
    </row>
    <row r="23" spans="1:10" ht="94.5" x14ac:dyDescent="0.25">
      <c r="A23" s="61" t="s">
        <v>610</v>
      </c>
      <c r="B23" s="62" t="s">
        <v>614</v>
      </c>
      <c r="C23" s="383">
        <v>19360</v>
      </c>
      <c r="G23" s="601"/>
      <c r="H23" s="601"/>
      <c r="I23" s="601"/>
      <c r="J23" s="601"/>
    </row>
    <row r="24" spans="1:10" ht="79.5" customHeight="1" x14ac:dyDescent="0.25">
      <c r="A24" s="61" t="s">
        <v>611</v>
      </c>
      <c r="B24" s="62" t="s">
        <v>615</v>
      </c>
      <c r="C24" s="383">
        <v>4656300</v>
      </c>
    </row>
    <row r="25" spans="1:10" ht="81" customHeight="1" x14ac:dyDescent="0.25">
      <c r="A25" s="61" t="s">
        <v>612</v>
      </c>
      <c r="B25" s="62" t="s">
        <v>616</v>
      </c>
      <c r="C25" s="383">
        <v>-438470</v>
      </c>
    </row>
    <row r="26" spans="1:10" ht="16.5" customHeight="1" x14ac:dyDescent="0.25">
      <c r="A26" s="174" t="s">
        <v>266</v>
      </c>
      <c r="B26" s="170" t="s">
        <v>267</v>
      </c>
      <c r="C26" s="381">
        <f>SUM(C27+C30+C32)</f>
        <v>5367753</v>
      </c>
    </row>
    <row r="27" spans="1:10" ht="16.5" customHeight="1" x14ac:dyDescent="0.25">
      <c r="A27" s="177" t="s">
        <v>481</v>
      </c>
      <c r="B27" s="172" t="s">
        <v>480</v>
      </c>
      <c r="C27" s="382">
        <f>SUM(C28:C29)</f>
        <v>634760</v>
      </c>
    </row>
    <row r="28" spans="1:10" ht="31.5" customHeight="1" x14ac:dyDescent="0.25">
      <c r="A28" s="276" t="s">
        <v>549</v>
      </c>
      <c r="B28" s="80" t="s">
        <v>482</v>
      </c>
      <c r="C28" s="385">
        <v>556842</v>
      </c>
    </row>
    <row r="29" spans="1:10" ht="48.75" customHeight="1" x14ac:dyDescent="0.25">
      <c r="A29" s="276" t="s">
        <v>550</v>
      </c>
      <c r="B29" s="80" t="s">
        <v>551</v>
      </c>
      <c r="C29" s="385">
        <v>77918</v>
      </c>
    </row>
    <row r="30" spans="1:10" ht="16.5" customHeight="1" x14ac:dyDescent="0.25">
      <c r="A30" s="177" t="s">
        <v>268</v>
      </c>
      <c r="B30" s="172" t="s">
        <v>269</v>
      </c>
      <c r="C30" s="382">
        <f>SUM(C31)</f>
        <v>2965296</v>
      </c>
      <c r="D30" s="565"/>
      <c r="E30" s="565"/>
    </row>
    <row r="31" spans="1:10" ht="17.25" customHeight="1" x14ac:dyDescent="0.25">
      <c r="A31" s="14" t="s">
        <v>270</v>
      </c>
      <c r="B31" s="178" t="s">
        <v>269</v>
      </c>
      <c r="C31" s="383">
        <v>2965296</v>
      </c>
    </row>
    <row r="32" spans="1:10" s="462" customFormat="1" ht="16.5" customHeight="1" x14ac:dyDescent="0.25">
      <c r="A32" s="177" t="s">
        <v>620</v>
      </c>
      <c r="B32" s="172" t="s">
        <v>619</v>
      </c>
      <c r="C32" s="382">
        <f>SUM(C33)</f>
        <v>1767697</v>
      </c>
    </row>
    <row r="33" spans="1:3" s="462" customFormat="1" ht="35.25" customHeight="1" x14ac:dyDescent="0.25">
      <c r="A33" s="14" t="s">
        <v>622</v>
      </c>
      <c r="B33" s="178" t="s">
        <v>621</v>
      </c>
      <c r="C33" s="383">
        <v>1767697</v>
      </c>
    </row>
    <row r="34" spans="1:3" ht="19.5" customHeight="1" x14ac:dyDescent="0.25">
      <c r="A34" s="174" t="s">
        <v>271</v>
      </c>
      <c r="B34" s="170" t="s">
        <v>272</v>
      </c>
      <c r="C34" s="381">
        <f>SUM(C35 )</f>
        <v>1480530</v>
      </c>
    </row>
    <row r="35" spans="1:3" ht="31.5" x14ac:dyDescent="0.25">
      <c r="A35" s="179" t="s">
        <v>273</v>
      </c>
      <c r="B35" s="172" t="s">
        <v>274</v>
      </c>
      <c r="C35" s="382">
        <f>SUM(C36)</f>
        <v>1480530</v>
      </c>
    </row>
    <row r="36" spans="1:3" ht="31.5" x14ac:dyDescent="0.25">
      <c r="A36" s="14" t="s">
        <v>275</v>
      </c>
      <c r="B36" s="13" t="s">
        <v>276</v>
      </c>
      <c r="C36" s="383">
        <v>1480530</v>
      </c>
    </row>
    <row r="37" spans="1:3" ht="31.5" x14ac:dyDescent="0.25">
      <c r="A37" s="174" t="s">
        <v>277</v>
      </c>
      <c r="B37" s="130" t="s">
        <v>278</v>
      </c>
      <c r="C37" s="381">
        <f>SUM(C38,C42)</f>
        <v>7596468</v>
      </c>
    </row>
    <row r="38" spans="1:3" ht="22.5" hidden="1" customHeight="1" x14ac:dyDescent="0.25">
      <c r="A38" s="177" t="s">
        <v>279</v>
      </c>
      <c r="B38" s="172" t="s">
        <v>280</v>
      </c>
      <c r="C38" s="382">
        <f>SUM(C39)</f>
        <v>0</v>
      </c>
    </row>
    <row r="39" spans="1:3" ht="31.5" hidden="1" x14ac:dyDescent="0.25">
      <c r="A39" s="180" t="s">
        <v>72</v>
      </c>
      <c r="B39" s="181" t="s">
        <v>281</v>
      </c>
      <c r="C39" s="386"/>
    </row>
    <row r="40" spans="1:3" ht="31.5" hidden="1" x14ac:dyDescent="0.25">
      <c r="A40" s="14" t="s">
        <v>72</v>
      </c>
      <c r="B40" s="13" t="s">
        <v>282</v>
      </c>
      <c r="C40" s="383"/>
    </row>
    <row r="41" spans="1:3" ht="63" hidden="1" x14ac:dyDescent="0.25">
      <c r="A41" s="14" t="s">
        <v>283</v>
      </c>
      <c r="B41" s="13" t="s">
        <v>284</v>
      </c>
      <c r="C41" s="383"/>
    </row>
    <row r="42" spans="1:3" ht="78.75" x14ac:dyDescent="0.25">
      <c r="A42" s="177" t="s">
        <v>285</v>
      </c>
      <c r="B42" s="172" t="s">
        <v>286</v>
      </c>
      <c r="C42" s="382">
        <f>SUM(C43:C46)</f>
        <v>7596468</v>
      </c>
    </row>
    <row r="43" spans="1:3" ht="78" customHeight="1" x14ac:dyDescent="0.25">
      <c r="A43" s="14" t="s">
        <v>558</v>
      </c>
      <c r="B43" s="13" t="s">
        <v>559</v>
      </c>
      <c r="C43" s="383">
        <v>6381634</v>
      </c>
    </row>
    <row r="44" spans="1:3" ht="61.5" customHeight="1" x14ac:dyDescent="0.25">
      <c r="A44" s="14" t="s">
        <v>287</v>
      </c>
      <c r="B44" s="13" t="s">
        <v>288</v>
      </c>
      <c r="C44" s="383">
        <v>245832</v>
      </c>
    </row>
    <row r="45" spans="1:3" ht="63" customHeight="1" x14ac:dyDescent="0.25">
      <c r="A45" s="182" t="s">
        <v>60</v>
      </c>
      <c r="B45" s="49" t="s">
        <v>61</v>
      </c>
      <c r="C45" s="383">
        <v>876813</v>
      </c>
    </row>
    <row r="46" spans="1:3" ht="31.5" x14ac:dyDescent="0.25">
      <c r="A46" s="14" t="s">
        <v>529</v>
      </c>
      <c r="B46" s="13" t="s">
        <v>545</v>
      </c>
      <c r="C46" s="383">
        <v>92189</v>
      </c>
    </row>
    <row r="47" spans="1:3" ht="21" customHeight="1" x14ac:dyDescent="0.25">
      <c r="A47" s="174" t="s">
        <v>289</v>
      </c>
      <c r="B47" s="170" t="s">
        <v>290</v>
      </c>
      <c r="C47" s="381">
        <f>SUM(C48)</f>
        <v>9120</v>
      </c>
    </row>
    <row r="48" spans="1:3" ht="17.25" customHeight="1" x14ac:dyDescent="0.25">
      <c r="A48" s="183" t="s">
        <v>291</v>
      </c>
      <c r="B48" s="184" t="s">
        <v>292</v>
      </c>
      <c r="C48" s="384">
        <f>SUM(C49:C53)</f>
        <v>9120</v>
      </c>
    </row>
    <row r="49" spans="1:3" ht="32.25" customHeight="1" x14ac:dyDescent="0.25">
      <c r="A49" s="63" t="s">
        <v>293</v>
      </c>
      <c r="B49" s="185" t="s">
        <v>294</v>
      </c>
      <c r="C49" s="387">
        <v>9120</v>
      </c>
    </row>
    <row r="50" spans="1:3" ht="30" hidden="1" customHeight="1" x14ac:dyDescent="0.25">
      <c r="A50" s="63" t="s">
        <v>295</v>
      </c>
      <c r="B50" s="186" t="s">
        <v>296</v>
      </c>
      <c r="C50" s="388"/>
    </row>
    <row r="51" spans="1:3" ht="16.5" hidden="1" customHeight="1" x14ac:dyDescent="0.25">
      <c r="A51" s="187" t="s">
        <v>297</v>
      </c>
      <c r="B51" s="186" t="s">
        <v>298</v>
      </c>
      <c r="C51" s="388"/>
    </row>
    <row r="52" spans="1:3" ht="14.25" hidden="1" customHeight="1" x14ac:dyDescent="0.25">
      <c r="A52" s="187" t="s">
        <v>573</v>
      </c>
      <c r="B52" s="187" t="s">
        <v>575</v>
      </c>
      <c r="C52" s="385"/>
    </row>
    <row r="53" spans="1:3" ht="14.25" hidden="1" customHeight="1" x14ac:dyDescent="0.25">
      <c r="A53" s="187" t="s">
        <v>574</v>
      </c>
      <c r="B53" s="377" t="s">
        <v>576</v>
      </c>
      <c r="C53" s="385"/>
    </row>
    <row r="54" spans="1:3" ht="31.5" x14ac:dyDescent="0.25">
      <c r="A54" s="174" t="s">
        <v>299</v>
      </c>
      <c r="B54" s="170" t="s">
        <v>617</v>
      </c>
      <c r="C54" s="381">
        <f>SUM(C55,C57)</f>
        <v>4091847</v>
      </c>
    </row>
    <row r="55" spans="1:3" ht="15.75" x14ac:dyDescent="0.25">
      <c r="A55" s="188" t="s">
        <v>300</v>
      </c>
      <c r="B55" s="172" t="s">
        <v>301</v>
      </c>
      <c r="C55" s="382">
        <f>SUM(C56)</f>
        <v>3943642</v>
      </c>
    </row>
    <row r="56" spans="1:3" ht="31.5" x14ac:dyDescent="0.25">
      <c r="A56" s="14" t="s">
        <v>65</v>
      </c>
      <c r="B56" s="13" t="s">
        <v>302</v>
      </c>
      <c r="C56" s="383">
        <v>3943642</v>
      </c>
    </row>
    <row r="57" spans="1:3" ht="18.75" customHeight="1" x14ac:dyDescent="0.25">
      <c r="A57" s="188" t="s">
        <v>303</v>
      </c>
      <c r="B57" s="172" t="s">
        <v>304</v>
      </c>
      <c r="C57" s="382">
        <f>SUM(C58:C59)</f>
        <v>148205</v>
      </c>
    </row>
    <row r="58" spans="1:3" ht="33" customHeight="1" x14ac:dyDescent="0.25">
      <c r="A58" s="14" t="s">
        <v>73</v>
      </c>
      <c r="B58" s="13" t="s">
        <v>305</v>
      </c>
      <c r="C58" s="383">
        <v>148205</v>
      </c>
    </row>
    <row r="59" spans="1:3" ht="18" hidden="1" customHeight="1" x14ac:dyDescent="0.25">
      <c r="A59" s="14" t="s">
        <v>368</v>
      </c>
      <c r="B59" s="13" t="s">
        <v>369</v>
      </c>
      <c r="C59" s="383"/>
    </row>
    <row r="60" spans="1:3" ht="20.25" customHeight="1" x14ac:dyDescent="0.25">
      <c r="A60" s="174" t="s">
        <v>306</v>
      </c>
      <c r="B60" s="170" t="s">
        <v>307</v>
      </c>
      <c r="C60" s="381">
        <f>SUM(+C61)</f>
        <v>9582810</v>
      </c>
    </row>
    <row r="61" spans="1:3" ht="31.5" x14ac:dyDescent="0.25">
      <c r="A61" s="177" t="s">
        <v>308</v>
      </c>
      <c r="B61" s="172" t="s">
        <v>552</v>
      </c>
      <c r="C61" s="382">
        <f>SUM(C62:C64)</f>
        <v>9582810</v>
      </c>
    </row>
    <row r="62" spans="1:3" ht="47.25" x14ac:dyDescent="0.25">
      <c r="A62" s="182" t="s">
        <v>561</v>
      </c>
      <c r="B62" s="49" t="s">
        <v>560</v>
      </c>
      <c r="C62" s="383">
        <v>9511810</v>
      </c>
    </row>
    <row r="63" spans="1:3" ht="31.5" x14ac:dyDescent="0.25">
      <c r="A63" s="182" t="s">
        <v>309</v>
      </c>
      <c r="B63" s="49" t="s">
        <v>310</v>
      </c>
      <c r="C63" s="383">
        <v>50000</v>
      </c>
    </row>
    <row r="64" spans="1:3" s="561" customFormat="1" ht="47.25" x14ac:dyDescent="0.25">
      <c r="A64" s="182" t="s">
        <v>530</v>
      </c>
      <c r="B64" s="49" t="s">
        <v>531</v>
      </c>
      <c r="C64" s="383">
        <v>21000</v>
      </c>
    </row>
    <row r="65" spans="1:8" s="513" customFormat="1" ht="31.5" x14ac:dyDescent="0.25">
      <c r="A65" s="174" t="s">
        <v>676</v>
      </c>
      <c r="B65" s="170" t="s">
        <v>677</v>
      </c>
      <c r="C65" s="381">
        <f>SUM(C66+C76+C78+C79)</f>
        <v>316718</v>
      </c>
    </row>
    <row r="66" spans="1:8" s="513" customFormat="1" ht="31.5" x14ac:dyDescent="0.25">
      <c r="A66" s="177" t="s">
        <v>678</v>
      </c>
      <c r="B66" s="172" t="s">
        <v>679</v>
      </c>
      <c r="C66" s="382">
        <f>SUM(C67:C75)</f>
        <v>159759</v>
      </c>
    </row>
    <row r="67" spans="1:8" s="513" customFormat="1" ht="63" x14ac:dyDescent="0.25">
      <c r="A67" s="182" t="s">
        <v>681</v>
      </c>
      <c r="B67" s="514" t="s">
        <v>680</v>
      </c>
      <c r="C67" s="383">
        <v>3750</v>
      </c>
    </row>
    <row r="68" spans="1:8" s="513" customFormat="1" ht="78.75" x14ac:dyDescent="0.25">
      <c r="A68" s="182" t="s">
        <v>683</v>
      </c>
      <c r="B68" s="514" t="s">
        <v>682</v>
      </c>
      <c r="C68" s="383">
        <v>29458</v>
      </c>
    </row>
    <row r="69" spans="1:8" s="565" customFormat="1" ht="63" x14ac:dyDescent="0.25">
      <c r="A69" s="182" t="s">
        <v>720</v>
      </c>
      <c r="B69" s="514" t="s">
        <v>724</v>
      </c>
      <c r="C69" s="383">
        <v>10000</v>
      </c>
      <c r="E69" s="601"/>
      <c r="F69" s="601"/>
      <c r="G69" s="601"/>
      <c r="H69" s="601"/>
    </row>
    <row r="70" spans="1:8" s="565" customFormat="1" ht="63" x14ac:dyDescent="0.25">
      <c r="A70" s="182" t="s">
        <v>721</v>
      </c>
      <c r="B70" s="514" t="s">
        <v>725</v>
      </c>
      <c r="C70" s="383">
        <v>6000</v>
      </c>
      <c r="E70" s="601"/>
      <c r="F70" s="601"/>
      <c r="G70" s="601"/>
      <c r="H70" s="601"/>
    </row>
    <row r="71" spans="1:8" s="565" customFormat="1" ht="78.75" x14ac:dyDescent="0.25">
      <c r="A71" s="182" t="s">
        <v>722</v>
      </c>
      <c r="B71" s="514" t="s">
        <v>726</v>
      </c>
      <c r="C71" s="383">
        <v>3000</v>
      </c>
      <c r="E71" s="601"/>
      <c r="F71" s="601"/>
      <c r="G71" s="601"/>
      <c r="H71" s="601"/>
    </row>
    <row r="72" spans="1:8" s="565" customFormat="1" ht="94.5" x14ac:dyDescent="0.25">
      <c r="A72" s="182" t="s">
        <v>723</v>
      </c>
      <c r="B72" s="514" t="s">
        <v>727</v>
      </c>
      <c r="C72" s="383">
        <v>1500</v>
      </c>
      <c r="E72" s="601"/>
      <c r="F72" s="601"/>
      <c r="G72" s="601"/>
      <c r="H72" s="601"/>
    </row>
    <row r="73" spans="1:8" s="513" customFormat="1" ht="63" x14ac:dyDescent="0.25">
      <c r="A73" s="182" t="s">
        <v>687</v>
      </c>
      <c r="B73" s="514" t="s">
        <v>686</v>
      </c>
      <c r="C73" s="383">
        <v>3000</v>
      </c>
    </row>
    <row r="74" spans="1:8" s="513" customFormat="1" ht="63" x14ac:dyDescent="0.25">
      <c r="A74" s="182" t="s">
        <v>685</v>
      </c>
      <c r="B74" s="514" t="s">
        <v>684</v>
      </c>
      <c r="C74" s="383">
        <v>5000</v>
      </c>
    </row>
    <row r="75" spans="1:8" s="513" customFormat="1" ht="67.5" customHeight="1" x14ac:dyDescent="0.25">
      <c r="A75" s="182" t="s">
        <v>689</v>
      </c>
      <c r="B75" s="514" t="s">
        <v>688</v>
      </c>
      <c r="C75" s="383">
        <v>98051</v>
      </c>
    </row>
    <row r="76" spans="1:8" s="513" customFormat="1" ht="94.5" x14ac:dyDescent="0.25">
      <c r="A76" s="177" t="s">
        <v>691</v>
      </c>
      <c r="B76" s="172" t="s">
        <v>690</v>
      </c>
      <c r="C76" s="382">
        <f>SUM(C77)</f>
        <v>156959</v>
      </c>
    </row>
    <row r="77" spans="1:8" s="513" customFormat="1" ht="63" x14ac:dyDescent="0.25">
      <c r="A77" s="182" t="s">
        <v>692</v>
      </c>
      <c r="B77" s="49" t="s">
        <v>693</v>
      </c>
      <c r="C77" s="383">
        <v>156959</v>
      </c>
    </row>
    <row r="78" spans="1:8" s="565" customFormat="1" ht="63" hidden="1" x14ac:dyDescent="0.25">
      <c r="A78" s="191" t="s">
        <v>729</v>
      </c>
      <c r="B78" s="192" t="s">
        <v>728</v>
      </c>
      <c r="C78" s="382"/>
      <c r="E78" s="601"/>
      <c r="F78" s="601"/>
      <c r="G78" s="601"/>
      <c r="H78" s="601"/>
    </row>
    <row r="79" spans="1:8" s="565" customFormat="1" ht="63" hidden="1" x14ac:dyDescent="0.25">
      <c r="A79" s="191" t="s">
        <v>730</v>
      </c>
      <c r="B79" s="192" t="s">
        <v>731</v>
      </c>
      <c r="C79" s="382"/>
    </row>
    <row r="80" spans="1:8" s="513" customFormat="1" ht="24" customHeight="1" x14ac:dyDescent="0.25">
      <c r="A80" s="174" t="s">
        <v>694</v>
      </c>
      <c r="B80" s="170" t="s">
        <v>696</v>
      </c>
      <c r="C80" s="381">
        <f>SUM(C81)</f>
        <v>791469</v>
      </c>
    </row>
    <row r="81" spans="1:9" s="513" customFormat="1" ht="21.75" customHeight="1" x14ac:dyDescent="0.25">
      <c r="A81" s="177" t="s">
        <v>697</v>
      </c>
      <c r="B81" s="172" t="s">
        <v>695</v>
      </c>
      <c r="C81" s="382">
        <f>SUM(C82)</f>
        <v>791469</v>
      </c>
    </row>
    <row r="82" spans="1:9" s="515" customFormat="1" ht="21.75" customHeight="1" x14ac:dyDescent="0.25">
      <c r="A82" s="276" t="s">
        <v>698</v>
      </c>
      <c r="B82" s="57" t="s">
        <v>705</v>
      </c>
      <c r="C82" s="385">
        <v>791469</v>
      </c>
    </row>
    <row r="83" spans="1:9" ht="23.25" customHeight="1" x14ac:dyDescent="0.25">
      <c r="A83" s="352" t="s">
        <v>62</v>
      </c>
      <c r="B83" s="205" t="s">
        <v>311</v>
      </c>
      <c r="C83" s="389">
        <f>SUM(C84,C109,C111,C110)</f>
        <v>359472387</v>
      </c>
      <c r="I83" s="460"/>
    </row>
    <row r="84" spans="1:9" ht="31.5" x14ac:dyDescent="0.25">
      <c r="A84" s="174" t="s">
        <v>312</v>
      </c>
      <c r="B84" s="170" t="s">
        <v>504</v>
      </c>
      <c r="C84" s="381">
        <f>SUM(C85+C88+C97+C106)</f>
        <v>351733852</v>
      </c>
      <c r="I84" s="460"/>
    </row>
    <row r="85" spans="1:9" ht="21" customHeight="1" x14ac:dyDescent="0.25">
      <c r="A85" s="177" t="s">
        <v>583</v>
      </c>
      <c r="B85" s="172" t="s">
        <v>578</v>
      </c>
      <c r="C85" s="382">
        <f>SUM(C86:C87)</f>
        <v>52415047</v>
      </c>
      <c r="I85" s="460"/>
    </row>
    <row r="86" spans="1:9" ht="31.5" x14ac:dyDescent="0.25">
      <c r="A86" s="14" t="s">
        <v>584</v>
      </c>
      <c r="B86" s="13" t="s">
        <v>63</v>
      </c>
      <c r="C86" s="383">
        <v>48348873</v>
      </c>
    </row>
    <row r="87" spans="1:9" ht="31.5" x14ac:dyDescent="0.25">
      <c r="A87" s="14" t="s">
        <v>585</v>
      </c>
      <c r="B87" s="13" t="s">
        <v>532</v>
      </c>
      <c r="C87" s="383">
        <v>4066174</v>
      </c>
    </row>
    <row r="88" spans="1:9" ht="31.5" x14ac:dyDescent="0.25">
      <c r="A88" s="191" t="s">
        <v>623</v>
      </c>
      <c r="B88" s="192" t="s">
        <v>363</v>
      </c>
      <c r="C88" s="382">
        <f>SUM(C89:C96)</f>
        <v>21424425</v>
      </c>
    </row>
    <row r="89" spans="1:9" s="584" customFormat="1" ht="48.75" customHeight="1" x14ac:dyDescent="0.25">
      <c r="A89" s="13" t="s">
        <v>642</v>
      </c>
      <c r="B89" s="586" t="s">
        <v>366</v>
      </c>
      <c r="C89" s="385">
        <v>1002863</v>
      </c>
    </row>
    <row r="90" spans="1:9" ht="68.25" customHeight="1" x14ac:dyDescent="0.25">
      <c r="A90" s="13" t="s">
        <v>634</v>
      </c>
      <c r="B90" s="199" t="s">
        <v>772</v>
      </c>
      <c r="C90" s="383">
        <v>1360219</v>
      </c>
      <c r="E90" s="601"/>
      <c r="F90" s="601"/>
      <c r="G90" s="601"/>
      <c r="H90" s="601"/>
    </row>
    <row r="91" spans="1:9" s="489" customFormat="1" ht="51" customHeight="1" x14ac:dyDescent="0.25">
      <c r="A91" s="13" t="s">
        <v>635</v>
      </c>
      <c r="B91" s="199" t="s">
        <v>758</v>
      </c>
      <c r="C91" s="383">
        <v>352720</v>
      </c>
      <c r="E91" s="491"/>
      <c r="F91" s="491"/>
      <c r="G91" s="491"/>
      <c r="H91" s="491"/>
    </row>
    <row r="92" spans="1:9" s="501" customFormat="1" ht="51" customHeight="1" x14ac:dyDescent="0.25">
      <c r="A92" s="13" t="s">
        <v>645</v>
      </c>
      <c r="B92" s="199" t="s">
        <v>646</v>
      </c>
      <c r="C92" s="383">
        <v>3883145</v>
      </c>
      <c r="E92" s="502"/>
      <c r="F92" s="502"/>
      <c r="G92" s="502"/>
      <c r="H92" s="502"/>
    </row>
    <row r="93" spans="1:9" ht="48" customHeight="1" x14ac:dyDescent="0.25">
      <c r="A93" s="13" t="s">
        <v>586</v>
      </c>
      <c r="B93" s="62" t="s">
        <v>567</v>
      </c>
      <c r="C93" s="383">
        <v>500000</v>
      </c>
    </row>
    <row r="94" spans="1:9" ht="33" customHeight="1" x14ac:dyDescent="0.25">
      <c r="A94" s="495" t="s">
        <v>587</v>
      </c>
      <c r="B94" s="62" t="s">
        <v>568</v>
      </c>
      <c r="C94" s="383">
        <v>282910</v>
      </c>
    </row>
    <row r="95" spans="1:9" s="489" customFormat="1" ht="19.5" customHeight="1" x14ac:dyDescent="0.25">
      <c r="A95" s="48" t="s">
        <v>773</v>
      </c>
      <c r="B95" s="84" t="s">
        <v>774</v>
      </c>
      <c r="C95" s="383">
        <v>500000</v>
      </c>
    </row>
    <row r="96" spans="1:9" ht="21" customHeight="1" x14ac:dyDescent="0.25">
      <c r="A96" s="14" t="s">
        <v>588</v>
      </c>
      <c r="B96" s="13" t="s">
        <v>364</v>
      </c>
      <c r="C96" s="383">
        <v>13542568</v>
      </c>
    </row>
    <row r="97" spans="1:3" ht="20.25" customHeight="1" x14ac:dyDescent="0.25">
      <c r="A97" s="177" t="s">
        <v>589</v>
      </c>
      <c r="B97" s="172" t="s">
        <v>708</v>
      </c>
      <c r="C97" s="382">
        <f>SUM(C98:C105)</f>
        <v>277354842</v>
      </c>
    </row>
    <row r="98" spans="1:3" ht="47.25" x14ac:dyDescent="0.25">
      <c r="A98" s="14" t="s">
        <v>590</v>
      </c>
      <c r="B98" s="13" t="s">
        <v>313</v>
      </c>
      <c r="C98" s="383">
        <v>45070</v>
      </c>
    </row>
    <row r="99" spans="1:3" ht="33" customHeight="1" x14ac:dyDescent="0.25">
      <c r="A99" s="14" t="s">
        <v>591</v>
      </c>
      <c r="B99" s="13" t="s">
        <v>314</v>
      </c>
      <c r="C99" s="383">
        <v>8264780</v>
      </c>
    </row>
    <row r="100" spans="1:3" s="573" customFormat="1" ht="51" customHeight="1" x14ac:dyDescent="0.25">
      <c r="A100" s="14" t="s">
        <v>756</v>
      </c>
      <c r="B100" s="62" t="s">
        <v>757</v>
      </c>
      <c r="C100" s="383">
        <v>4084198</v>
      </c>
    </row>
    <row r="101" spans="1:3" ht="48.75" customHeight="1" x14ac:dyDescent="0.25">
      <c r="A101" s="47" t="s">
        <v>592</v>
      </c>
      <c r="B101" s="48" t="s">
        <v>579</v>
      </c>
      <c r="C101" s="383">
        <v>44848</v>
      </c>
    </row>
    <row r="102" spans="1:3" s="508" customFormat="1" ht="33" customHeight="1" x14ac:dyDescent="0.25">
      <c r="A102" s="47" t="s">
        <v>666</v>
      </c>
      <c r="B102" s="48" t="s">
        <v>665</v>
      </c>
      <c r="C102" s="383">
        <v>36313656</v>
      </c>
    </row>
    <row r="103" spans="1:3" s="509" customFormat="1" ht="51" customHeight="1" x14ac:dyDescent="0.25">
      <c r="A103" s="47" t="s">
        <v>667</v>
      </c>
      <c r="B103" s="195" t="s">
        <v>668</v>
      </c>
      <c r="C103" s="383">
        <v>11718000</v>
      </c>
    </row>
    <row r="104" spans="1:3" ht="32.25" customHeight="1" x14ac:dyDescent="0.25">
      <c r="A104" s="47" t="s">
        <v>795</v>
      </c>
      <c r="B104" s="195" t="s">
        <v>796</v>
      </c>
      <c r="C104" s="383">
        <v>887000</v>
      </c>
    </row>
    <row r="105" spans="1:3" ht="20.25" customHeight="1" x14ac:dyDescent="0.25">
      <c r="A105" s="14" t="s">
        <v>593</v>
      </c>
      <c r="B105" s="13" t="s">
        <v>64</v>
      </c>
      <c r="C105" s="383">
        <v>215997290</v>
      </c>
    </row>
    <row r="106" spans="1:3" ht="17.25" customHeight="1" x14ac:dyDescent="0.25">
      <c r="A106" s="191" t="s">
        <v>594</v>
      </c>
      <c r="B106" s="192" t="s">
        <v>315</v>
      </c>
      <c r="C106" s="382">
        <f>SUM(C107:C108)</f>
        <v>539538</v>
      </c>
    </row>
    <row r="107" spans="1:3" ht="48.75" customHeight="1" x14ac:dyDescent="0.25">
      <c r="A107" s="48" t="s">
        <v>596</v>
      </c>
      <c r="B107" s="195" t="s">
        <v>367</v>
      </c>
      <c r="C107" s="383">
        <v>539538</v>
      </c>
    </row>
    <row r="108" spans="1:3" ht="48.75" hidden="1" customHeight="1" x14ac:dyDescent="0.25">
      <c r="A108" s="48" t="s">
        <v>544</v>
      </c>
      <c r="B108" s="195" t="s">
        <v>232</v>
      </c>
      <c r="C108" s="383"/>
    </row>
    <row r="109" spans="1:3" s="9" customFormat="1" ht="17.25" customHeight="1" x14ac:dyDescent="0.25">
      <c r="A109" s="193" t="s">
        <v>595</v>
      </c>
      <c r="B109" s="170" t="s">
        <v>503</v>
      </c>
      <c r="C109" s="381">
        <v>9830535</v>
      </c>
    </row>
    <row r="110" spans="1:3" s="9" customFormat="1" ht="83.25" hidden="1" customHeight="1" x14ac:dyDescent="0.25">
      <c r="A110" s="193" t="s">
        <v>500</v>
      </c>
      <c r="B110" s="189" t="s">
        <v>501</v>
      </c>
      <c r="C110" s="381"/>
    </row>
    <row r="111" spans="1:3" s="9" customFormat="1" ht="47.25" x14ac:dyDescent="0.25">
      <c r="A111" s="193" t="s">
        <v>316</v>
      </c>
      <c r="B111" s="170" t="s">
        <v>502</v>
      </c>
      <c r="C111" s="381">
        <v>-2092000</v>
      </c>
    </row>
    <row r="112" spans="1:3" ht="15.75" x14ac:dyDescent="0.25">
      <c r="A112" s="194"/>
      <c r="B112" s="46" t="s">
        <v>317</v>
      </c>
      <c r="C112" s="389">
        <f>SUM(C83,C14)</f>
        <v>459885240</v>
      </c>
    </row>
  </sheetData>
  <mergeCells count="17">
    <mergeCell ref="E90:H90"/>
    <mergeCell ref="B6:C6"/>
    <mergeCell ref="B8:C8"/>
    <mergeCell ref="A10:C10"/>
    <mergeCell ref="A11:C11"/>
    <mergeCell ref="B7:C7"/>
    <mergeCell ref="G23:J23"/>
    <mergeCell ref="E69:H69"/>
    <mergeCell ref="E70:H70"/>
    <mergeCell ref="E71:H71"/>
    <mergeCell ref="E72:H72"/>
    <mergeCell ref="E78:H78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5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599" t="s">
        <v>751</v>
      </c>
      <c r="C1" s="599"/>
      <c r="D1" s="600"/>
    </row>
    <row r="2" spans="1:10" x14ac:dyDescent="0.25">
      <c r="B2" s="599" t="s">
        <v>245</v>
      </c>
      <c r="C2" s="599"/>
      <c r="D2" s="600"/>
    </row>
    <row r="3" spans="1:10" x14ac:dyDescent="0.25">
      <c r="B3" s="599" t="s">
        <v>246</v>
      </c>
      <c r="C3" s="599"/>
      <c r="D3" s="600"/>
    </row>
    <row r="4" spans="1:10" x14ac:dyDescent="0.25">
      <c r="B4" s="599" t="s">
        <v>247</v>
      </c>
      <c r="C4" s="599"/>
      <c r="D4" s="600"/>
    </row>
    <row r="5" spans="1:10" x14ac:dyDescent="0.25">
      <c r="B5" s="599" t="s">
        <v>740</v>
      </c>
      <c r="C5" s="599"/>
      <c r="D5" s="600"/>
    </row>
    <row r="6" spans="1:10" x14ac:dyDescent="0.25">
      <c r="B6" s="596" t="s">
        <v>741</v>
      </c>
      <c r="C6" s="596"/>
      <c r="D6" s="597"/>
    </row>
    <row r="7" spans="1:10" x14ac:dyDescent="0.25">
      <c r="B7" s="596" t="s">
        <v>792</v>
      </c>
      <c r="C7" s="596"/>
      <c r="D7" s="597"/>
    </row>
    <row r="8" spans="1:10" x14ac:dyDescent="0.25">
      <c r="B8" s="598" t="s">
        <v>809</v>
      </c>
      <c r="C8" s="598"/>
      <c r="D8" s="598"/>
    </row>
    <row r="9" spans="1:10" x14ac:dyDescent="0.25">
      <c r="J9" s="4"/>
    </row>
    <row r="10" spans="1:10" ht="15.75" x14ac:dyDescent="0.25">
      <c r="A10" s="602" t="s">
        <v>633</v>
      </c>
      <c r="B10" s="602"/>
      <c r="C10" s="602"/>
      <c r="D10" s="602"/>
      <c r="J10" s="4"/>
    </row>
    <row r="11" spans="1:10" ht="15.75" x14ac:dyDescent="0.25">
      <c r="A11" s="603" t="s">
        <v>742</v>
      </c>
      <c r="B11" s="603"/>
      <c r="C11" s="603"/>
      <c r="D11" s="603"/>
    </row>
    <row r="12" spans="1:10" ht="15.75" x14ac:dyDescent="0.25">
      <c r="A12" s="349"/>
      <c r="B12" s="349"/>
      <c r="C12" s="349"/>
      <c r="D12" s="349"/>
    </row>
    <row r="13" spans="1:10" x14ac:dyDescent="0.25">
      <c r="D13" s="4" t="s">
        <v>499</v>
      </c>
    </row>
    <row r="14" spans="1:10" ht="62.25" customHeight="1" x14ac:dyDescent="0.25">
      <c r="A14" s="168" t="s">
        <v>248</v>
      </c>
      <c r="B14" s="11" t="s">
        <v>249</v>
      </c>
      <c r="C14" s="10" t="s">
        <v>674</v>
      </c>
      <c r="D14" s="10" t="s">
        <v>743</v>
      </c>
    </row>
    <row r="15" spans="1:10" ht="22.5" customHeight="1" x14ac:dyDescent="0.25">
      <c r="A15" s="378" t="s">
        <v>250</v>
      </c>
      <c r="B15" s="46" t="s">
        <v>251</v>
      </c>
      <c r="C15" s="380">
        <f>SUM(C16,C21,C27,C35,C38,C46,C51,C57,C62)</f>
        <v>108696155</v>
      </c>
      <c r="D15" s="380">
        <f>SUM(D16,D21,D27,D35,D38,D46,D51,D57,D62)</f>
        <v>113157084</v>
      </c>
    </row>
    <row r="16" spans="1:10" ht="18.75" customHeight="1" x14ac:dyDescent="0.25">
      <c r="A16" s="169" t="s">
        <v>252</v>
      </c>
      <c r="B16" s="170" t="s">
        <v>253</v>
      </c>
      <c r="C16" s="381">
        <f>SUM(C17)</f>
        <v>81632772</v>
      </c>
      <c r="D16" s="381">
        <f>SUM(D17)</f>
        <v>85701732</v>
      </c>
      <c r="F16" s="446"/>
      <c r="G16" s="446"/>
    </row>
    <row r="17" spans="1:7" ht="17.25" customHeight="1" x14ac:dyDescent="0.25">
      <c r="A17" s="171" t="s">
        <v>254</v>
      </c>
      <c r="B17" s="172" t="s">
        <v>255</v>
      </c>
      <c r="C17" s="382">
        <f>SUM(C18:C20)</f>
        <v>81632772</v>
      </c>
      <c r="D17" s="382">
        <f>SUM(D18:D20)</f>
        <v>85701732</v>
      </c>
      <c r="F17" s="446"/>
      <c r="G17" s="446"/>
    </row>
    <row r="18" spans="1:7" ht="66" x14ac:dyDescent="0.25">
      <c r="A18" s="173" t="s">
        <v>256</v>
      </c>
      <c r="B18" s="49" t="s">
        <v>257</v>
      </c>
      <c r="C18" s="383">
        <v>80662468</v>
      </c>
      <c r="D18" s="383">
        <v>84701209</v>
      </c>
    </row>
    <row r="19" spans="1:7" ht="81.75" customHeight="1" x14ac:dyDescent="0.25">
      <c r="A19" s="61" t="s">
        <v>258</v>
      </c>
      <c r="B19" s="62" t="s">
        <v>259</v>
      </c>
      <c r="C19" s="383">
        <v>587696</v>
      </c>
      <c r="D19" s="383">
        <v>617915</v>
      </c>
    </row>
    <row r="20" spans="1:7" ht="36.75" customHeight="1" x14ac:dyDescent="0.25">
      <c r="A20" s="61" t="s">
        <v>260</v>
      </c>
      <c r="B20" s="62" t="s">
        <v>261</v>
      </c>
      <c r="C20" s="383">
        <v>382608</v>
      </c>
      <c r="D20" s="383">
        <v>382608</v>
      </c>
    </row>
    <row r="21" spans="1:7" ht="31.5" x14ac:dyDescent="0.25">
      <c r="A21" s="174" t="s">
        <v>262</v>
      </c>
      <c r="B21" s="175" t="s">
        <v>263</v>
      </c>
      <c r="C21" s="381">
        <f>SUM(C22)</f>
        <v>7742510</v>
      </c>
      <c r="D21" s="381">
        <f>SUM(D22)</f>
        <v>7933660</v>
      </c>
    </row>
    <row r="22" spans="1:7" ht="31.5" x14ac:dyDescent="0.25">
      <c r="A22" s="176" t="s">
        <v>264</v>
      </c>
      <c r="B22" s="366" t="s">
        <v>265</v>
      </c>
      <c r="C22" s="382">
        <f>SUM(C23:C26)</f>
        <v>7742510</v>
      </c>
      <c r="D22" s="382">
        <f>SUM(D23:D26)</f>
        <v>7933660</v>
      </c>
    </row>
    <row r="23" spans="1:7" ht="80.25" customHeight="1" x14ac:dyDescent="0.25">
      <c r="A23" s="61" t="s">
        <v>609</v>
      </c>
      <c r="B23" s="62" t="s">
        <v>613</v>
      </c>
      <c r="C23" s="383">
        <v>3463980</v>
      </c>
      <c r="D23" s="383">
        <v>3493090</v>
      </c>
    </row>
    <row r="24" spans="1:7" ht="94.5" x14ac:dyDescent="0.25">
      <c r="A24" s="61" t="s">
        <v>610</v>
      </c>
      <c r="B24" s="62" t="s">
        <v>614</v>
      </c>
      <c r="C24" s="383">
        <v>19400</v>
      </c>
      <c r="D24" s="383">
        <v>20180</v>
      </c>
    </row>
    <row r="25" spans="1:7" ht="78.75" customHeight="1" x14ac:dyDescent="0.25">
      <c r="A25" s="61" t="s">
        <v>611</v>
      </c>
      <c r="B25" s="62" t="s">
        <v>615</v>
      </c>
      <c r="C25" s="383">
        <v>4688370</v>
      </c>
      <c r="D25" s="383">
        <v>4868670</v>
      </c>
    </row>
    <row r="26" spans="1:7" ht="79.5" customHeight="1" x14ac:dyDescent="0.25">
      <c r="A26" s="61" t="s">
        <v>612</v>
      </c>
      <c r="B26" s="62" t="s">
        <v>616</v>
      </c>
      <c r="C26" s="383">
        <v>-429240</v>
      </c>
      <c r="D26" s="383">
        <v>-448280</v>
      </c>
    </row>
    <row r="27" spans="1:7" ht="31.5" x14ac:dyDescent="0.25">
      <c r="A27" s="174" t="s">
        <v>266</v>
      </c>
      <c r="B27" s="170" t="s">
        <v>267</v>
      </c>
      <c r="C27" s="381">
        <f>SUM(C28+C31+C33)</f>
        <v>5505190</v>
      </c>
      <c r="D27" s="381">
        <f>SUM(D28+D31+D33)</f>
        <v>5656009</v>
      </c>
    </row>
    <row r="28" spans="1:7" ht="31.5" x14ac:dyDescent="0.25">
      <c r="A28" s="177" t="s">
        <v>481</v>
      </c>
      <c r="B28" s="172" t="s">
        <v>480</v>
      </c>
      <c r="C28" s="382">
        <f>SUM(C29:C30)</f>
        <v>659516</v>
      </c>
      <c r="D28" s="382">
        <f>SUM(D29:D30)</f>
        <v>687216</v>
      </c>
    </row>
    <row r="29" spans="1:7" ht="31.5" x14ac:dyDescent="0.25">
      <c r="A29" s="276" t="s">
        <v>549</v>
      </c>
      <c r="B29" s="80" t="s">
        <v>482</v>
      </c>
      <c r="C29" s="385">
        <v>578559</v>
      </c>
      <c r="D29" s="385">
        <v>602859</v>
      </c>
    </row>
    <row r="30" spans="1:7" ht="47.25" x14ac:dyDescent="0.25">
      <c r="A30" s="276" t="s">
        <v>550</v>
      </c>
      <c r="B30" s="80" t="s">
        <v>551</v>
      </c>
      <c r="C30" s="385">
        <v>80957</v>
      </c>
      <c r="D30" s="385">
        <v>84357</v>
      </c>
    </row>
    <row r="31" spans="1:7" ht="18" customHeight="1" x14ac:dyDescent="0.25">
      <c r="A31" s="177" t="s">
        <v>268</v>
      </c>
      <c r="B31" s="172" t="s">
        <v>269</v>
      </c>
      <c r="C31" s="382">
        <f>SUM(C32)</f>
        <v>3077977</v>
      </c>
      <c r="D31" s="382">
        <f>SUM(D32)</f>
        <v>3201096</v>
      </c>
    </row>
    <row r="32" spans="1:7" ht="21" customHeight="1" x14ac:dyDescent="0.25">
      <c r="A32" s="14" t="s">
        <v>270</v>
      </c>
      <c r="B32" s="178" t="s">
        <v>269</v>
      </c>
      <c r="C32" s="383">
        <v>3077977</v>
      </c>
      <c r="D32" s="383">
        <v>3201096</v>
      </c>
    </row>
    <row r="33" spans="1:4" s="462" customFormat="1" ht="18.75" customHeight="1" x14ac:dyDescent="0.25">
      <c r="A33" s="177" t="s">
        <v>620</v>
      </c>
      <c r="B33" s="172" t="s">
        <v>619</v>
      </c>
      <c r="C33" s="382">
        <f>SUM(C34)</f>
        <v>1767697</v>
      </c>
      <c r="D33" s="382">
        <f>SUM(D34)</f>
        <v>1767697</v>
      </c>
    </row>
    <row r="34" spans="1:4" s="462" customFormat="1" ht="30.75" customHeight="1" x14ac:dyDescent="0.25">
      <c r="A34" s="14" t="s">
        <v>622</v>
      </c>
      <c r="B34" s="178" t="s">
        <v>621</v>
      </c>
      <c r="C34" s="383">
        <v>1767697</v>
      </c>
      <c r="D34" s="383">
        <v>1767697</v>
      </c>
    </row>
    <row r="35" spans="1:4" ht="22.5" customHeight="1" x14ac:dyDescent="0.25">
      <c r="A35" s="174" t="s">
        <v>271</v>
      </c>
      <c r="B35" s="170" t="s">
        <v>272</v>
      </c>
      <c r="C35" s="381">
        <f>SUM(C36 )</f>
        <v>1480530</v>
      </c>
      <c r="D35" s="381">
        <f>SUM(D36 )</f>
        <v>1480530</v>
      </c>
    </row>
    <row r="36" spans="1:4" ht="31.5" x14ac:dyDescent="0.25">
      <c r="A36" s="179" t="s">
        <v>273</v>
      </c>
      <c r="B36" s="172" t="s">
        <v>274</v>
      </c>
      <c r="C36" s="382">
        <f>SUM(C37)</f>
        <v>1480530</v>
      </c>
      <c r="D36" s="382">
        <f>SUM(D37)</f>
        <v>1480530</v>
      </c>
    </row>
    <row r="37" spans="1:4" ht="31.5" x14ac:dyDescent="0.25">
      <c r="A37" s="14" t="s">
        <v>275</v>
      </c>
      <c r="B37" s="13" t="s">
        <v>276</v>
      </c>
      <c r="C37" s="383">
        <v>1480530</v>
      </c>
      <c r="D37" s="383">
        <v>1480530</v>
      </c>
    </row>
    <row r="38" spans="1:4" ht="31.5" x14ac:dyDescent="0.25">
      <c r="A38" s="174" t="s">
        <v>277</v>
      </c>
      <c r="B38" s="130" t="s">
        <v>278</v>
      </c>
      <c r="C38" s="381">
        <f>SUM(C39,C41)</f>
        <v>7596468</v>
      </c>
      <c r="D38" s="381">
        <f>SUM(D39,D41)</f>
        <v>7596468</v>
      </c>
    </row>
    <row r="39" spans="1:4" ht="31.5" hidden="1" x14ac:dyDescent="0.25">
      <c r="A39" s="177" t="s">
        <v>279</v>
      </c>
      <c r="B39" s="172" t="s">
        <v>280</v>
      </c>
      <c r="C39" s="382">
        <f>SUM(C40)</f>
        <v>0</v>
      </c>
      <c r="D39" s="382">
        <f>SUM(D40)</f>
        <v>0</v>
      </c>
    </row>
    <row r="40" spans="1:4" ht="31.5" hidden="1" x14ac:dyDescent="0.25">
      <c r="A40" s="180" t="s">
        <v>72</v>
      </c>
      <c r="B40" s="181" t="s">
        <v>281</v>
      </c>
      <c r="C40" s="386"/>
      <c r="D40" s="386"/>
    </row>
    <row r="41" spans="1:4" ht="78.75" x14ac:dyDescent="0.25">
      <c r="A41" s="177" t="s">
        <v>285</v>
      </c>
      <c r="B41" s="172" t="s">
        <v>286</v>
      </c>
      <c r="C41" s="382">
        <f>SUM(C42:C45)</f>
        <v>7596468</v>
      </c>
      <c r="D41" s="382">
        <f>SUM(D42:D45)</f>
        <v>7596468</v>
      </c>
    </row>
    <row r="42" spans="1:4" ht="78.75" x14ac:dyDescent="0.25">
      <c r="A42" s="14" t="s">
        <v>558</v>
      </c>
      <c r="B42" s="13" t="s">
        <v>559</v>
      </c>
      <c r="C42" s="383">
        <v>6381634</v>
      </c>
      <c r="D42" s="383">
        <v>6381634</v>
      </c>
    </row>
    <row r="43" spans="1:4" ht="63" x14ac:dyDescent="0.25">
      <c r="A43" s="14" t="s">
        <v>287</v>
      </c>
      <c r="B43" s="13" t="s">
        <v>288</v>
      </c>
      <c r="C43" s="383">
        <v>245832</v>
      </c>
      <c r="D43" s="383">
        <v>245832</v>
      </c>
    </row>
    <row r="44" spans="1:4" ht="63" x14ac:dyDescent="0.25">
      <c r="A44" s="182" t="s">
        <v>60</v>
      </c>
      <c r="B44" s="49" t="s">
        <v>61</v>
      </c>
      <c r="C44" s="383">
        <v>876813</v>
      </c>
      <c r="D44" s="383">
        <v>876813</v>
      </c>
    </row>
    <row r="45" spans="1:4" ht="31.5" x14ac:dyDescent="0.25">
      <c r="A45" s="14" t="s">
        <v>529</v>
      </c>
      <c r="B45" s="13" t="s">
        <v>545</v>
      </c>
      <c r="C45" s="383">
        <v>92189</v>
      </c>
      <c r="D45" s="383">
        <v>92189</v>
      </c>
    </row>
    <row r="46" spans="1:4" ht="31.5" x14ac:dyDescent="0.25">
      <c r="A46" s="174" t="s">
        <v>289</v>
      </c>
      <c r="B46" s="170" t="s">
        <v>290</v>
      </c>
      <c r="C46" s="381">
        <f>SUM(C47)</f>
        <v>9120</v>
      </c>
      <c r="D46" s="381">
        <f>SUM(D47)</f>
        <v>9120</v>
      </c>
    </row>
    <row r="47" spans="1:4" ht="31.5" x14ac:dyDescent="0.25">
      <c r="A47" s="183" t="s">
        <v>291</v>
      </c>
      <c r="B47" s="184" t="s">
        <v>292</v>
      </c>
      <c r="C47" s="384">
        <f>SUM(C48:C50)</f>
        <v>9120</v>
      </c>
      <c r="D47" s="384">
        <f>SUM(D48:D50)</f>
        <v>9120</v>
      </c>
    </row>
    <row r="48" spans="1:4" ht="31.5" x14ac:dyDescent="0.25">
      <c r="A48" s="63" t="s">
        <v>293</v>
      </c>
      <c r="B48" s="185" t="s">
        <v>294</v>
      </c>
      <c r="C48" s="387">
        <v>9120</v>
      </c>
      <c r="D48" s="387">
        <v>9120</v>
      </c>
    </row>
    <row r="49" spans="1:4" ht="15.75" hidden="1" x14ac:dyDescent="0.25">
      <c r="A49" s="187" t="s">
        <v>573</v>
      </c>
      <c r="B49" s="187" t="s">
        <v>575</v>
      </c>
      <c r="C49" s="385"/>
      <c r="D49" s="385"/>
    </row>
    <row r="50" spans="1:4" ht="15.75" hidden="1" x14ac:dyDescent="0.25">
      <c r="A50" s="187" t="s">
        <v>574</v>
      </c>
      <c r="B50" s="377" t="s">
        <v>576</v>
      </c>
      <c r="C50" s="385"/>
      <c r="D50" s="388"/>
    </row>
    <row r="51" spans="1:4" ht="31.5" x14ac:dyDescent="0.25">
      <c r="A51" s="174" t="s">
        <v>299</v>
      </c>
      <c r="B51" s="170" t="s">
        <v>617</v>
      </c>
      <c r="C51" s="381">
        <f>SUM(C52,C54)</f>
        <v>4091847</v>
      </c>
      <c r="D51" s="381">
        <f>SUM(D52,D54)</f>
        <v>4091847</v>
      </c>
    </row>
    <row r="52" spans="1:4" ht="15.75" x14ac:dyDescent="0.25">
      <c r="A52" s="188" t="s">
        <v>300</v>
      </c>
      <c r="B52" s="172" t="s">
        <v>301</v>
      </c>
      <c r="C52" s="382">
        <f>SUM(C53)</f>
        <v>3943642</v>
      </c>
      <c r="D52" s="382">
        <f>SUM(D53)</f>
        <v>3943642</v>
      </c>
    </row>
    <row r="53" spans="1:4" ht="31.5" x14ac:dyDescent="0.25">
      <c r="A53" s="14" t="s">
        <v>65</v>
      </c>
      <c r="B53" s="13" t="s">
        <v>302</v>
      </c>
      <c r="C53" s="383">
        <v>3943642</v>
      </c>
      <c r="D53" s="383">
        <v>3943642</v>
      </c>
    </row>
    <row r="54" spans="1:4" ht="15.75" x14ac:dyDescent="0.25">
      <c r="A54" s="188" t="s">
        <v>303</v>
      </c>
      <c r="B54" s="172" t="s">
        <v>304</v>
      </c>
      <c r="C54" s="382">
        <f>SUM(C55:C56)</f>
        <v>148205</v>
      </c>
      <c r="D54" s="382">
        <f>SUM(D55:D56)</f>
        <v>148205</v>
      </c>
    </row>
    <row r="55" spans="1:4" ht="31.5" x14ac:dyDescent="0.25">
      <c r="A55" s="14" t="s">
        <v>73</v>
      </c>
      <c r="B55" s="13" t="s">
        <v>305</v>
      </c>
      <c r="C55" s="383">
        <v>148205</v>
      </c>
      <c r="D55" s="383">
        <v>148205</v>
      </c>
    </row>
    <row r="56" spans="1:4" ht="18.75" hidden="1" customHeight="1" x14ac:dyDescent="0.25">
      <c r="A56" s="14" t="s">
        <v>368</v>
      </c>
      <c r="B56" s="13" t="s">
        <v>369</v>
      </c>
      <c r="C56" s="383"/>
      <c r="D56" s="383"/>
    </row>
    <row r="57" spans="1:4" ht="27" customHeight="1" x14ac:dyDescent="0.25">
      <c r="A57" s="174" t="s">
        <v>306</v>
      </c>
      <c r="B57" s="170" t="s">
        <v>307</v>
      </c>
      <c r="C57" s="381">
        <f>SUM(C58 )</f>
        <v>321000</v>
      </c>
      <c r="D57" s="381">
        <f>SUM(D58 )</f>
        <v>371000</v>
      </c>
    </row>
    <row r="58" spans="1:4" ht="31.5" x14ac:dyDescent="0.25">
      <c r="A58" s="177" t="s">
        <v>308</v>
      </c>
      <c r="B58" s="172" t="s">
        <v>557</v>
      </c>
      <c r="C58" s="382">
        <f>SUM(C59:C61)</f>
        <v>321000</v>
      </c>
      <c r="D58" s="382">
        <f>SUM(D59:D61)</f>
        <v>371000</v>
      </c>
    </row>
    <row r="59" spans="1:4" ht="47.25" x14ac:dyDescent="0.25">
      <c r="A59" s="182" t="s">
        <v>561</v>
      </c>
      <c r="B59" s="49" t="s">
        <v>560</v>
      </c>
      <c r="C59" s="383">
        <v>250000</v>
      </c>
      <c r="D59" s="383">
        <v>300000</v>
      </c>
    </row>
    <row r="60" spans="1:4" ht="31.5" x14ac:dyDescent="0.25">
      <c r="A60" s="182" t="s">
        <v>309</v>
      </c>
      <c r="B60" s="49" t="s">
        <v>310</v>
      </c>
      <c r="C60" s="383">
        <v>50000</v>
      </c>
      <c r="D60" s="383">
        <v>50000</v>
      </c>
    </row>
    <row r="61" spans="1:4" s="572" customFormat="1" ht="47.25" x14ac:dyDescent="0.25">
      <c r="A61" s="182" t="s">
        <v>530</v>
      </c>
      <c r="B61" s="49" t="s">
        <v>531</v>
      </c>
      <c r="C61" s="383">
        <v>21000</v>
      </c>
      <c r="D61" s="383">
        <v>21000</v>
      </c>
    </row>
    <row r="62" spans="1:4" s="513" customFormat="1" ht="31.5" x14ac:dyDescent="0.25">
      <c r="A62" s="174" t="s">
        <v>676</v>
      </c>
      <c r="B62" s="170" t="s">
        <v>677</v>
      </c>
      <c r="C62" s="381">
        <f>SUM(C63+C73 )</f>
        <v>316718</v>
      </c>
      <c r="D62" s="381">
        <f>SUM(D63+D73 )</f>
        <v>316718</v>
      </c>
    </row>
    <row r="63" spans="1:4" s="513" customFormat="1" ht="31.5" x14ac:dyDescent="0.25">
      <c r="A63" s="177" t="s">
        <v>678</v>
      </c>
      <c r="B63" s="172" t="s">
        <v>679</v>
      </c>
      <c r="C63" s="382">
        <f>SUM(C64:C72)</f>
        <v>159759</v>
      </c>
      <c r="D63" s="382">
        <f>SUM(D64:D72)</f>
        <v>159759</v>
      </c>
    </row>
    <row r="64" spans="1:4" s="572" customFormat="1" ht="63" x14ac:dyDescent="0.25">
      <c r="A64" s="182" t="s">
        <v>681</v>
      </c>
      <c r="B64" s="514" t="s">
        <v>680</v>
      </c>
      <c r="C64" s="383">
        <v>3750</v>
      </c>
      <c r="D64" s="383">
        <v>3750</v>
      </c>
    </row>
    <row r="65" spans="1:8" s="572" customFormat="1" ht="78.75" x14ac:dyDescent="0.25">
      <c r="A65" s="182" t="s">
        <v>683</v>
      </c>
      <c r="B65" s="514" t="s">
        <v>682</v>
      </c>
      <c r="C65" s="383">
        <v>29458</v>
      </c>
      <c r="D65" s="383">
        <v>29458</v>
      </c>
    </row>
    <row r="66" spans="1:8" s="572" customFormat="1" ht="63" x14ac:dyDescent="0.25">
      <c r="A66" s="182" t="s">
        <v>720</v>
      </c>
      <c r="B66" s="514" t="s">
        <v>724</v>
      </c>
      <c r="C66" s="383">
        <v>10000</v>
      </c>
      <c r="D66" s="383">
        <v>10000</v>
      </c>
      <c r="E66" s="601"/>
      <c r="F66" s="601"/>
      <c r="G66" s="601"/>
      <c r="H66" s="601"/>
    </row>
    <row r="67" spans="1:8" s="572" customFormat="1" ht="63" x14ac:dyDescent="0.25">
      <c r="A67" s="182" t="s">
        <v>721</v>
      </c>
      <c r="B67" s="514" t="s">
        <v>725</v>
      </c>
      <c r="C67" s="383">
        <v>6000</v>
      </c>
      <c r="D67" s="383">
        <v>6000</v>
      </c>
      <c r="E67" s="601"/>
      <c r="F67" s="601"/>
      <c r="G67" s="601"/>
      <c r="H67" s="601"/>
    </row>
    <row r="68" spans="1:8" s="572" customFormat="1" ht="78.75" x14ac:dyDescent="0.25">
      <c r="A68" s="182" t="s">
        <v>722</v>
      </c>
      <c r="B68" s="514" t="s">
        <v>726</v>
      </c>
      <c r="C68" s="383">
        <v>3000</v>
      </c>
      <c r="D68" s="383">
        <v>3000</v>
      </c>
      <c r="E68" s="601"/>
      <c r="F68" s="601"/>
      <c r="G68" s="601"/>
      <c r="H68" s="601"/>
    </row>
    <row r="69" spans="1:8" s="572" customFormat="1" ht="94.5" x14ac:dyDescent="0.25">
      <c r="A69" s="182" t="s">
        <v>723</v>
      </c>
      <c r="B69" s="514" t="s">
        <v>727</v>
      </c>
      <c r="C69" s="383">
        <v>1500</v>
      </c>
      <c r="D69" s="383">
        <v>1500</v>
      </c>
      <c r="E69" s="601"/>
      <c r="F69" s="601"/>
      <c r="G69" s="601"/>
      <c r="H69" s="601"/>
    </row>
    <row r="70" spans="1:8" s="572" customFormat="1" ht="63" x14ac:dyDescent="0.25">
      <c r="A70" s="182" t="s">
        <v>687</v>
      </c>
      <c r="B70" s="514" t="s">
        <v>686</v>
      </c>
      <c r="C70" s="383">
        <v>3000</v>
      </c>
      <c r="D70" s="383">
        <v>3000</v>
      </c>
    </row>
    <row r="71" spans="1:8" s="572" customFormat="1" ht="63" x14ac:dyDescent="0.25">
      <c r="A71" s="182" t="s">
        <v>685</v>
      </c>
      <c r="B71" s="514" t="s">
        <v>684</v>
      </c>
      <c r="C71" s="383">
        <v>5000</v>
      </c>
      <c r="D71" s="383">
        <v>5000</v>
      </c>
    </row>
    <row r="72" spans="1:8" s="572" customFormat="1" ht="67.5" customHeight="1" x14ac:dyDescent="0.25">
      <c r="A72" s="182" t="s">
        <v>689</v>
      </c>
      <c r="B72" s="514" t="s">
        <v>688</v>
      </c>
      <c r="C72" s="383">
        <v>98051</v>
      </c>
      <c r="D72" s="383">
        <v>98051</v>
      </c>
    </row>
    <row r="73" spans="1:8" s="513" customFormat="1" ht="94.5" x14ac:dyDescent="0.25">
      <c r="A73" s="177" t="s">
        <v>691</v>
      </c>
      <c r="B73" s="172" t="s">
        <v>690</v>
      </c>
      <c r="C73" s="382">
        <f>SUM(C74)</f>
        <v>156959</v>
      </c>
      <c r="D73" s="382">
        <f>SUM(D74)</f>
        <v>156959</v>
      </c>
    </row>
    <row r="74" spans="1:8" s="513" customFormat="1" ht="63" x14ac:dyDescent="0.25">
      <c r="A74" s="182" t="s">
        <v>692</v>
      </c>
      <c r="B74" s="49" t="s">
        <v>693</v>
      </c>
      <c r="C74" s="383">
        <v>156959</v>
      </c>
      <c r="D74" s="383">
        <v>156959</v>
      </c>
    </row>
    <row r="75" spans="1:8" ht="31.5" x14ac:dyDescent="0.25">
      <c r="A75" s="352" t="s">
        <v>62</v>
      </c>
      <c r="B75" s="205" t="s">
        <v>311</v>
      </c>
      <c r="C75" s="389">
        <f>SUM(C76,C94)</f>
        <v>492956714</v>
      </c>
      <c r="D75" s="389">
        <f>SUM(D76,D94)</f>
        <v>320691577</v>
      </c>
    </row>
    <row r="76" spans="1:8" ht="31.5" x14ac:dyDescent="0.25">
      <c r="A76" s="174" t="s">
        <v>312</v>
      </c>
      <c r="B76" s="170" t="s">
        <v>504</v>
      </c>
      <c r="C76" s="381">
        <f>SUM(C77+C79+C86)</f>
        <v>475897300</v>
      </c>
      <c r="D76" s="381">
        <f>SUM(D77+D79+D86)</f>
        <v>304319226</v>
      </c>
    </row>
    <row r="77" spans="1:8" ht="19.5" customHeight="1" x14ac:dyDescent="0.25">
      <c r="A77" s="190" t="s">
        <v>583</v>
      </c>
      <c r="B77" s="172" t="s">
        <v>578</v>
      </c>
      <c r="C77" s="382">
        <f>SUM(C78)</f>
        <v>19834724</v>
      </c>
      <c r="D77" s="382">
        <f>SUM(D78)</f>
        <v>16132515</v>
      </c>
    </row>
    <row r="78" spans="1:8" ht="31.5" x14ac:dyDescent="0.25">
      <c r="A78" s="14" t="s">
        <v>584</v>
      </c>
      <c r="B78" s="13" t="s">
        <v>63</v>
      </c>
      <c r="C78" s="383">
        <v>19834724</v>
      </c>
      <c r="D78" s="383">
        <v>16132515</v>
      </c>
    </row>
    <row r="79" spans="1:8" ht="31.5" x14ac:dyDescent="0.25">
      <c r="A79" s="177" t="s">
        <v>623</v>
      </c>
      <c r="B79" s="172" t="s">
        <v>363</v>
      </c>
      <c r="C79" s="382">
        <f>SUM(C80:C85)</f>
        <v>182325456</v>
      </c>
      <c r="D79" s="382">
        <f>SUM(D80:D85)</f>
        <v>10205469</v>
      </c>
    </row>
    <row r="80" spans="1:8" ht="46.5" customHeight="1" x14ac:dyDescent="0.25">
      <c r="A80" s="14" t="s">
        <v>642</v>
      </c>
      <c r="B80" s="62" t="s">
        <v>366</v>
      </c>
      <c r="C80" s="383">
        <v>1316509</v>
      </c>
      <c r="D80" s="383"/>
    </row>
    <row r="81" spans="1:8" ht="66" customHeight="1" x14ac:dyDescent="0.25">
      <c r="A81" s="13" t="s">
        <v>634</v>
      </c>
      <c r="B81" s="199" t="s">
        <v>772</v>
      </c>
      <c r="C81" s="383"/>
      <c r="D81" s="383">
        <v>2846312</v>
      </c>
    </row>
    <row r="82" spans="1:8" s="558" customFormat="1" ht="51" customHeight="1" x14ac:dyDescent="0.25">
      <c r="A82" s="13" t="s">
        <v>645</v>
      </c>
      <c r="B82" s="199" t="s">
        <v>646</v>
      </c>
      <c r="C82" s="383">
        <v>3781130</v>
      </c>
      <c r="D82" s="383">
        <v>3895257</v>
      </c>
      <c r="E82" s="559"/>
      <c r="F82" s="559"/>
      <c r="G82" s="559"/>
      <c r="H82" s="559"/>
    </row>
    <row r="83" spans="1:8" ht="47.25" x14ac:dyDescent="0.25">
      <c r="A83" s="13" t="s">
        <v>635</v>
      </c>
      <c r="B83" s="199" t="s">
        <v>758</v>
      </c>
      <c r="C83" s="383"/>
      <c r="D83" s="383">
        <v>858471</v>
      </c>
    </row>
    <row r="84" spans="1:8" ht="31.5" x14ac:dyDescent="0.25">
      <c r="A84" s="48" t="s">
        <v>797</v>
      </c>
      <c r="B84" s="199" t="s">
        <v>798</v>
      </c>
      <c r="C84" s="383">
        <v>175729923</v>
      </c>
      <c r="D84" s="383"/>
    </row>
    <row r="85" spans="1:8" ht="18" customHeight="1" x14ac:dyDescent="0.25">
      <c r="A85" s="14" t="s">
        <v>588</v>
      </c>
      <c r="B85" s="13" t="s">
        <v>364</v>
      </c>
      <c r="C85" s="383">
        <v>1497894</v>
      </c>
      <c r="D85" s="383">
        <v>2605429</v>
      </c>
    </row>
    <row r="86" spans="1:8" ht="20.25" customHeight="1" x14ac:dyDescent="0.25">
      <c r="A86" s="177" t="s">
        <v>589</v>
      </c>
      <c r="B86" s="172" t="s">
        <v>708</v>
      </c>
      <c r="C86" s="382">
        <f>SUM(C87:C93)</f>
        <v>273737120</v>
      </c>
      <c r="D86" s="382">
        <f>SUM(D87:D93)</f>
        <v>277981242</v>
      </c>
    </row>
    <row r="87" spans="1:8" ht="47.25" x14ac:dyDescent="0.25">
      <c r="A87" s="14" t="s">
        <v>590</v>
      </c>
      <c r="B87" s="13" t="s">
        <v>313</v>
      </c>
      <c r="C87" s="383">
        <v>45070</v>
      </c>
      <c r="D87" s="383">
        <v>45070</v>
      </c>
    </row>
    <row r="88" spans="1:8" ht="37.5" customHeight="1" x14ac:dyDescent="0.25">
      <c r="A88" s="14" t="s">
        <v>591</v>
      </c>
      <c r="B88" s="13" t="s">
        <v>314</v>
      </c>
      <c r="C88" s="383">
        <v>8458715</v>
      </c>
      <c r="D88" s="383">
        <v>8692875</v>
      </c>
    </row>
    <row r="89" spans="1:8" s="573" customFormat="1" ht="50.25" customHeight="1" x14ac:dyDescent="0.25">
      <c r="A89" s="14" t="s">
        <v>756</v>
      </c>
      <c r="B89" s="62" t="s">
        <v>757</v>
      </c>
      <c r="C89" s="383"/>
      <c r="D89" s="383">
        <v>2042099</v>
      </c>
    </row>
    <row r="90" spans="1:8" s="549" customFormat="1" ht="34.5" customHeight="1" x14ac:dyDescent="0.25">
      <c r="A90" s="47" t="s">
        <v>666</v>
      </c>
      <c r="B90" s="195" t="s">
        <v>665</v>
      </c>
      <c r="C90" s="383">
        <v>37508771</v>
      </c>
      <c r="D90" s="383">
        <v>39869771</v>
      </c>
    </row>
    <row r="91" spans="1:8" ht="48.75" customHeight="1" x14ac:dyDescent="0.25">
      <c r="A91" s="47" t="s">
        <v>667</v>
      </c>
      <c r="B91" s="195" t="s">
        <v>668</v>
      </c>
      <c r="C91" s="383">
        <v>11718000</v>
      </c>
      <c r="D91" s="383">
        <v>11718000</v>
      </c>
    </row>
    <row r="92" spans="1:8" ht="31.5" customHeight="1" x14ac:dyDescent="0.25">
      <c r="A92" s="47" t="s">
        <v>795</v>
      </c>
      <c r="B92" s="195" t="s">
        <v>796</v>
      </c>
      <c r="C92" s="383">
        <v>836000</v>
      </c>
      <c r="D92" s="383">
        <v>870000</v>
      </c>
    </row>
    <row r="93" spans="1:8" ht="20.25" customHeight="1" x14ac:dyDescent="0.25">
      <c r="A93" s="14" t="s">
        <v>593</v>
      </c>
      <c r="B93" s="13" t="s">
        <v>64</v>
      </c>
      <c r="C93" s="383">
        <v>215170564</v>
      </c>
      <c r="D93" s="383">
        <v>214743427</v>
      </c>
    </row>
    <row r="94" spans="1:8" s="9" customFormat="1" ht="18" customHeight="1" x14ac:dyDescent="0.25">
      <c r="A94" s="193" t="s">
        <v>595</v>
      </c>
      <c r="B94" s="170" t="s">
        <v>503</v>
      </c>
      <c r="C94" s="390">
        <v>17059414</v>
      </c>
      <c r="D94" s="390">
        <v>16372351</v>
      </c>
    </row>
    <row r="95" spans="1:8" ht="15.75" x14ac:dyDescent="0.25">
      <c r="A95" s="194"/>
      <c r="B95" s="46" t="s">
        <v>317</v>
      </c>
      <c r="C95" s="389">
        <f>SUM(C75,C15)</f>
        <v>601652869</v>
      </c>
      <c r="D95" s="389">
        <f>SUM(D75,D15)</f>
        <v>433848661</v>
      </c>
    </row>
  </sheetData>
  <mergeCells count="14">
    <mergeCell ref="B6:D6"/>
    <mergeCell ref="B1:D1"/>
    <mergeCell ref="B2:D2"/>
    <mergeCell ref="B3:D3"/>
    <mergeCell ref="B4:D4"/>
    <mergeCell ref="B5:D5"/>
    <mergeCell ref="E66:H66"/>
    <mergeCell ref="E67:H67"/>
    <mergeCell ref="E68:H68"/>
    <mergeCell ref="E69:H69"/>
    <mergeCell ref="B7:D7"/>
    <mergeCell ref="B8:D8"/>
    <mergeCell ref="A10:D10"/>
    <mergeCell ref="A11:D11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7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46" customWidth="1"/>
    <col min="9" max="9" width="11" customWidth="1"/>
    <col min="10" max="10" width="9.85546875" customWidth="1"/>
  </cols>
  <sheetData>
    <row r="1" spans="1:8" x14ac:dyDescent="0.25">
      <c r="C1" s="353" t="s">
        <v>752</v>
      </c>
      <c r="D1" s="353"/>
      <c r="E1" s="353"/>
      <c r="F1" s="1"/>
    </row>
    <row r="2" spans="1:8" x14ac:dyDescent="0.25">
      <c r="C2" s="353" t="s">
        <v>7</v>
      </c>
      <c r="D2" s="353"/>
      <c r="E2" s="353"/>
    </row>
    <row r="3" spans="1:8" x14ac:dyDescent="0.25">
      <c r="C3" s="353" t="s">
        <v>6</v>
      </c>
      <c r="D3" s="353"/>
      <c r="E3" s="353"/>
    </row>
    <row r="4" spans="1:8" x14ac:dyDescent="0.25">
      <c r="C4" s="353" t="s">
        <v>92</v>
      </c>
      <c r="D4" s="353"/>
      <c r="E4" s="353"/>
    </row>
    <row r="5" spans="1:8" x14ac:dyDescent="0.25">
      <c r="C5" s="353" t="s">
        <v>744</v>
      </c>
      <c r="D5" s="353"/>
      <c r="E5" s="353"/>
    </row>
    <row r="6" spans="1:8" x14ac:dyDescent="0.25">
      <c r="C6" s="353" t="s">
        <v>745</v>
      </c>
      <c r="D6" s="353"/>
      <c r="E6" s="353"/>
    </row>
    <row r="7" spans="1:8" x14ac:dyDescent="0.25">
      <c r="C7" s="4" t="s">
        <v>793</v>
      </c>
      <c r="D7" s="4"/>
      <c r="E7" s="4"/>
    </row>
    <row r="8" spans="1:8" x14ac:dyDescent="0.25">
      <c r="C8" s="551" t="s">
        <v>810</v>
      </c>
      <c r="D8" s="353"/>
      <c r="E8" s="353"/>
    </row>
    <row r="9" spans="1:8" x14ac:dyDescent="0.25">
      <c r="C9" s="353"/>
      <c r="D9" s="353"/>
      <c r="E9" s="353"/>
    </row>
    <row r="10" spans="1:8" ht="18.75" customHeight="1" x14ac:dyDescent="0.25">
      <c r="A10" s="604" t="s">
        <v>746</v>
      </c>
      <c r="B10" s="604"/>
      <c r="C10" s="604"/>
      <c r="D10" s="604"/>
      <c r="E10" s="604"/>
      <c r="F10" s="604"/>
      <c r="G10" s="604"/>
    </row>
    <row r="11" spans="1:8" ht="18.75" customHeight="1" x14ac:dyDescent="0.25">
      <c r="A11" s="604"/>
      <c r="B11" s="604"/>
      <c r="C11" s="604"/>
      <c r="D11" s="604"/>
      <c r="E11" s="604"/>
      <c r="F11" s="604"/>
      <c r="G11" s="604"/>
    </row>
    <row r="12" spans="1:8" ht="63" customHeight="1" x14ac:dyDescent="0.25">
      <c r="A12" s="604"/>
      <c r="B12" s="604"/>
      <c r="C12" s="604"/>
      <c r="D12" s="604"/>
      <c r="E12" s="604"/>
      <c r="F12" s="604"/>
      <c r="G12" s="604"/>
    </row>
    <row r="13" spans="1:8" ht="15.75" x14ac:dyDescent="0.25">
      <c r="B13" s="349"/>
      <c r="H13" s="446" t="s">
        <v>499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05" t="s">
        <v>3</v>
      </c>
      <c r="E14" s="606"/>
      <c r="F14" s="607"/>
      <c r="G14" s="50" t="s">
        <v>4</v>
      </c>
      <c r="H14" s="396" t="s">
        <v>5</v>
      </c>
    </row>
    <row r="15" spans="1:8" ht="15.75" x14ac:dyDescent="0.25">
      <c r="A15" s="81" t="s">
        <v>8</v>
      </c>
      <c r="B15" s="38"/>
      <c r="C15" s="38"/>
      <c r="D15" s="208"/>
      <c r="E15" s="209"/>
      <c r="F15" s="210"/>
      <c r="G15" s="38"/>
      <c r="H15" s="391">
        <f>SUM(H16,H165,H180,H226,H248,H419,H491,H606,H614,H485)</f>
        <v>475375345</v>
      </c>
    </row>
    <row r="16" spans="1:8" ht="15.75" x14ac:dyDescent="0.25">
      <c r="A16" s="82" t="s">
        <v>9</v>
      </c>
      <c r="B16" s="16" t="s">
        <v>10</v>
      </c>
      <c r="C16" s="16"/>
      <c r="D16" s="211"/>
      <c r="E16" s="212"/>
      <c r="F16" s="213"/>
      <c r="G16" s="16"/>
      <c r="H16" s="447">
        <f>SUM(H17,H22,H36,H83,H100,H105,H78)</f>
        <v>36102403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14"/>
      <c r="E17" s="215"/>
      <c r="F17" s="216"/>
      <c r="G17" s="23"/>
      <c r="H17" s="401">
        <f>SUM(H18)</f>
        <v>1828008</v>
      </c>
    </row>
    <row r="18" spans="1:8" ht="18.75" customHeight="1" x14ac:dyDescent="0.25">
      <c r="A18" s="27" t="s">
        <v>103</v>
      </c>
      <c r="B18" s="28" t="s">
        <v>10</v>
      </c>
      <c r="C18" s="28" t="s">
        <v>12</v>
      </c>
      <c r="D18" s="217" t="s">
        <v>372</v>
      </c>
      <c r="E18" s="218" t="s">
        <v>370</v>
      </c>
      <c r="F18" s="219" t="s">
        <v>371</v>
      </c>
      <c r="G18" s="28"/>
      <c r="H18" s="394">
        <f>SUM(H19)</f>
        <v>1828008</v>
      </c>
    </row>
    <row r="19" spans="1:8" ht="17.25" customHeight="1" x14ac:dyDescent="0.25">
      <c r="A19" s="83" t="s">
        <v>104</v>
      </c>
      <c r="B19" s="2" t="s">
        <v>10</v>
      </c>
      <c r="C19" s="2" t="s">
        <v>12</v>
      </c>
      <c r="D19" s="220" t="s">
        <v>181</v>
      </c>
      <c r="E19" s="221" t="s">
        <v>370</v>
      </c>
      <c r="F19" s="222" t="s">
        <v>371</v>
      </c>
      <c r="G19" s="2"/>
      <c r="H19" s="395">
        <f>SUM(H20)</f>
        <v>1828008</v>
      </c>
    </row>
    <row r="20" spans="1:8" ht="32.25" customHeight="1" x14ac:dyDescent="0.25">
      <c r="A20" s="3" t="s">
        <v>75</v>
      </c>
      <c r="B20" s="2" t="s">
        <v>10</v>
      </c>
      <c r="C20" s="2" t="s">
        <v>12</v>
      </c>
      <c r="D20" s="220" t="s">
        <v>181</v>
      </c>
      <c r="E20" s="221" t="s">
        <v>370</v>
      </c>
      <c r="F20" s="222" t="s">
        <v>375</v>
      </c>
      <c r="G20" s="2"/>
      <c r="H20" s="395">
        <f>SUM(H21)</f>
        <v>1828008</v>
      </c>
    </row>
    <row r="21" spans="1:8" ht="48" customHeight="1" x14ac:dyDescent="0.25">
      <c r="A21" s="84" t="s">
        <v>76</v>
      </c>
      <c r="B21" s="2" t="s">
        <v>10</v>
      </c>
      <c r="C21" s="2" t="s">
        <v>12</v>
      </c>
      <c r="D21" s="220" t="s">
        <v>181</v>
      </c>
      <c r="E21" s="221" t="s">
        <v>370</v>
      </c>
      <c r="F21" s="222" t="s">
        <v>375</v>
      </c>
      <c r="G21" s="2" t="s">
        <v>13</v>
      </c>
      <c r="H21" s="396">
        <f>SUM(прил7!I21)</f>
        <v>1828008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14"/>
      <c r="E22" s="215"/>
      <c r="F22" s="216"/>
      <c r="G22" s="23"/>
      <c r="H22" s="401">
        <f>SUM(H23,H28)</f>
        <v>1255686</v>
      </c>
    </row>
    <row r="23" spans="1:8" ht="35.25" customHeight="1" x14ac:dyDescent="0.25">
      <c r="A23" s="75" t="s">
        <v>105</v>
      </c>
      <c r="B23" s="28" t="s">
        <v>10</v>
      </c>
      <c r="C23" s="28" t="s">
        <v>15</v>
      </c>
      <c r="D23" s="229" t="s">
        <v>373</v>
      </c>
      <c r="E23" s="230" t="s">
        <v>370</v>
      </c>
      <c r="F23" s="231" t="s">
        <v>371</v>
      </c>
      <c r="G23" s="28"/>
      <c r="H23" s="394">
        <f>SUM(H24)</f>
        <v>83000</v>
      </c>
    </row>
    <row r="24" spans="1:8" ht="48.75" customHeight="1" x14ac:dyDescent="0.25">
      <c r="A24" s="76" t="s">
        <v>106</v>
      </c>
      <c r="B24" s="2" t="s">
        <v>10</v>
      </c>
      <c r="C24" s="2" t="s">
        <v>15</v>
      </c>
      <c r="D24" s="232" t="s">
        <v>374</v>
      </c>
      <c r="E24" s="233" t="s">
        <v>370</v>
      </c>
      <c r="F24" s="234" t="s">
        <v>371</v>
      </c>
      <c r="G24" s="44"/>
      <c r="H24" s="395">
        <f>SUM(H25)</f>
        <v>83000</v>
      </c>
    </row>
    <row r="25" spans="1:8" ht="49.5" customHeight="1" x14ac:dyDescent="0.25">
      <c r="A25" s="76" t="s">
        <v>377</v>
      </c>
      <c r="B25" s="2" t="s">
        <v>10</v>
      </c>
      <c r="C25" s="2" t="s">
        <v>15</v>
      </c>
      <c r="D25" s="232" t="s">
        <v>374</v>
      </c>
      <c r="E25" s="233" t="s">
        <v>10</v>
      </c>
      <c r="F25" s="234" t="s">
        <v>371</v>
      </c>
      <c r="G25" s="44"/>
      <c r="H25" s="395">
        <f>SUM(H26)</f>
        <v>83000</v>
      </c>
    </row>
    <row r="26" spans="1:8" ht="18.75" customHeight="1" x14ac:dyDescent="0.25">
      <c r="A26" s="76" t="s">
        <v>107</v>
      </c>
      <c r="B26" s="2" t="s">
        <v>10</v>
      </c>
      <c r="C26" s="2" t="s">
        <v>15</v>
      </c>
      <c r="D26" s="232" t="s">
        <v>374</v>
      </c>
      <c r="E26" s="233" t="s">
        <v>10</v>
      </c>
      <c r="F26" s="234" t="s">
        <v>376</v>
      </c>
      <c r="G26" s="44"/>
      <c r="H26" s="395">
        <f>SUM(H27)</f>
        <v>83000</v>
      </c>
    </row>
    <row r="27" spans="1:8" ht="34.5" customHeight="1" x14ac:dyDescent="0.25">
      <c r="A27" s="85" t="s">
        <v>514</v>
      </c>
      <c r="B27" s="2" t="s">
        <v>10</v>
      </c>
      <c r="C27" s="2" t="s">
        <v>15</v>
      </c>
      <c r="D27" s="232" t="s">
        <v>374</v>
      </c>
      <c r="E27" s="233" t="s">
        <v>10</v>
      </c>
      <c r="F27" s="234" t="s">
        <v>376</v>
      </c>
      <c r="G27" s="2" t="s">
        <v>16</v>
      </c>
      <c r="H27" s="397">
        <f>SUM(прил7!I279)</f>
        <v>83000</v>
      </c>
    </row>
    <row r="28" spans="1:8" ht="31.5" x14ac:dyDescent="0.25">
      <c r="A28" s="27" t="s">
        <v>108</v>
      </c>
      <c r="B28" s="28" t="s">
        <v>10</v>
      </c>
      <c r="C28" s="28" t="s">
        <v>15</v>
      </c>
      <c r="D28" s="217" t="s">
        <v>213</v>
      </c>
      <c r="E28" s="218" t="s">
        <v>370</v>
      </c>
      <c r="F28" s="219" t="s">
        <v>371</v>
      </c>
      <c r="G28" s="28"/>
      <c r="H28" s="394">
        <f>SUM(H29+H32)</f>
        <v>1172686</v>
      </c>
    </row>
    <row r="29" spans="1:8" ht="18.75" customHeight="1" x14ac:dyDescent="0.25">
      <c r="A29" s="3" t="s">
        <v>109</v>
      </c>
      <c r="B29" s="2" t="s">
        <v>10</v>
      </c>
      <c r="C29" s="2" t="s">
        <v>15</v>
      </c>
      <c r="D29" s="220" t="s">
        <v>214</v>
      </c>
      <c r="E29" s="221" t="s">
        <v>370</v>
      </c>
      <c r="F29" s="222" t="s">
        <v>371</v>
      </c>
      <c r="G29" s="2"/>
      <c r="H29" s="395">
        <f>SUM(H30)</f>
        <v>697604</v>
      </c>
    </row>
    <row r="30" spans="1:8" ht="31.5" x14ac:dyDescent="0.25">
      <c r="A30" s="3" t="s">
        <v>75</v>
      </c>
      <c r="B30" s="2" t="s">
        <v>10</v>
      </c>
      <c r="C30" s="2" t="s">
        <v>15</v>
      </c>
      <c r="D30" s="220" t="s">
        <v>214</v>
      </c>
      <c r="E30" s="221" t="s">
        <v>370</v>
      </c>
      <c r="F30" s="222" t="s">
        <v>375</v>
      </c>
      <c r="G30" s="2"/>
      <c r="H30" s="395">
        <f>SUM(H31)</f>
        <v>697604</v>
      </c>
    </row>
    <row r="31" spans="1:8" ht="48" customHeight="1" x14ac:dyDescent="0.25">
      <c r="A31" s="84" t="s">
        <v>76</v>
      </c>
      <c r="B31" s="2" t="s">
        <v>10</v>
      </c>
      <c r="C31" s="2" t="s">
        <v>15</v>
      </c>
      <c r="D31" s="220" t="s">
        <v>214</v>
      </c>
      <c r="E31" s="221" t="s">
        <v>370</v>
      </c>
      <c r="F31" s="222" t="s">
        <v>375</v>
      </c>
      <c r="G31" s="2" t="s">
        <v>13</v>
      </c>
      <c r="H31" s="396">
        <f>SUM(прил7!I283)</f>
        <v>697604</v>
      </c>
    </row>
    <row r="32" spans="1:8" s="489" customFormat="1" ht="18" customHeight="1" x14ac:dyDescent="0.25">
      <c r="A32" s="84" t="s">
        <v>638</v>
      </c>
      <c r="B32" s="2" t="s">
        <v>10</v>
      </c>
      <c r="C32" s="2" t="s">
        <v>15</v>
      </c>
      <c r="D32" s="220" t="s">
        <v>636</v>
      </c>
      <c r="E32" s="221" t="s">
        <v>370</v>
      </c>
      <c r="F32" s="222" t="s">
        <v>371</v>
      </c>
      <c r="G32" s="2"/>
      <c r="H32" s="398">
        <f>SUM(H33)</f>
        <v>475082</v>
      </c>
    </row>
    <row r="33" spans="1:8" s="489" customFormat="1" ht="33" customHeight="1" x14ac:dyDescent="0.25">
      <c r="A33" s="84" t="s">
        <v>639</v>
      </c>
      <c r="B33" s="2" t="s">
        <v>10</v>
      </c>
      <c r="C33" s="2" t="s">
        <v>15</v>
      </c>
      <c r="D33" s="220" t="s">
        <v>636</v>
      </c>
      <c r="E33" s="221" t="s">
        <v>370</v>
      </c>
      <c r="F33" s="222" t="s">
        <v>637</v>
      </c>
      <c r="G33" s="2"/>
      <c r="H33" s="398">
        <f>SUM(H34:H35)</f>
        <v>475082</v>
      </c>
    </row>
    <row r="34" spans="1:8" s="489" customFormat="1" ht="48" customHeight="1" x14ac:dyDescent="0.25">
      <c r="A34" s="84" t="s">
        <v>76</v>
      </c>
      <c r="B34" s="2" t="s">
        <v>10</v>
      </c>
      <c r="C34" s="2" t="s">
        <v>15</v>
      </c>
      <c r="D34" s="220" t="s">
        <v>636</v>
      </c>
      <c r="E34" s="221" t="s">
        <v>370</v>
      </c>
      <c r="F34" s="222" t="s">
        <v>637</v>
      </c>
      <c r="G34" s="2" t="s">
        <v>13</v>
      </c>
      <c r="H34" s="396">
        <f>SUM(прил7!I286)</f>
        <v>450082</v>
      </c>
    </row>
    <row r="35" spans="1:8" s="489" customFormat="1" ht="33" customHeight="1" x14ac:dyDescent="0.25">
      <c r="A35" s="85" t="s">
        <v>514</v>
      </c>
      <c r="B35" s="2" t="s">
        <v>10</v>
      </c>
      <c r="C35" s="2" t="s">
        <v>15</v>
      </c>
      <c r="D35" s="220" t="s">
        <v>636</v>
      </c>
      <c r="E35" s="221" t="s">
        <v>370</v>
      </c>
      <c r="F35" s="222" t="s">
        <v>637</v>
      </c>
      <c r="G35" s="2" t="s">
        <v>16</v>
      </c>
      <c r="H35" s="396">
        <f>SUM(прил7!I287)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14"/>
      <c r="E36" s="215"/>
      <c r="F36" s="216"/>
      <c r="G36" s="23"/>
      <c r="H36" s="401">
        <f>SUM(H37,H50,H55,H61,H68,H73+H44)</f>
        <v>18851377</v>
      </c>
    </row>
    <row r="37" spans="1:8" ht="36.75" customHeight="1" x14ac:dyDescent="0.25">
      <c r="A37" s="75" t="s">
        <v>110</v>
      </c>
      <c r="B37" s="28" t="s">
        <v>10</v>
      </c>
      <c r="C37" s="28" t="s">
        <v>20</v>
      </c>
      <c r="D37" s="223" t="s">
        <v>180</v>
      </c>
      <c r="E37" s="224" t="s">
        <v>370</v>
      </c>
      <c r="F37" s="225" t="s">
        <v>371</v>
      </c>
      <c r="G37" s="28"/>
      <c r="H37" s="394">
        <f>SUM(H38)</f>
        <v>1012100</v>
      </c>
    </row>
    <row r="38" spans="1:8" ht="66.75" customHeight="1" x14ac:dyDescent="0.25">
      <c r="A38" s="76" t="s">
        <v>111</v>
      </c>
      <c r="B38" s="2" t="s">
        <v>10</v>
      </c>
      <c r="C38" s="2" t="s">
        <v>20</v>
      </c>
      <c r="D38" s="235" t="s">
        <v>210</v>
      </c>
      <c r="E38" s="236" t="s">
        <v>370</v>
      </c>
      <c r="F38" s="237" t="s">
        <v>371</v>
      </c>
      <c r="G38" s="2"/>
      <c r="H38" s="395">
        <f>SUM(H39)</f>
        <v>1012100</v>
      </c>
    </row>
    <row r="39" spans="1:8" ht="33.75" customHeight="1" x14ac:dyDescent="0.25">
      <c r="A39" s="76" t="s">
        <v>378</v>
      </c>
      <c r="B39" s="2" t="s">
        <v>10</v>
      </c>
      <c r="C39" s="2" t="s">
        <v>20</v>
      </c>
      <c r="D39" s="235" t="s">
        <v>210</v>
      </c>
      <c r="E39" s="236" t="s">
        <v>10</v>
      </c>
      <c r="F39" s="237" t="s">
        <v>371</v>
      </c>
      <c r="G39" s="2"/>
      <c r="H39" s="395">
        <f>SUM(H40+H42)</f>
        <v>1012100</v>
      </c>
    </row>
    <row r="40" spans="1:8" ht="47.25" customHeight="1" x14ac:dyDescent="0.25">
      <c r="A40" s="84" t="s">
        <v>77</v>
      </c>
      <c r="B40" s="2" t="s">
        <v>10</v>
      </c>
      <c r="C40" s="2" t="s">
        <v>20</v>
      </c>
      <c r="D40" s="238" t="s">
        <v>210</v>
      </c>
      <c r="E40" s="239" t="s">
        <v>10</v>
      </c>
      <c r="F40" s="240" t="s">
        <v>379</v>
      </c>
      <c r="G40" s="2"/>
      <c r="H40" s="395">
        <f>SUM(H41)</f>
        <v>1004100</v>
      </c>
    </row>
    <row r="41" spans="1:8" ht="49.5" customHeight="1" x14ac:dyDescent="0.25">
      <c r="A41" s="84" t="s">
        <v>76</v>
      </c>
      <c r="B41" s="2" t="s">
        <v>10</v>
      </c>
      <c r="C41" s="2" t="s">
        <v>20</v>
      </c>
      <c r="D41" s="238" t="s">
        <v>210</v>
      </c>
      <c r="E41" s="239" t="s">
        <v>10</v>
      </c>
      <c r="F41" s="240" t="s">
        <v>379</v>
      </c>
      <c r="G41" s="2" t="s">
        <v>13</v>
      </c>
      <c r="H41" s="396">
        <f>SUM(прил7!I27)</f>
        <v>1004100</v>
      </c>
    </row>
    <row r="42" spans="1:8" ht="31.5" customHeight="1" x14ac:dyDescent="0.25">
      <c r="A42" s="79" t="s">
        <v>102</v>
      </c>
      <c r="B42" s="2" t="s">
        <v>10</v>
      </c>
      <c r="C42" s="2" t="s">
        <v>20</v>
      </c>
      <c r="D42" s="235" t="s">
        <v>210</v>
      </c>
      <c r="E42" s="236" t="s">
        <v>10</v>
      </c>
      <c r="F42" s="237" t="s">
        <v>380</v>
      </c>
      <c r="G42" s="2"/>
      <c r="H42" s="395">
        <f>SUM(H43)</f>
        <v>8000</v>
      </c>
    </row>
    <row r="43" spans="1:8" ht="30.75" customHeight="1" x14ac:dyDescent="0.25">
      <c r="A43" s="89" t="s">
        <v>514</v>
      </c>
      <c r="B43" s="2" t="s">
        <v>10</v>
      </c>
      <c r="C43" s="2" t="s">
        <v>20</v>
      </c>
      <c r="D43" s="235" t="s">
        <v>210</v>
      </c>
      <c r="E43" s="236" t="s">
        <v>10</v>
      </c>
      <c r="F43" s="237" t="s">
        <v>380</v>
      </c>
      <c r="G43" s="2" t="s">
        <v>16</v>
      </c>
      <c r="H43" s="396">
        <f>SUM(прил7!I29)</f>
        <v>8000</v>
      </c>
    </row>
    <row r="44" spans="1:8" ht="49.5" hidden="1" customHeight="1" x14ac:dyDescent="0.25">
      <c r="A44" s="27" t="s">
        <v>124</v>
      </c>
      <c r="B44" s="28" t="s">
        <v>10</v>
      </c>
      <c r="C44" s="28" t="s">
        <v>20</v>
      </c>
      <c r="D44" s="229" t="s">
        <v>395</v>
      </c>
      <c r="E44" s="230" t="s">
        <v>370</v>
      </c>
      <c r="F44" s="231" t="s">
        <v>371</v>
      </c>
      <c r="G44" s="28"/>
      <c r="H44" s="394">
        <f>SUM(H45)</f>
        <v>0</v>
      </c>
    </row>
    <row r="45" spans="1:8" ht="66" hidden="1" customHeight="1" x14ac:dyDescent="0.25">
      <c r="A45" s="54" t="s">
        <v>125</v>
      </c>
      <c r="B45" s="2" t="s">
        <v>10</v>
      </c>
      <c r="C45" s="2" t="s">
        <v>20</v>
      </c>
      <c r="D45" s="232" t="s">
        <v>484</v>
      </c>
      <c r="E45" s="233" t="s">
        <v>370</v>
      </c>
      <c r="F45" s="234" t="s">
        <v>371</v>
      </c>
      <c r="G45" s="44"/>
      <c r="H45" s="395">
        <f>SUM(H46)</f>
        <v>0</v>
      </c>
    </row>
    <row r="46" spans="1:8" ht="48.75" hidden="1" customHeight="1" x14ac:dyDescent="0.25">
      <c r="A46" s="76" t="s">
        <v>396</v>
      </c>
      <c r="B46" s="2" t="s">
        <v>10</v>
      </c>
      <c r="C46" s="2" t="s">
        <v>20</v>
      </c>
      <c r="D46" s="232" t="s">
        <v>484</v>
      </c>
      <c r="E46" s="233" t="s">
        <v>10</v>
      </c>
      <c r="F46" s="234" t="s">
        <v>371</v>
      </c>
      <c r="G46" s="44"/>
      <c r="H46" s="395">
        <f>SUM(+H47)</f>
        <v>0</v>
      </c>
    </row>
    <row r="47" spans="1:8" ht="17.25" hidden="1" customHeight="1" x14ac:dyDescent="0.25">
      <c r="A47" s="76" t="s">
        <v>486</v>
      </c>
      <c r="B47" s="2" t="s">
        <v>10</v>
      </c>
      <c r="C47" s="2" t="s">
        <v>20</v>
      </c>
      <c r="D47" s="232" t="s">
        <v>192</v>
      </c>
      <c r="E47" s="233" t="s">
        <v>10</v>
      </c>
      <c r="F47" s="234" t="s">
        <v>485</v>
      </c>
      <c r="G47" s="44"/>
      <c r="H47" s="395">
        <f>SUM(H48:H49)</f>
        <v>0</v>
      </c>
    </row>
    <row r="48" spans="1:8" ht="30.75" hidden="1" customHeight="1" x14ac:dyDescent="0.25">
      <c r="A48" s="85" t="s">
        <v>514</v>
      </c>
      <c r="B48" s="2" t="s">
        <v>10</v>
      </c>
      <c r="C48" s="2" t="s">
        <v>20</v>
      </c>
      <c r="D48" s="232" t="s">
        <v>192</v>
      </c>
      <c r="E48" s="233" t="s">
        <v>10</v>
      </c>
      <c r="F48" s="234" t="s">
        <v>485</v>
      </c>
      <c r="G48" s="2" t="s">
        <v>16</v>
      </c>
      <c r="H48" s="397">
        <f>SUM(прил7!I36)</f>
        <v>0</v>
      </c>
    </row>
    <row r="49" spans="1:8" s="461" customFormat="1" ht="18" hidden="1" customHeight="1" x14ac:dyDescent="0.25">
      <c r="A49" s="3" t="s">
        <v>18</v>
      </c>
      <c r="B49" s="2" t="s">
        <v>10</v>
      </c>
      <c r="C49" s="2" t="s">
        <v>20</v>
      </c>
      <c r="D49" s="232" t="s">
        <v>192</v>
      </c>
      <c r="E49" s="233" t="s">
        <v>10</v>
      </c>
      <c r="F49" s="234" t="s">
        <v>485</v>
      </c>
      <c r="G49" s="2" t="s">
        <v>17</v>
      </c>
      <c r="H49" s="397">
        <f>SUM(прил7!I37)</f>
        <v>0</v>
      </c>
    </row>
    <row r="50" spans="1:8" ht="35.25" customHeight="1" x14ac:dyDescent="0.25">
      <c r="A50" s="75" t="s">
        <v>105</v>
      </c>
      <c r="B50" s="28" t="s">
        <v>10</v>
      </c>
      <c r="C50" s="28" t="s">
        <v>20</v>
      </c>
      <c r="D50" s="229" t="s">
        <v>373</v>
      </c>
      <c r="E50" s="230" t="s">
        <v>370</v>
      </c>
      <c r="F50" s="231" t="s">
        <v>371</v>
      </c>
      <c r="G50" s="28"/>
      <c r="H50" s="394">
        <f>SUM(H51)</f>
        <v>987020</v>
      </c>
    </row>
    <row r="51" spans="1:8" ht="62.25" customHeight="1" x14ac:dyDescent="0.25">
      <c r="A51" s="76" t="s">
        <v>116</v>
      </c>
      <c r="B51" s="2" t="s">
        <v>10</v>
      </c>
      <c r="C51" s="2" t="s">
        <v>20</v>
      </c>
      <c r="D51" s="232" t="s">
        <v>374</v>
      </c>
      <c r="E51" s="233" t="s">
        <v>370</v>
      </c>
      <c r="F51" s="234" t="s">
        <v>371</v>
      </c>
      <c r="G51" s="44"/>
      <c r="H51" s="395">
        <f>SUM(H52)</f>
        <v>987020</v>
      </c>
    </row>
    <row r="52" spans="1:8" ht="49.5" customHeight="1" x14ac:dyDescent="0.25">
      <c r="A52" s="76" t="s">
        <v>377</v>
      </c>
      <c r="B52" s="2" t="s">
        <v>10</v>
      </c>
      <c r="C52" s="2" t="s">
        <v>20</v>
      </c>
      <c r="D52" s="232" t="s">
        <v>374</v>
      </c>
      <c r="E52" s="233" t="s">
        <v>10</v>
      </c>
      <c r="F52" s="234" t="s">
        <v>371</v>
      </c>
      <c r="G52" s="44"/>
      <c r="H52" s="395">
        <f>SUM(H53)</f>
        <v>987020</v>
      </c>
    </row>
    <row r="53" spans="1:8" ht="17.25" customHeight="1" x14ac:dyDescent="0.25">
      <c r="A53" s="76" t="s">
        <v>107</v>
      </c>
      <c r="B53" s="2" t="s">
        <v>10</v>
      </c>
      <c r="C53" s="2" t="s">
        <v>20</v>
      </c>
      <c r="D53" s="232" t="s">
        <v>374</v>
      </c>
      <c r="E53" s="233" t="s">
        <v>10</v>
      </c>
      <c r="F53" s="234" t="s">
        <v>376</v>
      </c>
      <c r="G53" s="44"/>
      <c r="H53" s="395">
        <f>SUM(H54)</f>
        <v>987020</v>
      </c>
    </row>
    <row r="54" spans="1:8" ht="33" customHeight="1" x14ac:dyDescent="0.25">
      <c r="A54" s="85" t="s">
        <v>514</v>
      </c>
      <c r="B54" s="2" t="s">
        <v>10</v>
      </c>
      <c r="C54" s="2" t="s">
        <v>20</v>
      </c>
      <c r="D54" s="232" t="s">
        <v>374</v>
      </c>
      <c r="E54" s="233" t="s">
        <v>10</v>
      </c>
      <c r="F54" s="234" t="s">
        <v>376</v>
      </c>
      <c r="G54" s="2" t="s">
        <v>16</v>
      </c>
      <c r="H54" s="397">
        <f>SUM(прил7!I42)</f>
        <v>987020</v>
      </c>
    </row>
    <row r="55" spans="1:8" ht="38.25" customHeight="1" x14ac:dyDescent="0.25">
      <c r="A55" s="75" t="s">
        <v>117</v>
      </c>
      <c r="B55" s="28" t="s">
        <v>10</v>
      </c>
      <c r="C55" s="28" t="s">
        <v>20</v>
      </c>
      <c r="D55" s="217" t="s">
        <v>382</v>
      </c>
      <c r="E55" s="218" t="s">
        <v>370</v>
      </c>
      <c r="F55" s="219" t="s">
        <v>371</v>
      </c>
      <c r="G55" s="28"/>
      <c r="H55" s="394">
        <f>SUM(H56)</f>
        <v>191079</v>
      </c>
    </row>
    <row r="56" spans="1:8" ht="50.25" customHeight="1" x14ac:dyDescent="0.25">
      <c r="A56" s="76" t="s">
        <v>515</v>
      </c>
      <c r="B56" s="2" t="s">
        <v>10</v>
      </c>
      <c r="C56" s="2" t="s">
        <v>20</v>
      </c>
      <c r="D56" s="220" t="s">
        <v>184</v>
      </c>
      <c r="E56" s="221" t="s">
        <v>370</v>
      </c>
      <c r="F56" s="222" t="s">
        <v>371</v>
      </c>
      <c r="G56" s="2"/>
      <c r="H56" s="395">
        <f>SUM(H57)</f>
        <v>191079</v>
      </c>
    </row>
    <row r="57" spans="1:8" ht="33.75" customHeight="1" x14ac:dyDescent="0.25">
      <c r="A57" s="76" t="s">
        <v>381</v>
      </c>
      <c r="B57" s="2" t="s">
        <v>10</v>
      </c>
      <c r="C57" s="2" t="s">
        <v>20</v>
      </c>
      <c r="D57" s="220" t="s">
        <v>184</v>
      </c>
      <c r="E57" s="221" t="s">
        <v>10</v>
      </c>
      <c r="F57" s="222" t="s">
        <v>371</v>
      </c>
      <c r="G57" s="2"/>
      <c r="H57" s="395">
        <f>SUM(H58)</f>
        <v>191079</v>
      </c>
    </row>
    <row r="58" spans="1:8" ht="18" customHeight="1" x14ac:dyDescent="0.25">
      <c r="A58" s="88" t="s">
        <v>80</v>
      </c>
      <c r="B58" s="2" t="s">
        <v>10</v>
      </c>
      <c r="C58" s="2" t="s">
        <v>20</v>
      </c>
      <c r="D58" s="220" t="s">
        <v>184</v>
      </c>
      <c r="E58" s="221" t="s">
        <v>10</v>
      </c>
      <c r="F58" s="222" t="s">
        <v>383</v>
      </c>
      <c r="G58" s="2"/>
      <c r="H58" s="395">
        <f>SUM(H59:H60)</f>
        <v>191079</v>
      </c>
    </row>
    <row r="59" spans="1:8" ht="48.75" customHeight="1" x14ac:dyDescent="0.25">
      <c r="A59" s="84" t="s">
        <v>76</v>
      </c>
      <c r="B59" s="2" t="s">
        <v>10</v>
      </c>
      <c r="C59" s="2" t="s">
        <v>20</v>
      </c>
      <c r="D59" s="220" t="s">
        <v>184</v>
      </c>
      <c r="E59" s="221" t="s">
        <v>10</v>
      </c>
      <c r="F59" s="222" t="s">
        <v>383</v>
      </c>
      <c r="G59" s="2" t="s">
        <v>13</v>
      </c>
      <c r="H59" s="397">
        <f>SUM(прил7!I47)</f>
        <v>161079</v>
      </c>
    </row>
    <row r="60" spans="1:8" s="594" customFormat="1" ht="32.25" customHeight="1" x14ac:dyDescent="0.25">
      <c r="A60" s="85" t="s">
        <v>514</v>
      </c>
      <c r="B60" s="2" t="s">
        <v>10</v>
      </c>
      <c r="C60" s="2" t="s">
        <v>20</v>
      </c>
      <c r="D60" s="220" t="s">
        <v>184</v>
      </c>
      <c r="E60" s="221" t="s">
        <v>10</v>
      </c>
      <c r="F60" s="222" t="s">
        <v>383</v>
      </c>
      <c r="G60" s="2" t="s">
        <v>16</v>
      </c>
      <c r="H60" s="397">
        <f>SUM(прил7!I48)</f>
        <v>30000</v>
      </c>
    </row>
    <row r="61" spans="1:8" ht="34.5" customHeight="1" x14ac:dyDescent="0.25">
      <c r="A61" s="93" t="s">
        <v>112</v>
      </c>
      <c r="B61" s="28" t="s">
        <v>10</v>
      </c>
      <c r="C61" s="28" t="s">
        <v>20</v>
      </c>
      <c r="D61" s="217" t="s">
        <v>385</v>
      </c>
      <c r="E61" s="218" t="s">
        <v>370</v>
      </c>
      <c r="F61" s="219" t="s">
        <v>371</v>
      </c>
      <c r="G61" s="28"/>
      <c r="H61" s="394">
        <f>SUM(H62)</f>
        <v>669400</v>
      </c>
    </row>
    <row r="62" spans="1:8" ht="48.75" customHeight="1" x14ac:dyDescent="0.25">
      <c r="A62" s="89" t="s">
        <v>113</v>
      </c>
      <c r="B62" s="2" t="s">
        <v>10</v>
      </c>
      <c r="C62" s="2" t="s">
        <v>20</v>
      </c>
      <c r="D62" s="220" t="s">
        <v>185</v>
      </c>
      <c r="E62" s="221" t="s">
        <v>370</v>
      </c>
      <c r="F62" s="222" t="s">
        <v>371</v>
      </c>
      <c r="G62" s="2"/>
      <c r="H62" s="395">
        <f>SUM(H63)</f>
        <v>669400</v>
      </c>
    </row>
    <row r="63" spans="1:8" ht="48.75" customHeight="1" x14ac:dyDescent="0.25">
      <c r="A63" s="90" t="s">
        <v>384</v>
      </c>
      <c r="B63" s="2" t="s">
        <v>10</v>
      </c>
      <c r="C63" s="2" t="s">
        <v>20</v>
      </c>
      <c r="D63" s="220" t="s">
        <v>185</v>
      </c>
      <c r="E63" s="221" t="s">
        <v>10</v>
      </c>
      <c r="F63" s="222" t="s">
        <v>371</v>
      </c>
      <c r="G63" s="2"/>
      <c r="H63" s="395">
        <f>SUM(H64+H66)</f>
        <v>669400</v>
      </c>
    </row>
    <row r="64" spans="1:8" ht="47.25" x14ac:dyDescent="0.25">
      <c r="A64" s="84" t="s">
        <v>555</v>
      </c>
      <c r="B64" s="2" t="s">
        <v>10</v>
      </c>
      <c r="C64" s="2" t="s">
        <v>20</v>
      </c>
      <c r="D64" s="220" t="s">
        <v>185</v>
      </c>
      <c r="E64" s="221" t="s">
        <v>10</v>
      </c>
      <c r="F64" s="222" t="s">
        <v>386</v>
      </c>
      <c r="G64" s="2"/>
      <c r="H64" s="395">
        <f>SUM(H65)</f>
        <v>334700</v>
      </c>
    </row>
    <row r="65" spans="1:8" ht="45.75" customHeight="1" x14ac:dyDescent="0.25">
      <c r="A65" s="84" t="s">
        <v>76</v>
      </c>
      <c r="B65" s="2" t="s">
        <v>10</v>
      </c>
      <c r="C65" s="2" t="s">
        <v>20</v>
      </c>
      <c r="D65" s="220" t="s">
        <v>185</v>
      </c>
      <c r="E65" s="221" t="s">
        <v>10</v>
      </c>
      <c r="F65" s="222" t="s">
        <v>386</v>
      </c>
      <c r="G65" s="2" t="s">
        <v>13</v>
      </c>
      <c r="H65" s="396">
        <f>SUM(прил7!I53)</f>
        <v>334700</v>
      </c>
    </row>
    <row r="66" spans="1:8" ht="31.5" x14ac:dyDescent="0.25">
      <c r="A66" s="84" t="s">
        <v>79</v>
      </c>
      <c r="B66" s="2" t="s">
        <v>10</v>
      </c>
      <c r="C66" s="2" t="s">
        <v>20</v>
      </c>
      <c r="D66" s="220" t="s">
        <v>185</v>
      </c>
      <c r="E66" s="221" t="s">
        <v>10</v>
      </c>
      <c r="F66" s="222" t="s">
        <v>387</v>
      </c>
      <c r="G66" s="2"/>
      <c r="H66" s="395">
        <f>SUM(H67)</f>
        <v>334700</v>
      </c>
    </row>
    <row r="67" spans="1:8" ht="48.75" customHeight="1" x14ac:dyDescent="0.25">
      <c r="A67" s="84" t="s">
        <v>76</v>
      </c>
      <c r="B67" s="2" t="s">
        <v>10</v>
      </c>
      <c r="C67" s="2" t="s">
        <v>20</v>
      </c>
      <c r="D67" s="220" t="s">
        <v>185</v>
      </c>
      <c r="E67" s="221" t="s">
        <v>10</v>
      </c>
      <c r="F67" s="222" t="s">
        <v>387</v>
      </c>
      <c r="G67" s="2" t="s">
        <v>13</v>
      </c>
      <c r="H67" s="397">
        <f>SUM(прил7!I55)</f>
        <v>334700</v>
      </c>
    </row>
    <row r="68" spans="1:8" ht="31.5" x14ac:dyDescent="0.25">
      <c r="A68" s="75" t="s">
        <v>114</v>
      </c>
      <c r="B68" s="28" t="s">
        <v>10</v>
      </c>
      <c r="C68" s="28" t="s">
        <v>20</v>
      </c>
      <c r="D68" s="217" t="s">
        <v>186</v>
      </c>
      <c r="E68" s="218" t="s">
        <v>370</v>
      </c>
      <c r="F68" s="219" t="s">
        <v>371</v>
      </c>
      <c r="G68" s="28"/>
      <c r="H68" s="394">
        <f>SUM(H69)</f>
        <v>334700</v>
      </c>
    </row>
    <row r="69" spans="1:8" ht="49.5" customHeight="1" x14ac:dyDescent="0.25">
      <c r="A69" s="76" t="s">
        <v>115</v>
      </c>
      <c r="B69" s="2" t="s">
        <v>10</v>
      </c>
      <c r="C69" s="2" t="s">
        <v>20</v>
      </c>
      <c r="D69" s="220" t="s">
        <v>187</v>
      </c>
      <c r="E69" s="221" t="s">
        <v>370</v>
      </c>
      <c r="F69" s="222" t="s">
        <v>371</v>
      </c>
      <c r="G69" s="44"/>
      <c r="H69" s="395">
        <f>SUM(H70)</f>
        <v>334700</v>
      </c>
    </row>
    <row r="70" spans="1:8" ht="33" customHeight="1" x14ac:dyDescent="0.25">
      <c r="A70" s="76" t="s">
        <v>388</v>
      </c>
      <c r="B70" s="2" t="s">
        <v>10</v>
      </c>
      <c r="C70" s="2" t="s">
        <v>20</v>
      </c>
      <c r="D70" s="220" t="s">
        <v>187</v>
      </c>
      <c r="E70" s="221" t="s">
        <v>12</v>
      </c>
      <c r="F70" s="222" t="s">
        <v>371</v>
      </c>
      <c r="G70" s="44"/>
      <c r="H70" s="395">
        <f>SUM(H71)</f>
        <v>334700</v>
      </c>
    </row>
    <row r="71" spans="1:8" ht="30.75" customHeight="1" x14ac:dyDescent="0.25">
      <c r="A71" s="3" t="s">
        <v>78</v>
      </c>
      <c r="B71" s="2" t="s">
        <v>10</v>
      </c>
      <c r="C71" s="2" t="s">
        <v>20</v>
      </c>
      <c r="D71" s="220" t="s">
        <v>187</v>
      </c>
      <c r="E71" s="221" t="s">
        <v>12</v>
      </c>
      <c r="F71" s="222" t="s">
        <v>389</v>
      </c>
      <c r="G71" s="2"/>
      <c r="H71" s="395">
        <f>SUM(H72)</f>
        <v>334700</v>
      </c>
    </row>
    <row r="72" spans="1:8" ht="47.25" customHeight="1" x14ac:dyDescent="0.25">
      <c r="A72" s="84" t="s">
        <v>76</v>
      </c>
      <c r="B72" s="2" t="s">
        <v>10</v>
      </c>
      <c r="C72" s="2" t="s">
        <v>20</v>
      </c>
      <c r="D72" s="220" t="s">
        <v>187</v>
      </c>
      <c r="E72" s="221" t="s">
        <v>12</v>
      </c>
      <c r="F72" s="222" t="s">
        <v>389</v>
      </c>
      <c r="G72" s="2" t="s">
        <v>13</v>
      </c>
      <c r="H72" s="397">
        <f>SUM(прил7!I60)</f>
        <v>334700</v>
      </c>
    </row>
    <row r="73" spans="1:8" ht="15.75" x14ac:dyDescent="0.25">
      <c r="A73" s="27" t="s">
        <v>118</v>
      </c>
      <c r="B73" s="28" t="s">
        <v>10</v>
      </c>
      <c r="C73" s="28" t="s">
        <v>20</v>
      </c>
      <c r="D73" s="217" t="s">
        <v>188</v>
      </c>
      <c r="E73" s="218" t="s">
        <v>370</v>
      </c>
      <c r="F73" s="219" t="s">
        <v>371</v>
      </c>
      <c r="G73" s="28"/>
      <c r="H73" s="394">
        <f>SUM(H74)</f>
        <v>15657078</v>
      </c>
    </row>
    <row r="74" spans="1:8" ht="15.75" x14ac:dyDescent="0.25">
      <c r="A74" s="3" t="s">
        <v>119</v>
      </c>
      <c r="B74" s="2" t="s">
        <v>10</v>
      </c>
      <c r="C74" s="2" t="s">
        <v>20</v>
      </c>
      <c r="D74" s="220" t="s">
        <v>189</v>
      </c>
      <c r="E74" s="221" t="s">
        <v>370</v>
      </c>
      <c r="F74" s="222" t="s">
        <v>371</v>
      </c>
      <c r="G74" s="2"/>
      <c r="H74" s="395">
        <f>SUM(H75)</f>
        <v>15657078</v>
      </c>
    </row>
    <row r="75" spans="1:8" ht="31.5" x14ac:dyDescent="0.25">
      <c r="A75" s="3" t="s">
        <v>75</v>
      </c>
      <c r="B75" s="2" t="s">
        <v>10</v>
      </c>
      <c r="C75" s="2" t="s">
        <v>20</v>
      </c>
      <c r="D75" s="220" t="s">
        <v>189</v>
      </c>
      <c r="E75" s="221" t="s">
        <v>370</v>
      </c>
      <c r="F75" s="222" t="s">
        <v>375</v>
      </c>
      <c r="G75" s="2"/>
      <c r="H75" s="395">
        <f>SUM(H76:H77)</f>
        <v>15657078</v>
      </c>
    </row>
    <row r="76" spans="1:8" ht="47.25" customHeight="1" x14ac:dyDescent="0.25">
      <c r="A76" s="84" t="s">
        <v>76</v>
      </c>
      <c r="B76" s="2" t="s">
        <v>10</v>
      </c>
      <c r="C76" s="2" t="s">
        <v>20</v>
      </c>
      <c r="D76" s="220" t="s">
        <v>189</v>
      </c>
      <c r="E76" s="221" t="s">
        <v>370</v>
      </c>
      <c r="F76" s="222" t="s">
        <v>375</v>
      </c>
      <c r="G76" s="2" t="s">
        <v>13</v>
      </c>
      <c r="H76" s="396">
        <f>SUM(прил7!I64)</f>
        <v>15646534</v>
      </c>
    </row>
    <row r="77" spans="1:8" ht="16.5" customHeight="1" x14ac:dyDescent="0.25">
      <c r="A77" s="3" t="s">
        <v>18</v>
      </c>
      <c r="B77" s="2" t="s">
        <v>10</v>
      </c>
      <c r="C77" s="2" t="s">
        <v>20</v>
      </c>
      <c r="D77" s="220" t="s">
        <v>189</v>
      </c>
      <c r="E77" s="221" t="s">
        <v>370</v>
      </c>
      <c r="F77" s="222" t="s">
        <v>375</v>
      </c>
      <c r="G77" s="2" t="s">
        <v>17</v>
      </c>
      <c r="H77" s="396">
        <f>SUM(прил7!I65)</f>
        <v>10544</v>
      </c>
    </row>
    <row r="78" spans="1:8" ht="15.75" x14ac:dyDescent="0.25">
      <c r="A78" s="86" t="s">
        <v>580</v>
      </c>
      <c r="B78" s="23" t="s">
        <v>10</v>
      </c>
      <c r="C78" s="55" t="s">
        <v>98</v>
      </c>
      <c r="D78" s="241"/>
      <c r="E78" s="242"/>
      <c r="F78" s="243"/>
      <c r="G78" s="23"/>
      <c r="H78" s="401">
        <f>SUM(H79)</f>
        <v>44848</v>
      </c>
    </row>
    <row r="79" spans="1:8" ht="15.75" x14ac:dyDescent="0.25">
      <c r="A79" s="75" t="s">
        <v>176</v>
      </c>
      <c r="B79" s="28" t="s">
        <v>10</v>
      </c>
      <c r="C79" s="42" t="s">
        <v>98</v>
      </c>
      <c r="D79" s="223" t="s">
        <v>196</v>
      </c>
      <c r="E79" s="224" t="s">
        <v>370</v>
      </c>
      <c r="F79" s="225" t="s">
        <v>371</v>
      </c>
      <c r="G79" s="28"/>
      <c r="H79" s="394">
        <f>SUM(H80)</f>
        <v>44848</v>
      </c>
    </row>
    <row r="80" spans="1:8" ht="15.75" x14ac:dyDescent="0.25">
      <c r="A80" s="87" t="s">
        <v>175</v>
      </c>
      <c r="B80" s="2" t="s">
        <v>10</v>
      </c>
      <c r="C80" s="8" t="s">
        <v>98</v>
      </c>
      <c r="D80" s="238" t="s">
        <v>196</v>
      </c>
      <c r="E80" s="239" t="s">
        <v>370</v>
      </c>
      <c r="F80" s="240" t="s">
        <v>371</v>
      </c>
      <c r="G80" s="2"/>
      <c r="H80" s="395">
        <f>SUM(H81)</f>
        <v>44848</v>
      </c>
    </row>
    <row r="81" spans="1:8" ht="47.25" x14ac:dyDescent="0.25">
      <c r="A81" s="3" t="s">
        <v>581</v>
      </c>
      <c r="B81" s="2" t="s">
        <v>10</v>
      </c>
      <c r="C81" s="8" t="s">
        <v>98</v>
      </c>
      <c r="D81" s="238" t="s">
        <v>196</v>
      </c>
      <c r="E81" s="239" t="s">
        <v>370</v>
      </c>
      <c r="F81" s="347">
        <v>51200</v>
      </c>
      <c r="G81" s="2"/>
      <c r="H81" s="395">
        <f>SUM(H82)</f>
        <v>44848</v>
      </c>
    </row>
    <row r="82" spans="1:8" ht="31.5" x14ac:dyDescent="0.25">
      <c r="A82" s="89" t="s">
        <v>514</v>
      </c>
      <c r="B82" s="2" t="s">
        <v>10</v>
      </c>
      <c r="C82" s="8" t="s">
        <v>98</v>
      </c>
      <c r="D82" s="238" t="s">
        <v>196</v>
      </c>
      <c r="E82" s="239" t="s">
        <v>370</v>
      </c>
      <c r="F82" s="347">
        <v>51200</v>
      </c>
      <c r="G82" s="2" t="s">
        <v>16</v>
      </c>
      <c r="H82" s="396">
        <f>SUM(прил7!I70)</f>
        <v>44848</v>
      </c>
    </row>
    <row r="83" spans="1:8" ht="32.25" customHeight="1" x14ac:dyDescent="0.25">
      <c r="A83" s="86" t="s">
        <v>69</v>
      </c>
      <c r="B83" s="23" t="s">
        <v>10</v>
      </c>
      <c r="C83" s="23" t="s">
        <v>68</v>
      </c>
      <c r="D83" s="214"/>
      <c r="E83" s="215"/>
      <c r="F83" s="216"/>
      <c r="G83" s="23"/>
      <c r="H83" s="401">
        <f>SUM(H84,H89,H94)</f>
        <v>3190632</v>
      </c>
    </row>
    <row r="84" spans="1:8" ht="38.25" customHeight="1" x14ac:dyDescent="0.25">
      <c r="A84" s="75" t="s">
        <v>105</v>
      </c>
      <c r="B84" s="28" t="s">
        <v>10</v>
      </c>
      <c r="C84" s="28" t="s">
        <v>68</v>
      </c>
      <c r="D84" s="217" t="s">
        <v>373</v>
      </c>
      <c r="E84" s="218" t="s">
        <v>370</v>
      </c>
      <c r="F84" s="219" t="s">
        <v>371</v>
      </c>
      <c r="G84" s="28"/>
      <c r="H84" s="394">
        <f>SUM(H85)</f>
        <v>539566</v>
      </c>
    </row>
    <row r="85" spans="1:8" ht="62.25" customHeight="1" x14ac:dyDescent="0.25">
      <c r="A85" s="76" t="s">
        <v>116</v>
      </c>
      <c r="B85" s="2" t="s">
        <v>10</v>
      </c>
      <c r="C85" s="2" t="s">
        <v>68</v>
      </c>
      <c r="D85" s="220" t="s">
        <v>374</v>
      </c>
      <c r="E85" s="221" t="s">
        <v>370</v>
      </c>
      <c r="F85" s="222" t="s">
        <v>371</v>
      </c>
      <c r="G85" s="44"/>
      <c r="H85" s="395">
        <f>SUM(H86)</f>
        <v>539566</v>
      </c>
    </row>
    <row r="86" spans="1:8" ht="48.75" customHeight="1" x14ac:dyDescent="0.25">
      <c r="A86" s="76" t="s">
        <v>377</v>
      </c>
      <c r="B86" s="2" t="s">
        <v>10</v>
      </c>
      <c r="C86" s="2" t="s">
        <v>68</v>
      </c>
      <c r="D86" s="220" t="s">
        <v>374</v>
      </c>
      <c r="E86" s="221" t="s">
        <v>10</v>
      </c>
      <c r="F86" s="222" t="s">
        <v>371</v>
      </c>
      <c r="G86" s="44"/>
      <c r="H86" s="395">
        <f>SUM(H87)</f>
        <v>539566</v>
      </c>
    </row>
    <row r="87" spans="1:8" ht="18" customHeight="1" x14ac:dyDescent="0.25">
      <c r="A87" s="76" t="s">
        <v>107</v>
      </c>
      <c r="B87" s="2" t="s">
        <v>10</v>
      </c>
      <c r="C87" s="2" t="s">
        <v>68</v>
      </c>
      <c r="D87" s="220" t="s">
        <v>374</v>
      </c>
      <c r="E87" s="221" t="s">
        <v>10</v>
      </c>
      <c r="F87" s="222" t="s">
        <v>376</v>
      </c>
      <c r="G87" s="44"/>
      <c r="H87" s="395">
        <f>SUM(H88)</f>
        <v>539566</v>
      </c>
    </row>
    <row r="88" spans="1:8" ht="31.5" customHeight="1" x14ac:dyDescent="0.25">
      <c r="A88" s="89" t="s">
        <v>514</v>
      </c>
      <c r="B88" s="2" t="s">
        <v>10</v>
      </c>
      <c r="C88" s="2" t="s">
        <v>68</v>
      </c>
      <c r="D88" s="220" t="s">
        <v>374</v>
      </c>
      <c r="E88" s="221" t="s">
        <v>10</v>
      </c>
      <c r="F88" s="222" t="s">
        <v>376</v>
      </c>
      <c r="G88" s="2" t="s">
        <v>16</v>
      </c>
      <c r="H88" s="397">
        <f>SUM(прил7!I242)</f>
        <v>539566</v>
      </c>
    </row>
    <row r="89" spans="1:8" s="37" customFormat="1" ht="64.5" customHeight="1" x14ac:dyDescent="0.25">
      <c r="A89" s="75" t="s">
        <v>128</v>
      </c>
      <c r="B89" s="28" t="s">
        <v>10</v>
      </c>
      <c r="C89" s="28" t="s">
        <v>68</v>
      </c>
      <c r="D89" s="217" t="s">
        <v>199</v>
      </c>
      <c r="E89" s="218" t="s">
        <v>370</v>
      </c>
      <c r="F89" s="219" t="s">
        <v>371</v>
      </c>
      <c r="G89" s="28"/>
      <c r="H89" s="394">
        <f>SUM(H90)</f>
        <v>26000</v>
      </c>
    </row>
    <row r="90" spans="1:8" s="37" customFormat="1" ht="94.5" customHeight="1" x14ac:dyDescent="0.25">
      <c r="A90" s="76" t="s">
        <v>144</v>
      </c>
      <c r="B90" s="2" t="s">
        <v>10</v>
      </c>
      <c r="C90" s="2" t="s">
        <v>68</v>
      </c>
      <c r="D90" s="220" t="s">
        <v>201</v>
      </c>
      <c r="E90" s="221" t="s">
        <v>370</v>
      </c>
      <c r="F90" s="222" t="s">
        <v>371</v>
      </c>
      <c r="G90" s="2"/>
      <c r="H90" s="395">
        <f>SUM(H91)</f>
        <v>26000</v>
      </c>
    </row>
    <row r="91" spans="1:8" s="37" customFormat="1" ht="48.75" customHeight="1" x14ac:dyDescent="0.25">
      <c r="A91" s="76" t="s">
        <v>390</v>
      </c>
      <c r="B91" s="2" t="s">
        <v>10</v>
      </c>
      <c r="C91" s="2" t="s">
        <v>68</v>
      </c>
      <c r="D91" s="220" t="s">
        <v>201</v>
      </c>
      <c r="E91" s="221" t="s">
        <v>10</v>
      </c>
      <c r="F91" s="222" t="s">
        <v>371</v>
      </c>
      <c r="G91" s="2"/>
      <c r="H91" s="395">
        <f>SUM(H92)</f>
        <v>26000</v>
      </c>
    </row>
    <row r="92" spans="1:8" s="37" customFormat="1" ht="15.75" customHeight="1" x14ac:dyDescent="0.25">
      <c r="A92" s="3" t="s">
        <v>99</v>
      </c>
      <c r="B92" s="2" t="s">
        <v>10</v>
      </c>
      <c r="C92" s="2" t="s">
        <v>68</v>
      </c>
      <c r="D92" s="220" t="s">
        <v>201</v>
      </c>
      <c r="E92" s="221" t="s">
        <v>10</v>
      </c>
      <c r="F92" s="222" t="s">
        <v>391</v>
      </c>
      <c r="G92" s="2"/>
      <c r="H92" s="395">
        <f>SUM(H93)</f>
        <v>26000</v>
      </c>
    </row>
    <row r="93" spans="1:8" s="37" customFormat="1" ht="33" customHeight="1" x14ac:dyDescent="0.25">
      <c r="A93" s="89" t="s">
        <v>514</v>
      </c>
      <c r="B93" s="2" t="s">
        <v>10</v>
      </c>
      <c r="C93" s="2" t="s">
        <v>68</v>
      </c>
      <c r="D93" s="220" t="s">
        <v>201</v>
      </c>
      <c r="E93" s="221" t="s">
        <v>10</v>
      </c>
      <c r="F93" s="222" t="s">
        <v>391</v>
      </c>
      <c r="G93" s="2" t="s">
        <v>16</v>
      </c>
      <c r="H93" s="396">
        <f>SUM(прил7!I247)</f>
        <v>26000</v>
      </c>
    </row>
    <row r="94" spans="1:8" ht="33" customHeight="1" x14ac:dyDescent="0.25">
      <c r="A94" s="27" t="s">
        <v>120</v>
      </c>
      <c r="B94" s="28" t="s">
        <v>10</v>
      </c>
      <c r="C94" s="28" t="s">
        <v>68</v>
      </c>
      <c r="D94" s="217" t="s">
        <v>208</v>
      </c>
      <c r="E94" s="218" t="s">
        <v>370</v>
      </c>
      <c r="F94" s="219" t="s">
        <v>371</v>
      </c>
      <c r="G94" s="28"/>
      <c r="H94" s="394">
        <f>SUM(H95)</f>
        <v>2625066</v>
      </c>
    </row>
    <row r="95" spans="1:8" ht="63" customHeight="1" x14ac:dyDescent="0.25">
      <c r="A95" s="3" t="s">
        <v>121</v>
      </c>
      <c r="B95" s="2" t="s">
        <v>10</v>
      </c>
      <c r="C95" s="2" t="s">
        <v>68</v>
      </c>
      <c r="D95" s="220" t="s">
        <v>209</v>
      </c>
      <c r="E95" s="221" t="s">
        <v>370</v>
      </c>
      <c r="F95" s="222" t="s">
        <v>371</v>
      </c>
      <c r="G95" s="2"/>
      <c r="H95" s="395">
        <f>SUM(H96)</f>
        <v>2625066</v>
      </c>
    </row>
    <row r="96" spans="1:8" ht="63" customHeight="1" x14ac:dyDescent="0.25">
      <c r="A96" s="3" t="s">
        <v>392</v>
      </c>
      <c r="B96" s="2" t="s">
        <v>10</v>
      </c>
      <c r="C96" s="2" t="s">
        <v>68</v>
      </c>
      <c r="D96" s="220" t="s">
        <v>209</v>
      </c>
      <c r="E96" s="221" t="s">
        <v>10</v>
      </c>
      <c r="F96" s="222" t="s">
        <v>371</v>
      </c>
      <c r="G96" s="2"/>
      <c r="H96" s="395">
        <f>SUM(H97)</f>
        <v>2625066</v>
      </c>
    </row>
    <row r="97" spans="1:9" ht="30" customHeight="1" x14ac:dyDescent="0.25">
      <c r="A97" s="3" t="s">
        <v>75</v>
      </c>
      <c r="B97" s="2" t="s">
        <v>10</v>
      </c>
      <c r="C97" s="2" t="s">
        <v>68</v>
      </c>
      <c r="D97" s="220" t="s">
        <v>209</v>
      </c>
      <c r="E97" s="221" t="s">
        <v>10</v>
      </c>
      <c r="F97" s="222" t="s">
        <v>375</v>
      </c>
      <c r="G97" s="2"/>
      <c r="H97" s="395">
        <f>SUM(H98:H99)</f>
        <v>2625066</v>
      </c>
    </row>
    <row r="98" spans="1:9" ht="47.25" customHeight="1" x14ac:dyDescent="0.25">
      <c r="A98" s="84" t="s">
        <v>76</v>
      </c>
      <c r="B98" s="2" t="s">
        <v>10</v>
      </c>
      <c r="C98" s="2" t="s">
        <v>68</v>
      </c>
      <c r="D98" s="220" t="s">
        <v>209</v>
      </c>
      <c r="E98" s="221" t="s">
        <v>10</v>
      </c>
      <c r="F98" s="222" t="s">
        <v>375</v>
      </c>
      <c r="G98" s="2" t="s">
        <v>13</v>
      </c>
      <c r="H98" s="396">
        <f>SUM(прил7!I252)</f>
        <v>2622066</v>
      </c>
    </row>
    <row r="99" spans="1:9" ht="18" customHeight="1" x14ac:dyDescent="0.25">
      <c r="A99" s="3" t="s">
        <v>18</v>
      </c>
      <c r="B99" s="2" t="s">
        <v>10</v>
      </c>
      <c r="C99" s="2" t="s">
        <v>68</v>
      </c>
      <c r="D99" s="220" t="s">
        <v>209</v>
      </c>
      <c r="E99" s="221" t="s">
        <v>10</v>
      </c>
      <c r="F99" s="222" t="s">
        <v>375</v>
      </c>
      <c r="G99" s="2" t="s">
        <v>17</v>
      </c>
      <c r="H99" s="396">
        <f>SUM(прил7!I253)</f>
        <v>3000</v>
      </c>
    </row>
    <row r="100" spans="1:9" ht="18" customHeight="1" x14ac:dyDescent="0.25">
      <c r="A100" s="86" t="s">
        <v>22</v>
      </c>
      <c r="B100" s="23" t="s">
        <v>10</v>
      </c>
      <c r="C100" s="40">
        <v>11</v>
      </c>
      <c r="D100" s="241"/>
      <c r="E100" s="242"/>
      <c r="F100" s="243"/>
      <c r="G100" s="22"/>
      <c r="H100" s="401">
        <f>SUM(H101)</f>
        <v>400000</v>
      </c>
    </row>
    <row r="101" spans="1:9" ht="16.5" customHeight="1" x14ac:dyDescent="0.25">
      <c r="A101" s="75" t="s">
        <v>81</v>
      </c>
      <c r="B101" s="28" t="s">
        <v>10</v>
      </c>
      <c r="C101" s="30">
        <v>11</v>
      </c>
      <c r="D101" s="223" t="s">
        <v>190</v>
      </c>
      <c r="E101" s="224" t="s">
        <v>370</v>
      </c>
      <c r="F101" s="225" t="s">
        <v>371</v>
      </c>
      <c r="G101" s="28"/>
      <c r="H101" s="394">
        <f>SUM(H102)</f>
        <v>400000</v>
      </c>
    </row>
    <row r="102" spans="1:9" ht="15" customHeight="1" x14ac:dyDescent="0.25">
      <c r="A102" s="87" t="s">
        <v>82</v>
      </c>
      <c r="B102" s="2" t="s">
        <v>10</v>
      </c>
      <c r="C102" s="340">
        <v>11</v>
      </c>
      <c r="D102" s="238" t="s">
        <v>191</v>
      </c>
      <c r="E102" s="239" t="s">
        <v>370</v>
      </c>
      <c r="F102" s="240" t="s">
        <v>371</v>
      </c>
      <c r="G102" s="2"/>
      <c r="H102" s="395">
        <f>SUM(H103)</f>
        <v>400000</v>
      </c>
    </row>
    <row r="103" spans="1:9" ht="16.5" customHeight="1" x14ac:dyDescent="0.25">
      <c r="A103" s="3" t="s">
        <v>100</v>
      </c>
      <c r="B103" s="2" t="s">
        <v>10</v>
      </c>
      <c r="C103" s="340">
        <v>11</v>
      </c>
      <c r="D103" s="238" t="s">
        <v>191</v>
      </c>
      <c r="E103" s="239" t="s">
        <v>370</v>
      </c>
      <c r="F103" s="240" t="s">
        <v>393</v>
      </c>
      <c r="G103" s="2"/>
      <c r="H103" s="395">
        <f>SUM(H104)</f>
        <v>400000</v>
      </c>
    </row>
    <row r="104" spans="1:9" ht="17.25" customHeight="1" x14ac:dyDescent="0.25">
      <c r="A104" s="3" t="s">
        <v>18</v>
      </c>
      <c r="B104" s="2" t="s">
        <v>10</v>
      </c>
      <c r="C104" s="340">
        <v>11</v>
      </c>
      <c r="D104" s="238" t="s">
        <v>191</v>
      </c>
      <c r="E104" s="239" t="s">
        <v>370</v>
      </c>
      <c r="F104" s="240" t="s">
        <v>393</v>
      </c>
      <c r="G104" s="2" t="s">
        <v>17</v>
      </c>
      <c r="H104" s="396">
        <f>SUM(прил7!I75)</f>
        <v>400000</v>
      </c>
    </row>
    <row r="105" spans="1:9" ht="15.75" x14ac:dyDescent="0.25">
      <c r="A105" s="86" t="s">
        <v>23</v>
      </c>
      <c r="B105" s="23" t="s">
        <v>10</v>
      </c>
      <c r="C105" s="40">
        <v>13</v>
      </c>
      <c r="D105" s="241"/>
      <c r="E105" s="242"/>
      <c r="F105" s="243"/>
      <c r="G105" s="22"/>
      <c r="H105" s="401">
        <f>SUM(+H111+H116+H135+H144+H157+H106+H125+H130)</f>
        <v>10531852</v>
      </c>
    </row>
    <row r="106" spans="1:9" ht="33.75" customHeight="1" x14ac:dyDescent="0.25">
      <c r="A106" s="27" t="s">
        <v>150</v>
      </c>
      <c r="B106" s="28" t="s">
        <v>10</v>
      </c>
      <c r="C106" s="30">
        <v>13</v>
      </c>
      <c r="D106" s="217" t="s">
        <v>221</v>
      </c>
      <c r="E106" s="218" t="s">
        <v>370</v>
      </c>
      <c r="F106" s="219" t="s">
        <v>371</v>
      </c>
      <c r="G106" s="31"/>
      <c r="H106" s="394">
        <f>SUM(H107)</f>
        <v>51136</v>
      </c>
    </row>
    <row r="107" spans="1:9" ht="31.5" customHeight="1" x14ac:dyDescent="0.25">
      <c r="A107" s="3" t="s">
        <v>157</v>
      </c>
      <c r="B107" s="2" t="s">
        <v>10</v>
      </c>
      <c r="C107" s="2">
        <v>13</v>
      </c>
      <c r="D107" s="220" t="s">
        <v>452</v>
      </c>
      <c r="E107" s="221" t="s">
        <v>370</v>
      </c>
      <c r="F107" s="222" t="s">
        <v>371</v>
      </c>
      <c r="G107" s="2"/>
      <c r="H107" s="395">
        <f>SUM(H108)</f>
        <v>51136</v>
      </c>
    </row>
    <row r="108" spans="1:9" ht="15" customHeight="1" x14ac:dyDescent="0.25">
      <c r="A108" s="69" t="s">
        <v>540</v>
      </c>
      <c r="B108" s="2" t="s">
        <v>10</v>
      </c>
      <c r="C108" s="2">
        <v>13</v>
      </c>
      <c r="D108" s="220" t="s">
        <v>225</v>
      </c>
      <c r="E108" s="221" t="s">
        <v>12</v>
      </c>
      <c r="F108" s="222" t="s">
        <v>371</v>
      </c>
      <c r="G108" s="2"/>
      <c r="H108" s="395">
        <f>SUM(H109)</f>
        <v>51136</v>
      </c>
      <c r="I108" s="273"/>
    </row>
    <row r="109" spans="1:9" ht="32.25" customHeight="1" x14ac:dyDescent="0.25">
      <c r="A109" s="89" t="s">
        <v>426</v>
      </c>
      <c r="B109" s="2" t="s">
        <v>10</v>
      </c>
      <c r="C109" s="2">
        <v>13</v>
      </c>
      <c r="D109" s="220" t="s">
        <v>225</v>
      </c>
      <c r="E109" s="221" t="s">
        <v>12</v>
      </c>
      <c r="F109" s="240" t="s">
        <v>425</v>
      </c>
      <c r="G109" s="2"/>
      <c r="H109" s="395">
        <f>SUM(H110)</f>
        <v>51136</v>
      </c>
    </row>
    <row r="110" spans="1:9" ht="15.75" customHeight="1" x14ac:dyDescent="0.25">
      <c r="A110" s="90" t="s">
        <v>21</v>
      </c>
      <c r="B110" s="2" t="s">
        <v>10</v>
      </c>
      <c r="C110" s="2">
        <v>13</v>
      </c>
      <c r="D110" s="220" t="s">
        <v>225</v>
      </c>
      <c r="E110" s="221" t="s">
        <v>12</v>
      </c>
      <c r="F110" s="240" t="s">
        <v>425</v>
      </c>
      <c r="G110" s="2" t="s">
        <v>66</v>
      </c>
      <c r="H110" s="397">
        <f>SUM(прил7!I500)</f>
        <v>51136</v>
      </c>
    </row>
    <row r="111" spans="1:9" ht="49.5" customHeight="1" x14ac:dyDescent="0.25">
      <c r="A111" s="27" t="s">
        <v>124</v>
      </c>
      <c r="B111" s="28" t="s">
        <v>10</v>
      </c>
      <c r="C111" s="30">
        <v>13</v>
      </c>
      <c r="D111" s="223" t="s">
        <v>395</v>
      </c>
      <c r="E111" s="224" t="s">
        <v>370</v>
      </c>
      <c r="F111" s="225" t="s">
        <v>371</v>
      </c>
      <c r="G111" s="28"/>
      <c r="H111" s="394">
        <f>SUM(H112)</f>
        <v>3000</v>
      </c>
    </row>
    <row r="112" spans="1:9" ht="63" customHeight="1" x14ac:dyDescent="0.25">
      <c r="A112" s="54" t="s">
        <v>125</v>
      </c>
      <c r="B112" s="2" t="s">
        <v>10</v>
      </c>
      <c r="C112" s="340">
        <v>13</v>
      </c>
      <c r="D112" s="238" t="s">
        <v>192</v>
      </c>
      <c r="E112" s="239" t="s">
        <v>370</v>
      </c>
      <c r="F112" s="240" t="s">
        <v>371</v>
      </c>
      <c r="G112" s="2"/>
      <c r="H112" s="395">
        <f>SUM(H113)</f>
        <v>3000</v>
      </c>
    </row>
    <row r="113" spans="1:8" ht="47.25" customHeight="1" x14ac:dyDescent="0.25">
      <c r="A113" s="54" t="s">
        <v>396</v>
      </c>
      <c r="B113" s="2" t="s">
        <v>10</v>
      </c>
      <c r="C113" s="340">
        <v>13</v>
      </c>
      <c r="D113" s="238" t="s">
        <v>192</v>
      </c>
      <c r="E113" s="239" t="s">
        <v>10</v>
      </c>
      <c r="F113" s="240" t="s">
        <v>371</v>
      </c>
      <c r="G113" s="2"/>
      <c r="H113" s="395">
        <f>SUM(H114)</f>
        <v>3000</v>
      </c>
    </row>
    <row r="114" spans="1:8" ht="17.25" customHeight="1" x14ac:dyDescent="0.25">
      <c r="A114" s="84" t="s">
        <v>398</v>
      </c>
      <c r="B114" s="2" t="s">
        <v>10</v>
      </c>
      <c r="C114" s="340">
        <v>13</v>
      </c>
      <c r="D114" s="238" t="s">
        <v>192</v>
      </c>
      <c r="E114" s="239" t="s">
        <v>10</v>
      </c>
      <c r="F114" s="240" t="s">
        <v>397</v>
      </c>
      <c r="G114" s="2"/>
      <c r="H114" s="395">
        <f>SUM(H115)</f>
        <v>3000</v>
      </c>
    </row>
    <row r="115" spans="1:8" ht="32.25" customHeight="1" x14ac:dyDescent="0.25">
      <c r="A115" s="89" t="s">
        <v>514</v>
      </c>
      <c r="B115" s="2" t="s">
        <v>10</v>
      </c>
      <c r="C115" s="340">
        <v>13</v>
      </c>
      <c r="D115" s="238" t="s">
        <v>192</v>
      </c>
      <c r="E115" s="239" t="s">
        <v>10</v>
      </c>
      <c r="F115" s="240" t="s">
        <v>397</v>
      </c>
      <c r="G115" s="2" t="s">
        <v>16</v>
      </c>
      <c r="H115" s="396">
        <f>SUM(прил7!I81)</f>
        <v>3000</v>
      </c>
    </row>
    <row r="116" spans="1:8" ht="48" customHeight="1" x14ac:dyDescent="0.25">
      <c r="A116" s="75" t="s">
        <v>178</v>
      </c>
      <c r="B116" s="28" t="s">
        <v>10</v>
      </c>
      <c r="C116" s="30">
        <v>13</v>
      </c>
      <c r="D116" s="223" t="s">
        <v>421</v>
      </c>
      <c r="E116" s="224" t="s">
        <v>370</v>
      </c>
      <c r="F116" s="225" t="s">
        <v>371</v>
      </c>
      <c r="G116" s="28"/>
      <c r="H116" s="394">
        <f>SUM(H117+H121)</f>
        <v>153408</v>
      </c>
    </row>
    <row r="117" spans="1:8" ht="79.5" customHeight="1" x14ac:dyDescent="0.25">
      <c r="A117" s="84" t="s">
        <v>231</v>
      </c>
      <c r="B117" s="2" t="s">
        <v>10</v>
      </c>
      <c r="C117" s="340">
        <v>13</v>
      </c>
      <c r="D117" s="238" t="s">
        <v>230</v>
      </c>
      <c r="E117" s="239" t="s">
        <v>370</v>
      </c>
      <c r="F117" s="240" t="s">
        <v>371</v>
      </c>
      <c r="G117" s="2"/>
      <c r="H117" s="395">
        <f>SUM(H118)</f>
        <v>51136</v>
      </c>
    </row>
    <row r="118" spans="1:8" ht="48.75" customHeight="1" x14ac:dyDescent="0.25">
      <c r="A118" s="3" t="s">
        <v>422</v>
      </c>
      <c r="B118" s="2" t="s">
        <v>10</v>
      </c>
      <c r="C118" s="340">
        <v>13</v>
      </c>
      <c r="D118" s="238" t="s">
        <v>230</v>
      </c>
      <c r="E118" s="239" t="s">
        <v>10</v>
      </c>
      <c r="F118" s="240" t="s">
        <v>371</v>
      </c>
      <c r="G118" s="2"/>
      <c r="H118" s="395">
        <f>SUM(H119)</f>
        <v>51136</v>
      </c>
    </row>
    <row r="119" spans="1:8" ht="33.75" customHeight="1" x14ac:dyDescent="0.25">
      <c r="A119" s="89" t="s">
        <v>426</v>
      </c>
      <c r="B119" s="2" t="s">
        <v>10</v>
      </c>
      <c r="C119" s="340">
        <v>13</v>
      </c>
      <c r="D119" s="238" t="s">
        <v>230</v>
      </c>
      <c r="E119" s="239" t="s">
        <v>10</v>
      </c>
      <c r="F119" s="240" t="s">
        <v>425</v>
      </c>
      <c r="G119" s="2"/>
      <c r="H119" s="395">
        <f>SUM(H120)</f>
        <v>51136</v>
      </c>
    </row>
    <row r="120" spans="1:8" ht="18" customHeight="1" x14ac:dyDescent="0.25">
      <c r="A120" s="90" t="s">
        <v>21</v>
      </c>
      <c r="B120" s="2" t="s">
        <v>10</v>
      </c>
      <c r="C120" s="340">
        <v>13</v>
      </c>
      <c r="D120" s="238" t="s">
        <v>230</v>
      </c>
      <c r="E120" s="239" t="s">
        <v>10</v>
      </c>
      <c r="F120" s="240" t="s">
        <v>425</v>
      </c>
      <c r="G120" s="2" t="s">
        <v>66</v>
      </c>
      <c r="H120" s="396">
        <f>SUM(прил7!I86)</f>
        <v>51136</v>
      </c>
    </row>
    <row r="121" spans="1:8" ht="80.25" customHeight="1" x14ac:dyDescent="0.25">
      <c r="A121" s="84" t="s">
        <v>179</v>
      </c>
      <c r="B121" s="2" t="s">
        <v>10</v>
      </c>
      <c r="C121" s="340">
        <v>13</v>
      </c>
      <c r="D121" s="238" t="s">
        <v>206</v>
      </c>
      <c r="E121" s="239" t="s">
        <v>370</v>
      </c>
      <c r="F121" s="240" t="s">
        <v>371</v>
      </c>
      <c r="G121" s="2"/>
      <c r="H121" s="395">
        <f>SUM(H122)</f>
        <v>102272</v>
      </c>
    </row>
    <row r="122" spans="1:8" ht="32.25" customHeight="1" x14ac:dyDescent="0.25">
      <c r="A122" s="3" t="s">
        <v>427</v>
      </c>
      <c r="B122" s="2" t="s">
        <v>10</v>
      </c>
      <c r="C122" s="340">
        <v>13</v>
      </c>
      <c r="D122" s="238" t="s">
        <v>206</v>
      </c>
      <c r="E122" s="239" t="s">
        <v>10</v>
      </c>
      <c r="F122" s="240" t="s">
        <v>371</v>
      </c>
      <c r="G122" s="2"/>
      <c r="H122" s="395">
        <f>SUM(H123)</f>
        <v>102272</v>
      </c>
    </row>
    <row r="123" spans="1:8" ht="32.25" customHeight="1" x14ac:dyDescent="0.25">
      <c r="A123" s="89" t="s">
        <v>426</v>
      </c>
      <c r="B123" s="2" t="s">
        <v>10</v>
      </c>
      <c r="C123" s="340">
        <v>13</v>
      </c>
      <c r="D123" s="238" t="s">
        <v>206</v>
      </c>
      <c r="E123" s="239" t="s">
        <v>10</v>
      </c>
      <c r="F123" s="240" t="s">
        <v>425</v>
      </c>
      <c r="G123" s="2"/>
      <c r="H123" s="395">
        <f>SUM(H124)</f>
        <v>102272</v>
      </c>
    </row>
    <row r="124" spans="1:8" ht="17.25" customHeight="1" x14ac:dyDescent="0.25">
      <c r="A124" s="90" t="s">
        <v>21</v>
      </c>
      <c r="B124" s="2" t="s">
        <v>10</v>
      </c>
      <c r="C124" s="340">
        <v>13</v>
      </c>
      <c r="D124" s="238" t="s">
        <v>206</v>
      </c>
      <c r="E124" s="239" t="s">
        <v>10</v>
      </c>
      <c r="F124" s="240" t="s">
        <v>425</v>
      </c>
      <c r="G124" s="2" t="s">
        <v>66</v>
      </c>
      <c r="H124" s="396">
        <f>SUM(прил7!I90)</f>
        <v>102272</v>
      </c>
    </row>
    <row r="125" spans="1:8" ht="31.5" hidden="1" customHeight="1" x14ac:dyDescent="0.25">
      <c r="A125" s="75" t="s">
        <v>117</v>
      </c>
      <c r="B125" s="28" t="s">
        <v>10</v>
      </c>
      <c r="C125" s="28">
        <v>13</v>
      </c>
      <c r="D125" s="217" t="s">
        <v>382</v>
      </c>
      <c r="E125" s="218" t="s">
        <v>370</v>
      </c>
      <c r="F125" s="219" t="s">
        <v>371</v>
      </c>
      <c r="G125" s="28"/>
      <c r="H125" s="394">
        <f>SUM(H126)</f>
        <v>0</v>
      </c>
    </row>
    <row r="126" spans="1:8" ht="63" hidden="1" customHeight="1" x14ac:dyDescent="0.25">
      <c r="A126" s="76" t="s">
        <v>490</v>
      </c>
      <c r="B126" s="2" t="s">
        <v>10</v>
      </c>
      <c r="C126" s="2">
        <v>13</v>
      </c>
      <c r="D126" s="220" t="s">
        <v>489</v>
      </c>
      <c r="E126" s="221" t="s">
        <v>370</v>
      </c>
      <c r="F126" s="222" t="s">
        <v>371</v>
      </c>
      <c r="G126" s="2"/>
      <c r="H126" s="395">
        <f>SUM(H127)</f>
        <v>0</v>
      </c>
    </row>
    <row r="127" spans="1:8" ht="33" hidden="1" customHeight="1" x14ac:dyDescent="0.25">
      <c r="A127" s="76" t="s">
        <v>491</v>
      </c>
      <c r="B127" s="2" t="s">
        <v>10</v>
      </c>
      <c r="C127" s="2">
        <v>13</v>
      </c>
      <c r="D127" s="220" t="s">
        <v>489</v>
      </c>
      <c r="E127" s="221" t="s">
        <v>10</v>
      </c>
      <c r="F127" s="222" t="s">
        <v>371</v>
      </c>
      <c r="G127" s="2"/>
      <c r="H127" s="395">
        <f>SUM(H128)</f>
        <v>0</v>
      </c>
    </row>
    <row r="128" spans="1:8" ht="17.25" hidden="1" customHeight="1" x14ac:dyDescent="0.25">
      <c r="A128" s="88" t="s">
        <v>493</v>
      </c>
      <c r="B128" s="2" t="s">
        <v>10</v>
      </c>
      <c r="C128" s="2">
        <v>13</v>
      </c>
      <c r="D128" s="220" t="s">
        <v>489</v>
      </c>
      <c r="E128" s="221" t="s">
        <v>10</v>
      </c>
      <c r="F128" s="222" t="s">
        <v>492</v>
      </c>
      <c r="G128" s="2"/>
      <c r="H128" s="395">
        <f>SUM(H129)</f>
        <v>0</v>
      </c>
    </row>
    <row r="129" spans="1:8" ht="31.5" hidden="1" customHeight="1" x14ac:dyDescent="0.25">
      <c r="A129" s="89" t="s">
        <v>514</v>
      </c>
      <c r="B129" s="2" t="s">
        <v>10</v>
      </c>
      <c r="C129" s="2">
        <v>13</v>
      </c>
      <c r="D129" s="220" t="s">
        <v>489</v>
      </c>
      <c r="E129" s="221" t="s">
        <v>10</v>
      </c>
      <c r="F129" s="222" t="s">
        <v>492</v>
      </c>
      <c r="G129" s="2" t="s">
        <v>16</v>
      </c>
      <c r="H129" s="397">
        <f>SUM(прил7!I95)</f>
        <v>0</v>
      </c>
    </row>
    <row r="130" spans="1:8" ht="50.25" customHeight="1" x14ac:dyDescent="0.25">
      <c r="A130" s="93" t="s">
        <v>132</v>
      </c>
      <c r="B130" s="28" t="s">
        <v>10</v>
      </c>
      <c r="C130" s="28">
        <v>13</v>
      </c>
      <c r="D130" s="217" t="s">
        <v>404</v>
      </c>
      <c r="E130" s="218" t="s">
        <v>370</v>
      </c>
      <c r="F130" s="219" t="s">
        <v>371</v>
      </c>
      <c r="G130" s="28"/>
      <c r="H130" s="394">
        <f>SUM(H131)</f>
        <v>51136</v>
      </c>
    </row>
    <row r="131" spans="1:8" ht="63.75" customHeight="1" x14ac:dyDescent="0.25">
      <c r="A131" s="76" t="s">
        <v>133</v>
      </c>
      <c r="B131" s="2" t="s">
        <v>10</v>
      </c>
      <c r="C131" s="2">
        <v>13</v>
      </c>
      <c r="D131" s="259" t="s">
        <v>202</v>
      </c>
      <c r="E131" s="260" t="s">
        <v>370</v>
      </c>
      <c r="F131" s="261" t="s">
        <v>371</v>
      </c>
      <c r="G131" s="71"/>
      <c r="H131" s="398">
        <f>SUM(H132)</f>
        <v>51136</v>
      </c>
    </row>
    <row r="132" spans="1:8" ht="48" customHeight="1" x14ac:dyDescent="0.25">
      <c r="A132" s="76" t="s">
        <v>407</v>
      </c>
      <c r="B132" s="2" t="s">
        <v>10</v>
      </c>
      <c r="C132" s="2">
        <v>13</v>
      </c>
      <c r="D132" s="259" t="s">
        <v>202</v>
      </c>
      <c r="E132" s="260" t="s">
        <v>10</v>
      </c>
      <c r="F132" s="261" t="s">
        <v>371</v>
      </c>
      <c r="G132" s="71"/>
      <c r="H132" s="398">
        <f>SUM(H133)</f>
        <v>51136</v>
      </c>
    </row>
    <row r="133" spans="1:8" ht="30.75" customHeight="1" x14ac:dyDescent="0.25">
      <c r="A133" s="69" t="s">
        <v>426</v>
      </c>
      <c r="B133" s="2" t="s">
        <v>10</v>
      </c>
      <c r="C133" s="2">
        <v>13</v>
      </c>
      <c r="D133" s="259" t="s">
        <v>202</v>
      </c>
      <c r="E133" s="260" t="s">
        <v>10</v>
      </c>
      <c r="F133" s="261" t="s">
        <v>425</v>
      </c>
      <c r="G133" s="71"/>
      <c r="H133" s="398">
        <f>SUM(H134)</f>
        <v>51136</v>
      </c>
    </row>
    <row r="134" spans="1:8" ht="17.25" customHeight="1" x14ac:dyDescent="0.25">
      <c r="A134" s="91" t="s">
        <v>21</v>
      </c>
      <c r="B134" s="2" t="s">
        <v>10</v>
      </c>
      <c r="C134" s="2">
        <v>13</v>
      </c>
      <c r="D134" s="259" t="s">
        <v>202</v>
      </c>
      <c r="E134" s="260" t="s">
        <v>10</v>
      </c>
      <c r="F134" s="261" t="s">
        <v>425</v>
      </c>
      <c r="G134" s="71" t="s">
        <v>66</v>
      </c>
      <c r="H134" s="399">
        <f>SUM(прил7!I100)</f>
        <v>51136</v>
      </c>
    </row>
    <row r="135" spans="1:8" ht="31.5" x14ac:dyDescent="0.25">
      <c r="A135" s="75" t="s">
        <v>24</v>
      </c>
      <c r="B135" s="28" t="s">
        <v>10</v>
      </c>
      <c r="C135" s="30">
        <v>13</v>
      </c>
      <c r="D135" s="223" t="s">
        <v>193</v>
      </c>
      <c r="E135" s="224" t="s">
        <v>370</v>
      </c>
      <c r="F135" s="225" t="s">
        <v>371</v>
      </c>
      <c r="G135" s="28"/>
      <c r="H135" s="394">
        <f>SUM(H136)</f>
        <v>1546687</v>
      </c>
    </row>
    <row r="136" spans="1:8" ht="17.25" customHeight="1" x14ac:dyDescent="0.25">
      <c r="A136" s="84" t="s">
        <v>83</v>
      </c>
      <c r="B136" s="2" t="s">
        <v>10</v>
      </c>
      <c r="C136" s="340">
        <v>13</v>
      </c>
      <c r="D136" s="238" t="s">
        <v>194</v>
      </c>
      <c r="E136" s="239" t="s">
        <v>370</v>
      </c>
      <c r="F136" s="240" t="s">
        <v>371</v>
      </c>
      <c r="G136" s="2"/>
      <c r="H136" s="395">
        <f>SUM(H139+H142+H137)</f>
        <v>1546687</v>
      </c>
    </row>
    <row r="137" spans="1:8" s="566" customFormat="1" ht="17.25" hidden="1" customHeight="1" x14ac:dyDescent="0.25">
      <c r="A137" s="3" t="s">
        <v>100</v>
      </c>
      <c r="B137" s="2" t="s">
        <v>10</v>
      </c>
      <c r="C137" s="568">
        <v>13</v>
      </c>
      <c r="D137" s="238" t="s">
        <v>194</v>
      </c>
      <c r="E137" s="239" t="s">
        <v>370</v>
      </c>
      <c r="F137" s="240" t="s">
        <v>393</v>
      </c>
      <c r="G137" s="2"/>
      <c r="H137" s="395">
        <f>SUM(H138)</f>
        <v>0</v>
      </c>
    </row>
    <row r="138" spans="1:8" s="566" customFormat="1" ht="31.5" hidden="1" x14ac:dyDescent="0.25">
      <c r="A138" s="89" t="s">
        <v>514</v>
      </c>
      <c r="B138" s="2" t="s">
        <v>10</v>
      </c>
      <c r="C138" s="568">
        <v>13</v>
      </c>
      <c r="D138" s="238" t="s">
        <v>194</v>
      </c>
      <c r="E138" s="239" t="s">
        <v>370</v>
      </c>
      <c r="F138" s="240" t="s">
        <v>393</v>
      </c>
      <c r="G138" s="2" t="s">
        <v>16</v>
      </c>
      <c r="H138" s="397">
        <f>SUM(прил7!I104)</f>
        <v>0</v>
      </c>
    </row>
    <row r="139" spans="1:8" ht="16.5" customHeight="1" x14ac:dyDescent="0.25">
      <c r="A139" s="3" t="s">
        <v>101</v>
      </c>
      <c r="B139" s="2" t="s">
        <v>10</v>
      </c>
      <c r="C139" s="340">
        <v>13</v>
      </c>
      <c r="D139" s="238" t="s">
        <v>194</v>
      </c>
      <c r="E139" s="239" t="s">
        <v>370</v>
      </c>
      <c r="F139" s="240" t="s">
        <v>399</v>
      </c>
      <c r="G139" s="2"/>
      <c r="H139" s="395">
        <f>SUM(H140:H141)</f>
        <v>1546687</v>
      </c>
    </row>
    <row r="140" spans="1:8" ht="31.5" hidden="1" customHeight="1" x14ac:dyDescent="0.25">
      <c r="A140" s="89" t="s">
        <v>514</v>
      </c>
      <c r="B140" s="2" t="s">
        <v>10</v>
      </c>
      <c r="C140" s="340">
        <v>13</v>
      </c>
      <c r="D140" s="238" t="s">
        <v>194</v>
      </c>
      <c r="E140" s="239" t="s">
        <v>370</v>
      </c>
      <c r="F140" s="240" t="s">
        <v>399</v>
      </c>
      <c r="G140" s="2" t="s">
        <v>16</v>
      </c>
      <c r="H140" s="396">
        <f>SUM(прил7!I106)</f>
        <v>0</v>
      </c>
    </row>
    <row r="141" spans="1:8" ht="15.75" customHeight="1" x14ac:dyDescent="0.25">
      <c r="A141" s="3" t="s">
        <v>18</v>
      </c>
      <c r="B141" s="2" t="s">
        <v>10</v>
      </c>
      <c r="C141" s="340">
        <v>13</v>
      </c>
      <c r="D141" s="238" t="s">
        <v>194</v>
      </c>
      <c r="E141" s="239" t="s">
        <v>370</v>
      </c>
      <c r="F141" s="240" t="s">
        <v>399</v>
      </c>
      <c r="G141" s="2" t="s">
        <v>17</v>
      </c>
      <c r="H141" s="396">
        <f>SUM(прил7!I258)+прил7!I107</f>
        <v>1546687</v>
      </c>
    </row>
    <row r="142" spans="1:8" s="503" customFormat="1" ht="33" hidden="1" customHeight="1" x14ac:dyDescent="0.25">
      <c r="A142" s="3" t="s">
        <v>648</v>
      </c>
      <c r="B142" s="2" t="s">
        <v>10</v>
      </c>
      <c r="C142" s="504">
        <v>13</v>
      </c>
      <c r="D142" s="238" t="s">
        <v>194</v>
      </c>
      <c r="E142" s="239" t="s">
        <v>370</v>
      </c>
      <c r="F142" s="240" t="s">
        <v>647</v>
      </c>
      <c r="G142" s="2"/>
      <c r="H142" s="395">
        <f>SUM(H143)</f>
        <v>0</v>
      </c>
    </row>
    <row r="143" spans="1:8" s="503" customFormat="1" ht="31.5" hidden="1" customHeight="1" x14ac:dyDescent="0.25">
      <c r="A143" s="89" t="s">
        <v>514</v>
      </c>
      <c r="B143" s="2" t="s">
        <v>10</v>
      </c>
      <c r="C143" s="504">
        <v>13</v>
      </c>
      <c r="D143" s="238" t="s">
        <v>194</v>
      </c>
      <c r="E143" s="239" t="s">
        <v>370</v>
      </c>
      <c r="F143" s="240" t="s">
        <v>647</v>
      </c>
      <c r="G143" s="2" t="s">
        <v>16</v>
      </c>
      <c r="H143" s="396">
        <f>SUM(прил7!I109)</f>
        <v>0</v>
      </c>
    </row>
    <row r="144" spans="1:8" ht="18.75" customHeight="1" x14ac:dyDescent="0.25">
      <c r="A144" s="75" t="s">
        <v>176</v>
      </c>
      <c r="B144" s="28" t="s">
        <v>10</v>
      </c>
      <c r="C144" s="30">
        <v>13</v>
      </c>
      <c r="D144" s="223" t="s">
        <v>195</v>
      </c>
      <c r="E144" s="224" t="s">
        <v>370</v>
      </c>
      <c r="F144" s="225" t="s">
        <v>371</v>
      </c>
      <c r="G144" s="28"/>
      <c r="H144" s="394">
        <f>SUM(H145)</f>
        <v>1104926</v>
      </c>
    </row>
    <row r="145" spans="1:8" ht="16.5" customHeight="1" x14ac:dyDescent="0.25">
      <c r="A145" s="84" t="s">
        <v>175</v>
      </c>
      <c r="B145" s="2" t="s">
        <v>10</v>
      </c>
      <c r="C145" s="340">
        <v>13</v>
      </c>
      <c r="D145" s="238" t="s">
        <v>196</v>
      </c>
      <c r="E145" s="239" t="s">
        <v>370</v>
      </c>
      <c r="F145" s="240" t="s">
        <v>371</v>
      </c>
      <c r="G145" s="2"/>
      <c r="H145" s="395">
        <f>SUM(H146+H155+H153+H150+H148)</f>
        <v>1104926</v>
      </c>
    </row>
    <row r="146" spans="1:8" ht="47.25" customHeight="1" x14ac:dyDescent="0.25">
      <c r="A146" s="84" t="s">
        <v>618</v>
      </c>
      <c r="B146" s="2" t="s">
        <v>10</v>
      </c>
      <c r="C146" s="340">
        <v>13</v>
      </c>
      <c r="D146" s="238" t="s">
        <v>196</v>
      </c>
      <c r="E146" s="239" t="s">
        <v>370</v>
      </c>
      <c r="F146" s="347">
        <v>12712</v>
      </c>
      <c r="G146" s="2"/>
      <c r="H146" s="395">
        <f>SUM(H147)</f>
        <v>33470</v>
      </c>
    </row>
    <row r="147" spans="1:8" ht="48.75" customHeight="1" x14ac:dyDescent="0.25">
      <c r="A147" s="84" t="s">
        <v>76</v>
      </c>
      <c r="B147" s="2" t="s">
        <v>10</v>
      </c>
      <c r="C147" s="340">
        <v>13</v>
      </c>
      <c r="D147" s="238" t="s">
        <v>196</v>
      </c>
      <c r="E147" s="239" t="s">
        <v>370</v>
      </c>
      <c r="F147" s="347">
        <v>12712</v>
      </c>
      <c r="G147" s="2" t="s">
        <v>13</v>
      </c>
      <c r="H147" s="397">
        <f>SUM(прил7!I113)</f>
        <v>33470</v>
      </c>
    </row>
    <row r="148" spans="1:8" s="555" customFormat="1" ht="18.75" hidden="1" customHeight="1" x14ac:dyDescent="0.25">
      <c r="A148" s="544" t="s">
        <v>714</v>
      </c>
      <c r="B148" s="2" t="s">
        <v>10</v>
      </c>
      <c r="C148" s="556">
        <v>13</v>
      </c>
      <c r="D148" s="238" t="s">
        <v>196</v>
      </c>
      <c r="E148" s="239" t="s">
        <v>370</v>
      </c>
      <c r="F148" s="347">
        <v>54690</v>
      </c>
      <c r="G148" s="2"/>
      <c r="H148" s="395">
        <f>SUM(H149)</f>
        <v>0</v>
      </c>
    </row>
    <row r="149" spans="1:8" s="555" customFormat="1" ht="33.75" hidden="1" customHeight="1" x14ac:dyDescent="0.25">
      <c r="A149" s="537" t="s">
        <v>514</v>
      </c>
      <c r="B149" s="2" t="s">
        <v>10</v>
      </c>
      <c r="C149" s="556">
        <v>13</v>
      </c>
      <c r="D149" s="238" t="s">
        <v>196</v>
      </c>
      <c r="E149" s="239" t="s">
        <v>370</v>
      </c>
      <c r="F149" s="347">
        <v>54690</v>
      </c>
      <c r="G149" s="2" t="s">
        <v>16</v>
      </c>
      <c r="H149" s="397">
        <f>SUM(прил7!I115)</f>
        <v>0</v>
      </c>
    </row>
    <row r="150" spans="1:8" ht="34.5" customHeight="1" x14ac:dyDescent="0.25">
      <c r="A150" s="90" t="s">
        <v>601</v>
      </c>
      <c r="B150" s="2" t="s">
        <v>10</v>
      </c>
      <c r="C150" s="340">
        <v>13</v>
      </c>
      <c r="D150" s="238" t="s">
        <v>196</v>
      </c>
      <c r="E150" s="239" t="s">
        <v>370</v>
      </c>
      <c r="F150" s="240" t="s">
        <v>401</v>
      </c>
      <c r="G150" s="2"/>
      <c r="H150" s="395">
        <f>SUM(H151:H152)</f>
        <v>887000</v>
      </c>
    </row>
    <row r="151" spans="1:8" ht="47.25" customHeight="1" x14ac:dyDescent="0.25">
      <c r="A151" s="84" t="s">
        <v>76</v>
      </c>
      <c r="B151" s="2" t="s">
        <v>10</v>
      </c>
      <c r="C151" s="340">
        <v>13</v>
      </c>
      <c r="D151" s="238" t="s">
        <v>196</v>
      </c>
      <c r="E151" s="239" t="s">
        <v>370</v>
      </c>
      <c r="F151" s="240" t="s">
        <v>401</v>
      </c>
      <c r="G151" s="2" t="s">
        <v>13</v>
      </c>
      <c r="H151" s="396">
        <f>SUM(прил7!I117)</f>
        <v>887000</v>
      </c>
    </row>
    <row r="152" spans="1:8" ht="33" hidden="1" customHeight="1" x14ac:dyDescent="0.25">
      <c r="A152" s="89" t="s">
        <v>514</v>
      </c>
      <c r="B152" s="2" t="s">
        <v>10</v>
      </c>
      <c r="C152" s="340">
        <v>13</v>
      </c>
      <c r="D152" s="238" t="s">
        <v>196</v>
      </c>
      <c r="E152" s="239" t="s">
        <v>370</v>
      </c>
      <c r="F152" s="240" t="s">
        <v>401</v>
      </c>
      <c r="G152" s="2" t="s">
        <v>16</v>
      </c>
      <c r="H152" s="396">
        <f>SUM(прил7!I118)</f>
        <v>0</v>
      </c>
    </row>
    <row r="153" spans="1:8" ht="32.25" customHeight="1" x14ac:dyDescent="0.25">
      <c r="A153" s="7" t="s">
        <v>507</v>
      </c>
      <c r="B153" s="2" t="s">
        <v>10</v>
      </c>
      <c r="C153" s="340">
        <v>13</v>
      </c>
      <c r="D153" s="238" t="s">
        <v>196</v>
      </c>
      <c r="E153" s="239" t="s">
        <v>370</v>
      </c>
      <c r="F153" s="240" t="s">
        <v>425</v>
      </c>
      <c r="G153" s="2"/>
      <c r="H153" s="395">
        <f>SUM(H154)</f>
        <v>64456</v>
      </c>
    </row>
    <row r="154" spans="1:8" ht="48.75" customHeight="1" x14ac:dyDescent="0.25">
      <c r="A154" s="7" t="s">
        <v>76</v>
      </c>
      <c r="B154" s="2" t="s">
        <v>10</v>
      </c>
      <c r="C154" s="340">
        <v>13</v>
      </c>
      <c r="D154" s="238" t="s">
        <v>196</v>
      </c>
      <c r="E154" s="239" t="s">
        <v>370</v>
      </c>
      <c r="F154" s="240" t="s">
        <v>425</v>
      </c>
      <c r="G154" s="2" t="s">
        <v>13</v>
      </c>
      <c r="H154" s="396">
        <f>SUM(прил7!I120)</f>
        <v>64456</v>
      </c>
    </row>
    <row r="155" spans="1:8" ht="16.5" customHeight="1" x14ac:dyDescent="0.25">
      <c r="A155" s="3" t="s">
        <v>177</v>
      </c>
      <c r="B155" s="2" t="s">
        <v>10</v>
      </c>
      <c r="C155" s="340">
        <v>13</v>
      </c>
      <c r="D155" s="238" t="s">
        <v>196</v>
      </c>
      <c r="E155" s="239" t="s">
        <v>370</v>
      </c>
      <c r="F155" s="240" t="s">
        <v>400</v>
      </c>
      <c r="G155" s="2"/>
      <c r="H155" s="395">
        <f>SUM(H156)</f>
        <v>120000</v>
      </c>
    </row>
    <row r="156" spans="1:8" ht="31.5" customHeight="1" x14ac:dyDescent="0.25">
      <c r="A156" s="341" t="s">
        <v>514</v>
      </c>
      <c r="B156" s="2" t="s">
        <v>10</v>
      </c>
      <c r="C156" s="340">
        <v>13</v>
      </c>
      <c r="D156" s="238" t="s">
        <v>196</v>
      </c>
      <c r="E156" s="239" t="s">
        <v>370</v>
      </c>
      <c r="F156" s="240" t="s">
        <v>400</v>
      </c>
      <c r="G156" s="2" t="s">
        <v>16</v>
      </c>
      <c r="H156" s="396">
        <f>SUM(прил7!I122)</f>
        <v>120000</v>
      </c>
    </row>
    <row r="157" spans="1:8" ht="33" customHeight="1" x14ac:dyDescent="0.25">
      <c r="A157" s="27" t="s">
        <v>126</v>
      </c>
      <c r="B157" s="28" t="s">
        <v>10</v>
      </c>
      <c r="C157" s="30">
        <v>13</v>
      </c>
      <c r="D157" s="223" t="s">
        <v>197</v>
      </c>
      <c r="E157" s="224" t="s">
        <v>370</v>
      </c>
      <c r="F157" s="225" t="s">
        <v>371</v>
      </c>
      <c r="G157" s="28"/>
      <c r="H157" s="394">
        <f>SUM(H158)</f>
        <v>7621559</v>
      </c>
    </row>
    <row r="158" spans="1:8" ht="33" customHeight="1" x14ac:dyDescent="0.25">
      <c r="A158" s="84" t="s">
        <v>127</v>
      </c>
      <c r="B158" s="2" t="s">
        <v>10</v>
      </c>
      <c r="C158" s="340">
        <v>13</v>
      </c>
      <c r="D158" s="238" t="s">
        <v>198</v>
      </c>
      <c r="E158" s="239" t="s">
        <v>370</v>
      </c>
      <c r="F158" s="240" t="s">
        <v>371</v>
      </c>
      <c r="G158" s="2"/>
      <c r="H158" s="395">
        <f>SUM(H159+H163)</f>
        <v>7621559</v>
      </c>
    </row>
    <row r="159" spans="1:8" ht="31.5" x14ac:dyDescent="0.25">
      <c r="A159" s="3" t="s">
        <v>84</v>
      </c>
      <c r="B159" s="2" t="s">
        <v>10</v>
      </c>
      <c r="C159" s="340">
        <v>13</v>
      </c>
      <c r="D159" s="238" t="s">
        <v>198</v>
      </c>
      <c r="E159" s="239" t="s">
        <v>370</v>
      </c>
      <c r="F159" s="240" t="s">
        <v>402</v>
      </c>
      <c r="G159" s="2"/>
      <c r="H159" s="395">
        <f>SUM(H160:H162)</f>
        <v>7621559</v>
      </c>
    </row>
    <row r="160" spans="1:8" ht="46.5" customHeight="1" x14ac:dyDescent="0.25">
      <c r="A160" s="84" t="s">
        <v>76</v>
      </c>
      <c r="B160" s="2" t="s">
        <v>10</v>
      </c>
      <c r="C160" s="340">
        <v>13</v>
      </c>
      <c r="D160" s="238" t="s">
        <v>198</v>
      </c>
      <c r="E160" s="239" t="s">
        <v>370</v>
      </c>
      <c r="F160" s="240" t="s">
        <v>402</v>
      </c>
      <c r="G160" s="2" t="s">
        <v>13</v>
      </c>
      <c r="H160" s="396">
        <f>SUM(прил7!I126)</f>
        <v>4681501</v>
      </c>
    </row>
    <row r="161" spans="1:8" ht="30.75" customHeight="1" x14ac:dyDescent="0.25">
      <c r="A161" s="89" t="s">
        <v>514</v>
      </c>
      <c r="B161" s="2" t="s">
        <v>10</v>
      </c>
      <c r="C161" s="340">
        <v>13</v>
      </c>
      <c r="D161" s="238" t="s">
        <v>198</v>
      </c>
      <c r="E161" s="239" t="s">
        <v>370</v>
      </c>
      <c r="F161" s="240" t="s">
        <v>402</v>
      </c>
      <c r="G161" s="2" t="s">
        <v>16</v>
      </c>
      <c r="H161" s="396">
        <f>SUM(прил7!I127)</f>
        <v>2886151</v>
      </c>
    </row>
    <row r="162" spans="1:8" ht="15.75" customHeight="1" x14ac:dyDescent="0.25">
      <c r="A162" s="3" t="s">
        <v>18</v>
      </c>
      <c r="B162" s="2" t="s">
        <v>10</v>
      </c>
      <c r="C162" s="340">
        <v>13</v>
      </c>
      <c r="D162" s="238" t="s">
        <v>198</v>
      </c>
      <c r="E162" s="239" t="s">
        <v>370</v>
      </c>
      <c r="F162" s="240" t="s">
        <v>402</v>
      </c>
      <c r="G162" s="2" t="s">
        <v>17</v>
      </c>
      <c r="H162" s="396">
        <f>SUM(прил7!I128)</f>
        <v>53907</v>
      </c>
    </row>
    <row r="163" spans="1:8" s="503" customFormat="1" ht="32.25" hidden="1" customHeight="1" x14ac:dyDescent="0.25">
      <c r="A163" s="3" t="s">
        <v>648</v>
      </c>
      <c r="B163" s="2" t="s">
        <v>10</v>
      </c>
      <c r="C163" s="504">
        <v>13</v>
      </c>
      <c r="D163" s="238" t="s">
        <v>198</v>
      </c>
      <c r="E163" s="239" t="s">
        <v>370</v>
      </c>
      <c r="F163" s="240" t="s">
        <v>647</v>
      </c>
      <c r="G163" s="2"/>
      <c r="H163" s="395">
        <f>SUM(H164)</f>
        <v>0</v>
      </c>
    </row>
    <row r="164" spans="1:8" s="503" customFormat="1" ht="30.75" hidden="1" customHeight="1" x14ac:dyDescent="0.25">
      <c r="A164" s="89" t="s">
        <v>514</v>
      </c>
      <c r="B164" s="2" t="s">
        <v>10</v>
      </c>
      <c r="C164" s="504">
        <v>13</v>
      </c>
      <c r="D164" s="238" t="s">
        <v>198</v>
      </c>
      <c r="E164" s="239" t="s">
        <v>370</v>
      </c>
      <c r="F164" s="240" t="s">
        <v>647</v>
      </c>
      <c r="G164" s="2" t="s">
        <v>16</v>
      </c>
      <c r="H164" s="396">
        <f>SUM(прил7!I130)</f>
        <v>0</v>
      </c>
    </row>
    <row r="165" spans="1:8" ht="33" customHeight="1" x14ac:dyDescent="0.25">
      <c r="A165" s="74" t="s">
        <v>71</v>
      </c>
      <c r="B165" s="16" t="s">
        <v>15</v>
      </c>
      <c r="C165" s="39"/>
      <c r="D165" s="247"/>
      <c r="E165" s="248"/>
      <c r="F165" s="249"/>
      <c r="G165" s="15"/>
      <c r="H165" s="447">
        <f>SUM(H166)</f>
        <v>2660254</v>
      </c>
    </row>
    <row r="166" spans="1:8" ht="33.75" customHeight="1" x14ac:dyDescent="0.25">
      <c r="A166" s="86" t="s">
        <v>675</v>
      </c>
      <c r="B166" s="23" t="s">
        <v>15</v>
      </c>
      <c r="C166" s="55" t="s">
        <v>57</v>
      </c>
      <c r="D166" s="250"/>
      <c r="E166" s="251"/>
      <c r="F166" s="252"/>
      <c r="G166" s="22"/>
      <c r="H166" s="401">
        <f>SUM(H167)</f>
        <v>2660254</v>
      </c>
    </row>
    <row r="167" spans="1:8" ht="65.25" customHeight="1" x14ac:dyDescent="0.25">
      <c r="A167" s="75" t="s">
        <v>128</v>
      </c>
      <c r="B167" s="28" t="s">
        <v>15</v>
      </c>
      <c r="C167" s="42" t="s">
        <v>57</v>
      </c>
      <c r="D167" s="229" t="s">
        <v>199</v>
      </c>
      <c r="E167" s="230" t="s">
        <v>370</v>
      </c>
      <c r="F167" s="231" t="s">
        <v>371</v>
      </c>
      <c r="G167" s="28"/>
      <c r="H167" s="394">
        <f>SUM(H168+H176)</f>
        <v>2660254</v>
      </c>
    </row>
    <row r="168" spans="1:8" ht="95.25" customHeight="1" x14ac:dyDescent="0.25">
      <c r="A168" s="76" t="s">
        <v>129</v>
      </c>
      <c r="B168" s="2" t="s">
        <v>15</v>
      </c>
      <c r="C168" s="8" t="s">
        <v>57</v>
      </c>
      <c r="D168" s="253" t="s">
        <v>200</v>
      </c>
      <c r="E168" s="254" t="s">
        <v>370</v>
      </c>
      <c r="F168" s="255" t="s">
        <v>371</v>
      </c>
      <c r="G168" s="2"/>
      <c r="H168" s="395">
        <f>SUM(H169)</f>
        <v>2560254</v>
      </c>
    </row>
    <row r="169" spans="1:8" ht="34.5" customHeight="1" x14ac:dyDescent="0.25">
      <c r="A169" s="76" t="s">
        <v>403</v>
      </c>
      <c r="B169" s="2" t="s">
        <v>15</v>
      </c>
      <c r="C169" s="8" t="s">
        <v>57</v>
      </c>
      <c r="D169" s="253" t="s">
        <v>200</v>
      </c>
      <c r="E169" s="254" t="s">
        <v>10</v>
      </c>
      <c r="F169" s="255" t="s">
        <v>371</v>
      </c>
      <c r="G169" s="2"/>
      <c r="H169" s="395">
        <f>SUM(H170+H174)</f>
        <v>2560254</v>
      </c>
    </row>
    <row r="170" spans="1:8" ht="33" customHeight="1" x14ac:dyDescent="0.25">
      <c r="A170" s="3" t="s">
        <v>84</v>
      </c>
      <c r="B170" s="2" t="s">
        <v>15</v>
      </c>
      <c r="C170" s="8" t="s">
        <v>57</v>
      </c>
      <c r="D170" s="253" t="s">
        <v>200</v>
      </c>
      <c r="E170" s="254" t="s">
        <v>10</v>
      </c>
      <c r="F170" s="255" t="s">
        <v>402</v>
      </c>
      <c r="G170" s="2"/>
      <c r="H170" s="395">
        <f>SUM(H171:H173)</f>
        <v>2560254</v>
      </c>
    </row>
    <row r="171" spans="1:8" ht="46.5" customHeight="1" x14ac:dyDescent="0.25">
      <c r="A171" s="84" t="s">
        <v>76</v>
      </c>
      <c r="B171" s="2" t="s">
        <v>15</v>
      </c>
      <c r="C171" s="8" t="s">
        <v>57</v>
      </c>
      <c r="D171" s="253" t="s">
        <v>200</v>
      </c>
      <c r="E171" s="254" t="s">
        <v>10</v>
      </c>
      <c r="F171" s="255" t="s">
        <v>402</v>
      </c>
      <c r="G171" s="2" t="s">
        <v>13</v>
      </c>
      <c r="H171" s="396">
        <f>SUM(прил7!I137)</f>
        <v>2495254</v>
      </c>
    </row>
    <row r="172" spans="1:8" ht="31.5" customHeight="1" x14ac:dyDescent="0.25">
      <c r="A172" s="89" t="s">
        <v>514</v>
      </c>
      <c r="B172" s="2" t="s">
        <v>15</v>
      </c>
      <c r="C172" s="8" t="s">
        <v>57</v>
      </c>
      <c r="D172" s="253" t="s">
        <v>200</v>
      </c>
      <c r="E172" s="254" t="s">
        <v>10</v>
      </c>
      <c r="F172" s="255" t="s">
        <v>402</v>
      </c>
      <c r="G172" s="2" t="s">
        <v>16</v>
      </c>
      <c r="H172" s="396">
        <f>SUM(прил7!I138)</f>
        <v>64000</v>
      </c>
    </row>
    <row r="173" spans="1:8" ht="17.25" customHeight="1" x14ac:dyDescent="0.25">
      <c r="A173" s="3" t="s">
        <v>18</v>
      </c>
      <c r="B173" s="2" t="s">
        <v>15</v>
      </c>
      <c r="C173" s="8" t="s">
        <v>57</v>
      </c>
      <c r="D173" s="253" t="s">
        <v>200</v>
      </c>
      <c r="E173" s="254" t="s">
        <v>10</v>
      </c>
      <c r="F173" s="255" t="s">
        <v>402</v>
      </c>
      <c r="G173" s="2" t="s">
        <v>17</v>
      </c>
      <c r="H173" s="396">
        <f>SUM(прил7!I139)</f>
        <v>1000</v>
      </c>
    </row>
    <row r="174" spans="1:8" s="561" customFormat="1" ht="34.5" hidden="1" customHeight="1" x14ac:dyDescent="0.25">
      <c r="A174" s="101" t="s">
        <v>497</v>
      </c>
      <c r="B174" s="2" t="s">
        <v>15</v>
      </c>
      <c r="C174" s="8" t="s">
        <v>57</v>
      </c>
      <c r="D174" s="253" t="s">
        <v>200</v>
      </c>
      <c r="E174" s="254" t="s">
        <v>10</v>
      </c>
      <c r="F174" s="255" t="s">
        <v>495</v>
      </c>
      <c r="G174" s="2"/>
      <c r="H174" s="395">
        <f>SUM(H175)</f>
        <v>0</v>
      </c>
    </row>
    <row r="175" spans="1:8" s="561" customFormat="1" ht="31.5" hidden="1" x14ac:dyDescent="0.25">
      <c r="A175" s="89" t="s">
        <v>514</v>
      </c>
      <c r="B175" s="2" t="s">
        <v>15</v>
      </c>
      <c r="C175" s="8" t="s">
        <v>57</v>
      </c>
      <c r="D175" s="253" t="s">
        <v>200</v>
      </c>
      <c r="E175" s="254" t="s">
        <v>10</v>
      </c>
      <c r="F175" s="255" t="s">
        <v>495</v>
      </c>
      <c r="G175" s="2" t="s">
        <v>16</v>
      </c>
      <c r="H175" s="396">
        <f>SUM(прил7!I141)</f>
        <v>0</v>
      </c>
    </row>
    <row r="176" spans="1:8" ht="93.75" customHeight="1" x14ac:dyDescent="0.25">
      <c r="A176" s="54" t="s">
        <v>498</v>
      </c>
      <c r="B176" s="2" t="s">
        <v>15</v>
      </c>
      <c r="C176" s="8" t="s">
        <v>57</v>
      </c>
      <c r="D176" s="232" t="s">
        <v>494</v>
      </c>
      <c r="E176" s="233" t="s">
        <v>370</v>
      </c>
      <c r="F176" s="234" t="s">
        <v>371</v>
      </c>
      <c r="G176" s="2"/>
      <c r="H176" s="395">
        <f>SUM(H177)</f>
        <v>100000</v>
      </c>
    </row>
    <row r="177" spans="1:8" ht="46.5" customHeight="1" x14ac:dyDescent="0.25">
      <c r="A177" s="101" t="s">
        <v>496</v>
      </c>
      <c r="B177" s="2" t="s">
        <v>15</v>
      </c>
      <c r="C177" s="8" t="s">
        <v>57</v>
      </c>
      <c r="D177" s="232" t="s">
        <v>494</v>
      </c>
      <c r="E177" s="233" t="s">
        <v>10</v>
      </c>
      <c r="F177" s="234" t="s">
        <v>371</v>
      </c>
      <c r="G177" s="2"/>
      <c r="H177" s="395">
        <f>SUM(H178)</f>
        <v>100000</v>
      </c>
    </row>
    <row r="178" spans="1:8" ht="36.75" customHeight="1" x14ac:dyDescent="0.25">
      <c r="A178" s="101" t="s">
        <v>497</v>
      </c>
      <c r="B178" s="2" t="s">
        <v>15</v>
      </c>
      <c r="C178" s="8" t="s">
        <v>57</v>
      </c>
      <c r="D178" s="232" t="s">
        <v>494</v>
      </c>
      <c r="E178" s="233" t="s">
        <v>10</v>
      </c>
      <c r="F178" s="240" t="s">
        <v>495</v>
      </c>
      <c r="G178" s="2"/>
      <c r="H178" s="395">
        <f>SUM(H179)</f>
        <v>100000</v>
      </c>
    </row>
    <row r="179" spans="1:8" ht="32.25" customHeight="1" x14ac:dyDescent="0.25">
      <c r="A179" s="89" t="s">
        <v>514</v>
      </c>
      <c r="B179" s="2" t="s">
        <v>15</v>
      </c>
      <c r="C179" s="8" t="s">
        <v>57</v>
      </c>
      <c r="D179" s="232" t="s">
        <v>494</v>
      </c>
      <c r="E179" s="233" t="s">
        <v>10</v>
      </c>
      <c r="F179" s="240" t="s">
        <v>495</v>
      </c>
      <c r="G179" s="2" t="s">
        <v>16</v>
      </c>
      <c r="H179" s="396">
        <f>SUM(прил7!I145)</f>
        <v>100000</v>
      </c>
    </row>
    <row r="180" spans="1:8" ht="15.75" x14ac:dyDescent="0.25">
      <c r="A180" s="74" t="s">
        <v>25</v>
      </c>
      <c r="B180" s="16" t="s">
        <v>20</v>
      </c>
      <c r="C180" s="39"/>
      <c r="D180" s="247"/>
      <c r="E180" s="248"/>
      <c r="F180" s="249"/>
      <c r="G180" s="15"/>
      <c r="H180" s="447">
        <f>SUM(H181+H187+H201)</f>
        <v>10641555</v>
      </c>
    </row>
    <row r="181" spans="1:8" ht="15.75" x14ac:dyDescent="0.25">
      <c r="A181" s="86" t="s">
        <v>236</v>
      </c>
      <c r="B181" s="23" t="s">
        <v>20</v>
      </c>
      <c r="C181" s="55" t="s">
        <v>35</v>
      </c>
      <c r="D181" s="250"/>
      <c r="E181" s="251"/>
      <c r="F181" s="252"/>
      <c r="G181" s="22"/>
      <c r="H181" s="401">
        <f>SUM(H182)</f>
        <v>450000</v>
      </c>
    </row>
    <row r="182" spans="1:8" ht="47.25" x14ac:dyDescent="0.25">
      <c r="A182" s="75" t="s">
        <v>132</v>
      </c>
      <c r="B182" s="28" t="s">
        <v>20</v>
      </c>
      <c r="C182" s="30" t="s">
        <v>35</v>
      </c>
      <c r="D182" s="223" t="s">
        <v>404</v>
      </c>
      <c r="E182" s="224" t="s">
        <v>370</v>
      </c>
      <c r="F182" s="225" t="s">
        <v>371</v>
      </c>
      <c r="G182" s="28"/>
      <c r="H182" s="394">
        <f>SUM(H183)</f>
        <v>450000</v>
      </c>
    </row>
    <row r="183" spans="1:8" ht="68.25" customHeight="1" x14ac:dyDescent="0.25">
      <c r="A183" s="76" t="s">
        <v>172</v>
      </c>
      <c r="B183" s="44" t="s">
        <v>20</v>
      </c>
      <c r="C183" s="53" t="s">
        <v>35</v>
      </c>
      <c r="D183" s="226" t="s">
        <v>207</v>
      </c>
      <c r="E183" s="227" t="s">
        <v>370</v>
      </c>
      <c r="F183" s="228" t="s">
        <v>371</v>
      </c>
      <c r="G183" s="44"/>
      <c r="H183" s="395">
        <f>SUM(H184)</f>
        <v>450000</v>
      </c>
    </row>
    <row r="184" spans="1:8" ht="33" customHeight="1" x14ac:dyDescent="0.25">
      <c r="A184" s="76" t="s">
        <v>405</v>
      </c>
      <c r="B184" s="44" t="s">
        <v>20</v>
      </c>
      <c r="C184" s="53" t="s">
        <v>35</v>
      </c>
      <c r="D184" s="226" t="s">
        <v>207</v>
      </c>
      <c r="E184" s="227" t="s">
        <v>10</v>
      </c>
      <c r="F184" s="228" t="s">
        <v>371</v>
      </c>
      <c r="G184" s="44"/>
      <c r="H184" s="395">
        <f>SUM(H185)</f>
        <v>450000</v>
      </c>
    </row>
    <row r="185" spans="1:8" ht="15.75" customHeight="1" x14ac:dyDescent="0.25">
      <c r="A185" s="76" t="s">
        <v>173</v>
      </c>
      <c r="B185" s="44" t="s">
        <v>20</v>
      </c>
      <c r="C185" s="53" t="s">
        <v>35</v>
      </c>
      <c r="D185" s="226" t="s">
        <v>207</v>
      </c>
      <c r="E185" s="227" t="s">
        <v>10</v>
      </c>
      <c r="F185" s="228" t="s">
        <v>406</v>
      </c>
      <c r="G185" s="44"/>
      <c r="H185" s="395">
        <f>SUM(H186)</f>
        <v>450000</v>
      </c>
    </row>
    <row r="186" spans="1:8" ht="15.75" customHeight="1" x14ac:dyDescent="0.25">
      <c r="A186" s="3" t="s">
        <v>18</v>
      </c>
      <c r="B186" s="44" t="s">
        <v>20</v>
      </c>
      <c r="C186" s="53" t="s">
        <v>35</v>
      </c>
      <c r="D186" s="226" t="s">
        <v>207</v>
      </c>
      <c r="E186" s="227" t="s">
        <v>10</v>
      </c>
      <c r="F186" s="228" t="s">
        <v>406</v>
      </c>
      <c r="G186" s="44" t="s">
        <v>17</v>
      </c>
      <c r="H186" s="397">
        <f>SUM(прил7!I152)</f>
        <v>450000</v>
      </c>
    </row>
    <row r="187" spans="1:8" ht="15.75" x14ac:dyDescent="0.25">
      <c r="A187" s="86" t="s">
        <v>131</v>
      </c>
      <c r="B187" s="23" t="s">
        <v>20</v>
      </c>
      <c r="C187" s="40" t="s">
        <v>32</v>
      </c>
      <c r="D187" s="241"/>
      <c r="E187" s="242"/>
      <c r="F187" s="243"/>
      <c r="G187" s="22"/>
      <c r="H187" s="401">
        <f>SUM(H188)</f>
        <v>8464636</v>
      </c>
    </row>
    <row r="188" spans="1:8" ht="47.25" x14ac:dyDescent="0.25">
      <c r="A188" s="75" t="s">
        <v>132</v>
      </c>
      <c r="B188" s="28" t="s">
        <v>20</v>
      </c>
      <c r="C188" s="30" t="s">
        <v>32</v>
      </c>
      <c r="D188" s="223" t="s">
        <v>404</v>
      </c>
      <c r="E188" s="224" t="s">
        <v>370</v>
      </c>
      <c r="F188" s="225" t="s">
        <v>371</v>
      </c>
      <c r="G188" s="28"/>
      <c r="H188" s="394">
        <f>SUM(H189+H197)</f>
        <v>8464636</v>
      </c>
    </row>
    <row r="189" spans="1:8" ht="65.25" customHeight="1" x14ac:dyDescent="0.25">
      <c r="A189" s="76" t="s">
        <v>133</v>
      </c>
      <c r="B189" s="44" t="s">
        <v>20</v>
      </c>
      <c r="C189" s="53" t="s">
        <v>32</v>
      </c>
      <c r="D189" s="226" t="s">
        <v>202</v>
      </c>
      <c r="E189" s="227" t="s">
        <v>370</v>
      </c>
      <c r="F189" s="228" t="s">
        <v>371</v>
      </c>
      <c r="G189" s="44"/>
      <c r="H189" s="395">
        <f>SUM(H190)</f>
        <v>8413756</v>
      </c>
    </row>
    <row r="190" spans="1:8" ht="47.25" customHeight="1" x14ac:dyDescent="0.25">
      <c r="A190" s="76" t="s">
        <v>407</v>
      </c>
      <c r="B190" s="44" t="s">
        <v>20</v>
      </c>
      <c r="C190" s="53" t="s">
        <v>32</v>
      </c>
      <c r="D190" s="226" t="s">
        <v>202</v>
      </c>
      <c r="E190" s="227" t="s">
        <v>10</v>
      </c>
      <c r="F190" s="228" t="s">
        <v>371</v>
      </c>
      <c r="G190" s="44"/>
      <c r="H190" s="395">
        <f>SUM(H195+H191+H193)</f>
        <v>8413756</v>
      </c>
    </row>
    <row r="191" spans="1:8" ht="48" hidden="1" customHeight="1" x14ac:dyDescent="0.25">
      <c r="A191" s="76" t="s">
        <v>409</v>
      </c>
      <c r="B191" s="44" t="s">
        <v>20</v>
      </c>
      <c r="C191" s="53" t="s">
        <v>32</v>
      </c>
      <c r="D191" s="226" t="s">
        <v>202</v>
      </c>
      <c r="E191" s="227" t="s">
        <v>10</v>
      </c>
      <c r="F191" s="228" t="s">
        <v>410</v>
      </c>
      <c r="G191" s="44"/>
      <c r="H191" s="395">
        <f>SUM(H192)</f>
        <v>0</v>
      </c>
    </row>
    <row r="192" spans="1:8" ht="19.5" hidden="1" customHeight="1" x14ac:dyDescent="0.25">
      <c r="A192" s="76" t="s">
        <v>21</v>
      </c>
      <c r="B192" s="44" t="s">
        <v>20</v>
      </c>
      <c r="C192" s="53" t="s">
        <v>32</v>
      </c>
      <c r="D192" s="103" t="s">
        <v>202</v>
      </c>
      <c r="E192" s="269" t="s">
        <v>10</v>
      </c>
      <c r="F192" s="270" t="s">
        <v>410</v>
      </c>
      <c r="G192" s="44" t="s">
        <v>66</v>
      </c>
      <c r="H192" s="397">
        <f>SUM(прил7!I158)</f>
        <v>0</v>
      </c>
    </row>
    <row r="193" spans="1:11" ht="47.25" x14ac:dyDescent="0.25">
      <c r="A193" s="76" t="s">
        <v>411</v>
      </c>
      <c r="B193" s="44" t="s">
        <v>20</v>
      </c>
      <c r="C193" s="53" t="s">
        <v>32</v>
      </c>
      <c r="D193" s="226" t="s">
        <v>202</v>
      </c>
      <c r="E193" s="227" t="s">
        <v>10</v>
      </c>
      <c r="F193" s="228" t="s">
        <v>412</v>
      </c>
      <c r="G193" s="44"/>
      <c r="H193" s="395">
        <f>SUM(H194)</f>
        <v>6500000</v>
      </c>
    </row>
    <row r="194" spans="1:11" ht="18" customHeight="1" x14ac:dyDescent="0.25">
      <c r="A194" s="76" t="s">
        <v>21</v>
      </c>
      <c r="B194" s="44" t="s">
        <v>20</v>
      </c>
      <c r="C194" s="53" t="s">
        <v>32</v>
      </c>
      <c r="D194" s="226" t="s">
        <v>202</v>
      </c>
      <c r="E194" s="227" t="s">
        <v>10</v>
      </c>
      <c r="F194" s="228" t="s">
        <v>412</v>
      </c>
      <c r="G194" s="44" t="s">
        <v>66</v>
      </c>
      <c r="H194" s="397">
        <f>SUM(прил7!I160)</f>
        <v>6500000</v>
      </c>
    </row>
    <row r="195" spans="1:11" ht="33.75" customHeight="1" x14ac:dyDescent="0.25">
      <c r="A195" s="76" t="s">
        <v>134</v>
      </c>
      <c r="B195" s="44" t="s">
        <v>20</v>
      </c>
      <c r="C195" s="53" t="s">
        <v>32</v>
      </c>
      <c r="D195" s="226" t="s">
        <v>202</v>
      </c>
      <c r="E195" s="227" t="s">
        <v>10</v>
      </c>
      <c r="F195" s="228" t="s">
        <v>408</v>
      </c>
      <c r="G195" s="44"/>
      <c r="H195" s="395">
        <f>SUM(H196)</f>
        <v>1913756</v>
      </c>
      <c r="I195" s="608"/>
      <c r="J195" s="609"/>
      <c r="K195" s="609"/>
    </row>
    <row r="196" spans="1:11" ht="33.75" customHeight="1" x14ac:dyDescent="0.25">
      <c r="A196" s="76" t="s">
        <v>171</v>
      </c>
      <c r="B196" s="44" t="s">
        <v>20</v>
      </c>
      <c r="C196" s="53" t="s">
        <v>32</v>
      </c>
      <c r="D196" s="226" t="s">
        <v>202</v>
      </c>
      <c r="E196" s="227" t="s">
        <v>10</v>
      </c>
      <c r="F196" s="228" t="s">
        <v>408</v>
      </c>
      <c r="G196" s="44" t="s">
        <v>170</v>
      </c>
      <c r="H196" s="397">
        <f>SUM(прил7!I162)</f>
        <v>1913756</v>
      </c>
    </row>
    <row r="197" spans="1:11" ht="78.75" x14ac:dyDescent="0.25">
      <c r="A197" s="76" t="s">
        <v>235</v>
      </c>
      <c r="B197" s="44" t="s">
        <v>20</v>
      </c>
      <c r="C197" s="119" t="s">
        <v>32</v>
      </c>
      <c r="D197" s="226" t="s">
        <v>233</v>
      </c>
      <c r="E197" s="227" t="s">
        <v>370</v>
      </c>
      <c r="F197" s="228" t="s">
        <v>371</v>
      </c>
      <c r="G197" s="44"/>
      <c r="H197" s="395">
        <f>SUM(H198)</f>
        <v>50880</v>
      </c>
    </row>
    <row r="198" spans="1:11" ht="34.5" customHeight="1" x14ac:dyDescent="0.25">
      <c r="A198" s="76" t="s">
        <v>413</v>
      </c>
      <c r="B198" s="44" t="s">
        <v>20</v>
      </c>
      <c r="C198" s="119" t="s">
        <v>32</v>
      </c>
      <c r="D198" s="226" t="s">
        <v>233</v>
      </c>
      <c r="E198" s="227" t="s">
        <v>10</v>
      </c>
      <c r="F198" s="228" t="s">
        <v>371</v>
      </c>
      <c r="G198" s="44"/>
      <c r="H198" s="395">
        <f>SUM(H199)</f>
        <v>50880</v>
      </c>
    </row>
    <row r="199" spans="1:11" ht="31.5" x14ac:dyDescent="0.25">
      <c r="A199" s="76" t="s">
        <v>234</v>
      </c>
      <c r="B199" s="44" t="s">
        <v>20</v>
      </c>
      <c r="C199" s="119" t="s">
        <v>32</v>
      </c>
      <c r="D199" s="226" t="s">
        <v>233</v>
      </c>
      <c r="E199" s="227" t="s">
        <v>10</v>
      </c>
      <c r="F199" s="228" t="s">
        <v>414</v>
      </c>
      <c r="G199" s="44"/>
      <c r="H199" s="395">
        <f>SUM(H200)</f>
        <v>50880</v>
      </c>
    </row>
    <row r="200" spans="1:11" ht="32.25" customHeight="1" x14ac:dyDescent="0.25">
      <c r="A200" s="89" t="s">
        <v>514</v>
      </c>
      <c r="B200" s="44" t="s">
        <v>20</v>
      </c>
      <c r="C200" s="119" t="s">
        <v>32</v>
      </c>
      <c r="D200" s="226" t="s">
        <v>233</v>
      </c>
      <c r="E200" s="227" t="s">
        <v>10</v>
      </c>
      <c r="F200" s="228" t="s">
        <v>414</v>
      </c>
      <c r="G200" s="44" t="s">
        <v>16</v>
      </c>
      <c r="H200" s="397">
        <f>SUM(прил7!I166)</f>
        <v>50880</v>
      </c>
    </row>
    <row r="201" spans="1:11" ht="15.75" x14ac:dyDescent="0.25">
      <c r="A201" s="86" t="s">
        <v>26</v>
      </c>
      <c r="B201" s="23" t="s">
        <v>20</v>
      </c>
      <c r="C201" s="40">
        <v>12</v>
      </c>
      <c r="D201" s="241"/>
      <c r="E201" s="242"/>
      <c r="F201" s="243"/>
      <c r="G201" s="22"/>
      <c r="H201" s="401">
        <f>SUM(H202,H207,H212,H221)</f>
        <v>1726919</v>
      </c>
    </row>
    <row r="202" spans="1:11" ht="47.25" customHeight="1" x14ac:dyDescent="0.25">
      <c r="A202" s="27" t="s">
        <v>124</v>
      </c>
      <c r="B202" s="28" t="s">
        <v>20</v>
      </c>
      <c r="C202" s="30">
        <v>12</v>
      </c>
      <c r="D202" s="223" t="s">
        <v>395</v>
      </c>
      <c r="E202" s="224" t="s">
        <v>370</v>
      </c>
      <c r="F202" s="225" t="s">
        <v>371</v>
      </c>
      <c r="G202" s="28"/>
      <c r="H202" s="394">
        <f>SUM(H203)</f>
        <v>100000</v>
      </c>
    </row>
    <row r="203" spans="1:11" ht="64.5" customHeight="1" x14ac:dyDescent="0.25">
      <c r="A203" s="54" t="s">
        <v>125</v>
      </c>
      <c r="B203" s="2" t="s">
        <v>20</v>
      </c>
      <c r="C203" s="340">
        <v>12</v>
      </c>
      <c r="D203" s="238" t="s">
        <v>192</v>
      </c>
      <c r="E203" s="239" t="s">
        <v>370</v>
      </c>
      <c r="F203" s="240" t="s">
        <v>371</v>
      </c>
      <c r="G203" s="2"/>
      <c r="H203" s="395">
        <f>SUM(H204)</f>
        <v>100000</v>
      </c>
    </row>
    <row r="204" spans="1:11" ht="48.75" customHeight="1" x14ac:dyDescent="0.25">
      <c r="A204" s="54" t="s">
        <v>396</v>
      </c>
      <c r="B204" s="2" t="s">
        <v>20</v>
      </c>
      <c r="C204" s="340">
        <v>12</v>
      </c>
      <c r="D204" s="238" t="s">
        <v>192</v>
      </c>
      <c r="E204" s="239" t="s">
        <v>10</v>
      </c>
      <c r="F204" s="240" t="s">
        <v>371</v>
      </c>
      <c r="G204" s="2"/>
      <c r="H204" s="395">
        <f>SUM(H205)</f>
        <v>100000</v>
      </c>
    </row>
    <row r="205" spans="1:11" ht="16.5" customHeight="1" x14ac:dyDescent="0.25">
      <c r="A205" s="84" t="s">
        <v>398</v>
      </c>
      <c r="B205" s="2" t="s">
        <v>20</v>
      </c>
      <c r="C205" s="340">
        <v>12</v>
      </c>
      <c r="D205" s="238" t="s">
        <v>192</v>
      </c>
      <c r="E205" s="239" t="s">
        <v>10</v>
      </c>
      <c r="F205" s="240" t="s">
        <v>397</v>
      </c>
      <c r="G205" s="2"/>
      <c r="H205" s="395">
        <f>SUM(H206)</f>
        <v>100000</v>
      </c>
    </row>
    <row r="206" spans="1:11" ht="30" customHeight="1" x14ac:dyDescent="0.25">
      <c r="A206" s="89" t="s">
        <v>514</v>
      </c>
      <c r="B206" s="2" t="s">
        <v>20</v>
      </c>
      <c r="C206" s="340">
        <v>12</v>
      </c>
      <c r="D206" s="238" t="s">
        <v>192</v>
      </c>
      <c r="E206" s="239" t="s">
        <v>10</v>
      </c>
      <c r="F206" s="240" t="s">
        <v>397</v>
      </c>
      <c r="G206" s="2" t="s">
        <v>16</v>
      </c>
      <c r="H206" s="396">
        <f>SUM(прил7!I172)</f>
        <v>100000</v>
      </c>
    </row>
    <row r="207" spans="1:11" ht="47.25" x14ac:dyDescent="0.25">
      <c r="A207" s="27" t="s">
        <v>137</v>
      </c>
      <c r="B207" s="28" t="s">
        <v>20</v>
      </c>
      <c r="C207" s="30">
        <v>12</v>
      </c>
      <c r="D207" s="223" t="s">
        <v>415</v>
      </c>
      <c r="E207" s="224" t="s">
        <v>370</v>
      </c>
      <c r="F207" s="225" t="s">
        <v>371</v>
      </c>
      <c r="G207" s="28"/>
      <c r="H207" s="394">
        <f>SUM(H208)</f>
        <v>15000</v>
      </c>
    </row>
    <row r="208" spans="1:11" ht="63.75" customHeight="1" x14ac:dyDescent="0.25">
      <c r="A208" s="271" t="s">
        <v>138</v>
      </c>
      <c r="B208" s="5" t="s">
        <v>20</v>
      </c>
      <c r="C208" s="351">
        <v>12</v>
      </c>
      <c r="D208" s="238" t="s">
        <v>203</v>
      </c>
      <c r="E208" s="239" t="s">
        <v>370</v>
      </c>
      <c r="F208" s="240" t="s">
        <v>371</v>
      </c>
      <c r="G208" s="2"/>
      <c r="H208" s="395">
        <f>SUM(H209)</f>
        <v>15000</v>
      </c>
    </row>
    <row r="209" spans="1:8" ht="32.25" customHeight="1" x14ac:dyDescent="0.25">
      <c r="A209" s="90" t="s">
        <v>416</v>
      </c>
      <c r="B209" s="5" t="s">
        <v>20</v>
      </c>
      <c r="C209" s="351">
        <v>12</v>
      </c>
      <c r="D209" s="238" t="s">
        <v>203</v>
      </c>
      <c r="E209" s="239" t="s">
        <v>10</v>
      </c>
      <c r="F209" s="240" t="s">
        <v>371</v>
      </c>
      <c r="G209" s="268"/>
      <c r="H209" s="395">
        <f>SUM(H210)</f>
        <v>15000</v>
      </c>
    </row>
    <row r="210" spans="1:8" ht="18" customHeight="1" x14ac:dyDescent="0.25">
      <c r="A210" s="3" t="s">
        <v>97</v>
      </c>
      <c r="B210" s="5" t="s">
        <v>20</v>
      </c>
      <c r="C210" s="351">
        <v>12</v>
      </c>
      <c r="D210" s="238" t="s">
        <v>203</v>
      </c>
      <c r="E210" s="239" t="s">
        <v>10</v>
      </c>
      <c r="F210" s="240" t="s">
        <v>417</v>
      </c>
      <c r="G210" s="59"/>
      <c r="H210" s="395">
        <f>SUM(H211)</f>
        <v>15000</v>
      </c>
    </row>
    <row r="211" spans="1:8" ht="30.75" customHeight="1" x14ac:dyDescent="0.25">
      <c r="A211" s="89" t="s">
        <v>514</v>
      </c>
      <c r="B211" s="5" t="s">
        <v>20</v>
      </c>
      <c r="C211" s="351">
        <v>12</v>
      </c>
      <c r="D211" s="238" t="s">
        <v>203</v>
      </c>
      <c r="E211" s="239" t="s">
        <v>10</v>
      </c>
      <c r="F211" s="240" t="s">
        <v>417</v>
      </c>
      <c r="G211" s="59" t="s">
        <v>16</v>
      </c>
      <c r="H211" s="397">
        <f>SUM(прил7!I295+прил7!I177)</f>
        <v>15000</v>
      </c>
    </row>
    <row r="212" spans="1:8" ht="50.25" customHeight="1" x14ac:dyDescent="0.25">
      <c r="A212" s="75" t="s">
        <v>178</v>
      </c>
      <c r="B212" s="28" t="s">
        <v>20</v>
      </c>
      <c r="C212" s="30">
        <v>12</v>
      </c>
      <c r="D212" s="223" t="s">
        <v>537</v>
      </c>
      <c r="E212" s="224" t="s">
        <v>370</v>
      </c>
      <c r="F212" s="225" t="s">
        <v>371</v>
      </c>
      <c r="G212" s="28"/>
      <c r="H212" s="394">
        <f>SUM(H213)</f>
        <v>1601919</v>
      </c>
    </row>
    <row r="213" spans="1:8" ht="79.5" customHeight="1" x14ac:dyDescent="0.25">
      <c r="A213" s="76" t="s">
        <v>179</v>
      </c>
      <c r="B213" s="44" t="s">
        <v>20</v>
      </c>
      <c r="C213" s="53">
        <v>12</v>
      </c>
      <c r="D213" s="226" t="s">
        <v>206</v>
      </c>
      <c r="E213" s="227" t="s">
        <v>370</v>
      </c>
      <c r="F213" s="228" t="s">
        <v>371</v>
      </c>
      <c r="G213" s="44"/>
      <c r="H213" s="395">
        <f>SUM(H214)</f>
        <v>1601919</v>
      </c>
    </row>
    <row r="214" spans="1:8" ht="30.75" customHeight="1" x14ac:dyDescent="0.25">
      <c r="A214" s="76" t="s">
        <v>427</v>
      </c>
      <c r="B214" s="44" t="s">
        <v>20</v>
      </c>
      <c r="C214" s="53">
        <v>12</v>
      </c>
      <c r="D214" s="226" t="s">
        <v>206</v>
      </c>
      <c r="E214" s="227" t="s">
        <v>10</v>
      </c>
      <c r="F214" s="228" t="s">
        <v>371</v>
      </c>
      <c r="G214" s="44"/>
      <c r="H214" s="395">
        <f>SUM(H215+H217+H219)</f>
        <v>1601919</v>
      </c>
    </row>
    <row r="215" spans="1:8" ht="30.75" customHeight="1" x14ac:dyDescent="0.25">
      <c r="A215" s="76" t="s">
        <v>640</v>
      </c>
      <c r="B215" s="44" t="s">
        <v>20</v>
      </c>
      <c r="C215" s="53">
        <v>12</v>
      </c>
      <c r="D215" s="226" t="s">
        <v>206</v>
      </c>
      <c r="E215" s="227" t="s">
        <v>10</v>
      </c>
      <c r="F215" s="365">
        <v>13600</v>
      </c>
      <c r="G215" s="44"/>
      <c r="H215" s="395">
        <f>SUM(H216:H216)</f>
        <v>1121343</v>
      </c>
    </row>
    <row r="216" spans="1:8" ht="18.75" customHeight="1" x14ac:dyDescent="0.25">
      <c r="A216" s="76" t="s">
        <v>21</v>
      </c>
      <c r="B216" s="44" t="s">
        <v>20</v>
      </c>
      <c r="C216" s="53">
        <v>12</v>
      </c>
      <c r="D216" s="226" t="s">
        <v>206</v>
      </c>
      <c r="E216" s="227" t="s">
        <v>10</v>
      </c>
      <c r="F216" s="365">
        <v>13600</v>
      </c>
      <c r="G216" s="44" t="s">
        <v>66</v>
      </c>
      <c r="H216" s="397">
        <f>SUM(прил7!I182)</f>
        <v>1121343</v>
      </c>
    </row>
    <row r="217" spans="1:8" ht="30.75" customHeight="1" x14ac:dyDescent="0.25">
      <c r="A217" s="76" t="s">
        <v>641</v>
      </c>
      <c r="B217" s="44" t="s">
        <v>20</v>
      </c>
      <c r="C217" s="53">
        <v>12</v>
      </c>
      <c r="D217" s="226" t="s">
        <v>206</v>
      </c>
      <c r="E217" s="227" t="s">
        <v>10</v>
      </c>
      <c r="F217" s="228" t="s">
        <v>546</v>
      </c>
      <c r="G217" s="44"/>
      <c r="H217" s="395">
        <f>SUM(H218:H218)</f>
        <v>480576</v>
      </c>
    </row>
    <row r="218" spans="1:8" ht="17.25" customHeight="1" x14ac:dyDescent="0.25">
      <c r="A218" s="76" t="s">
        <v>21</v>
      </c>
      <c r="B218" s="44" t="s">
        <v>20</v>
      </c>
      <c r="C218" s="53">
        <v>12</v>
      </c>
      <c r="D218" s="226" t="s">
        <v>206</v>
      </c>
      <c r="E218" s="227" t="s">
        <v>10</v>
      </c>
      <c r="F218" s="228" t="s">
        <v>546</v>
      </c>
      <c r="G218" s="44" t="s">
        <v>66</v>
      </c>
      <c r="H218" s="397">
        <f>SUM(прил7!I184)</f>
        <v>480576</v>
      </c>
    </row>
    <row r="219" spans="1:8" s="461" customFormat="1" ht="33.75" hidden="1" customHeight="1" x14ac:dyDescent="0.25">
      <c r="A219" s="76" t="s">
        <v>650</v>
      </c>
      <c r="B219" s="44" t="s">
        <v>20</v>
      </c>
      <c r="C219" s="53">
        <v>12</v>
      </c>
      <c r="D219" s="226" t="s">
        <v>206</v>
      </c>
      <c r="E219" s="227" t="s">
        <v>10</v>
      </c>
      <c r="F219" s="228" t="s">
        <v>649</v>
      </c>
      <c r="G219" s="44"/>
      <c r="H219" s="395">
        <f>SUM(H220)</f>
        <v>0</v>
      </c>
    </row>
    <row r="220" spans="1:8" s="461" customFormat="1" ht="31.5" hidden="1" customHeight="1" x14ac:dyDescent="0.25">
      <c r="A220" s="89" t="s">
        <v>514</v>
      </c>
      <c r="B220" s="44" t="s">
        <v>20</v>
      </c>
      <c r="C220" s="53">
        <v>12</v>
      </c>
      <c r="D220" s="226" t="s">
        <v>206</v>
      </c>
      <c r="E220" s="227" t="s">
        <v>10</v>
      </c>
      <c r="F220" s="228" t="s">
        <v>649</v>
      </c>
      <c r="G220" s="44" t="s">
        <v>16</v>
      </c>
      <c r="H220" s="397">
        <f>SUM(прил7!I186)</f>
        <v>0</v>
      </c>
    </row>
    <row r="221" spans="1:8" ht="33" customHeight="1" x14ac:dyDescent="0.25">
      <c r="A221" s="65" t="s">
        <v>135</v>
      </c>
      <c r="B221" s="29" t="s">
        <v>20</v>
      </c>
      <c r="C221" s="29" t="s">
        <v>74</v>
      </c>
      <c r="D221" s="217" t="s">
        <v>204</v>
      </c>
      <c r="E221" s="218" t="s">
        <v>370</v>
      </c>
      <c r="F221" s="219" t="s">
        <v>371</v>
      </c>
      <c r="G221" s="28"/>
      <c r="H221" s="394">
        <f>SUM(H222)</f>
        <v>10000</v>
      </c>
    </row>
    <row r="222" spans="1:8" ht="47.25" customHeight="1" x14ac:dyDescent="0.25">
      <c r="A222" s="84" t="s">
        <v>136</v>
      </c>
      <c r="B222" s="5" t="s">
        <v>20</v>
      </c>
      <c r="C222" s="351">
        <v>12</v>
      </c>
      <c r="D222" s="238" t="s">
        <v>205</v>
      </c>
      <c r="E222" s="239" t="s">
        <v>370</v>
      </c>
      <c r="F222" s="240" t="s">
        <v>371</v>
      </c>
      <c r="G222" s="268"/>
      <c r="H222" s="395">
        <f>SUM(H223)</f>
        <v>10000</v>
      </c>
    </row>
    <row r="223" spans="1:8" ht="65.25" customHeight="1" x14ac:dyDescent="0.25">
      <c r="A223" s="84" t="s">
        <v>418</v>
      </c>
      <c r="B223" s="5" t="s">
        <v>20</v>
      </c>
      <c r="C223" s="351">
        <v>12</v>
      </c>
      <c r="D223" s="238" t="s">
        <v>205</v>
      </c>
      <c r="E223" s="239" t="s">
        <v>10</v>
      </c>
      <c r="F223" s="240" t="s">
        <v>371</v>
      </c>
      <c r="G223" s="268"/>
      <c r="H223" s="395">
        <f>SUM(H224)</f>
        <v>10000</v>
      </c>
    </row>
    <row r="224" spans="1:8" ht="31.5" x14ac:dyDescent="0.25">
      <c r="A224" s="3" t="s">
        <v>420</v>
      </c>
      <c r="B224" s="5" t="s">
        <v>20</v>
      </c>
      <c r="C224" s="351">
        <v>12</v>
      </c>
      <c r="D224" s="238" t="s">
        <v>205</v>
      </c>
      <c r="E224" s="239" t="s">
        <v>10</v>
      </c>
      <c r="F224" s="240" t="s">
        <v>419</v>
      </c>
      <c r="G224" s="268"/>
      <c r="H224" s="395">
        <f>SUM(H225)</f>
        <v>10000</v>
      </c>
    </row>
    <row r="225" spans="1:8" ht="16.5" customHeight="1" x14ac:dyDescent="0.25">
      <c r="A225" s="84" t="s">
        <v>18</v>
      </c>
      <c r="B225" s="5" t="s">
        <v>20</v>
      </c>
      <c r="C225" s="351">
        <v>12</v>
      </c>
      <c r="D225" s="238" t="s">
        <v>205</v>
      </c>
      <c r="E225" s="239" t="s">
        <v>10</v>
      </c>
      <c r="F225" s="240" t="s">
        <v>419</v>
      </c>
      <c r="G225" s="268" t="s">
        <v>17</v>
      </c>
      <c r="H225" s="397">
        <f>SUM(прил7!I191)</f>
        <v>10000</v>
      </c>
    </row>
    <row r="226" spans="1:8" ht="16.5" customHeight="1" x14ac:dyDescent="0.25">
      <c r="A226" s="58" t="s">
        <v>139</v>
      </c>
      <c r="B226" s="94" t="s">
        <v>98</v>
      </c>
      <c r="C226" s="95"/>
      <c r="D226" s="247"/>
      <c r="E226" s="248"/>
      <c r="F226" s="249"/>
      <c r="G226" s="96"/>
      <c r="H226" s="447">
        <f>SUM(H227+H233)</f>
        <v>1481647</v>
      </c>
    </row>
    <row r="227" spans="1:8" s="9" customFormat="1" ht="15.75" x14ac:dyDescent="0.25">
      <c r="A227" s="41" t="s">
        <v>229</v>
      </c>
      <c r="B227" s="51" t="s">
        <v>98</v>
      </c>
      <c r="C227" s="118" t="s">
        <v>10</v>
      </c>
      <c r="D227" s="214"/>
      <c r="E227" s="215"/>
      <c r="F227" s="216"/>
      <c r="G227" s="52"/>
      <c r="H227" s="401">
        <f>SUM(H228)</f>
        <v>19449</v>
      </c>
    </row>
    <row r="228" spans="1:8" ht="47.25" x14ac:dyDescent="0.25">
      <c r="A228" s="27" t="s">
        <v>178</v>
      </c>
      <c r="B228" s="29" t="s">
        <v>98</v>
      </c>
      <c r="C228" s="121" t="s">
        <v>10</v>
      </c>
      <c r="D228" s="223" t="s">
        <v>421</v>
      </c>
      <c r="E228" s="224" t="s">
        <v>370</v>
      </c>
      <c r="F228" s="225" t="s">
        <v>371</v>
      </c>
      <c r="G228" s="31"/>
      <c r="H228" s="394">
        <f>SUM(H229)</f>
        <v>19449</v>
      </c>
    </row>
    <row r="229" spans="1:8" ht="78.75" x14ac:dyDescent="0.25">
      <c r="A229" s="3" t="s">
        <v>231</v>
      </c>
      <c r="B229" s="5" t="s">
        <v>98</v>
      </c>
      <c r="C229" s="120" t="s">
        <v>10</v>
      </c>
      <c r="D229" s="238" t="s">
        <v>230</v>
      </c>
      <c r="E229" s="239" t="s">
        <v>370</v>
      </c>
      <c r="F229" s="240" t="s">
        <v>371</v>
      </c>
      <c r="G229" s="59"/>
      <c r="H229" s="395">
        <f>SUM(H230)</f>
        <v>19449</v>
      </c>
    </row>
    <row r="230" spans="1:8" ht="47.25" x14ac:dyDescent="0.25">
      <c r="A230" s="61" t="s">
        <v>422</v>
      </c>
      <c r="B230" s="5" t="s">
        <v>98</v>
      </c>
      <c r="C230" s="120" t="s">
        <v>10</v>
      </c>
      <c r="D230" s="238" t="s">
        <v>230</v>
      </c>
      <c r="E230" s="239" t="s">
        <v>10</v>
      </c>
      <c r="F230" s="240" t="s">
        <v>371</v>
      </c>
      <c r="G230" s="59"/>
      <c r="H230" s="395">
        <f>SUM(H231)</f>
        <v>19449</v>
      </c>
    </row>
    <row r="231" spans="1:8" ht="33.75" customHeight="1" x14ac:dyDescent="0.25">
      <c r="A231" s="105" t="s">
        <v>423</v>
      </c>
      <c r="B231" s="5" t="s">
        <v>98</v>
      </c>
      <c r="C231" s="120" t="s">
        <v>10</v>
      </c>
      <c r="D231" s="238" t="s">
        <v>230</v>
      </c>
      <c r="E231" s="239" t="s">
        <v>10</v>
      </c>
      <c r="F231" s="240" t="s">
        <v>424</v>
      </c>
      <c r="G231" s="59"/>
      <c r="H231" s="395">
        <f>SUM(H232)</f>
        <v>19449</v>
      </c>
    </row>
    <row r="232" spans="1:8" ht="16.5" customHeight="1" x14ac:dyDescent="0.25">
      <c r="A232" s="76" t="s">
        <v>21</v>
      </c>
      <c r="B232" s="5" t="s">
        <v>98</v>
      </c>
      <c r="C232" s="120" t="s">
        <v>10</v>
      </c>
      <c r="D232" s="238" t="s">
        <v>230</v>
      </c>
      <c r="E232" s="239" t="s">
        <v>10</v>
      </c>
      <c r="F232" s="240" t="s">
        <v>424</v>
      </c>
      <c r="G232" s="59" t="s">
        <v>66</v>
      </c>
      <c r="H232" s="397">
        <f>SUM(прил7!I198)</f>
        <v>19449</v>
      </c>
    </row>
    <row r="233" spans="1:8" ht="16.5" customHeight="1" x14ac:dyDescent="0.25">
      <c r="A233" s="41" t="s">
        <v>140</v>
      </c>
      <c r="B233" s="51" t="s">
        <v>98</v>
      </c>
      <c r="C233" s="23" t="s">
        <v>12</v>
      </c>
      <c r="D233" s="214"/>
      <c r="E233" s="215"/>
      <c r="F233" s="216"/>
      <c r="G233" s="52"/>
      <c r="H233" s="401">
        <f>SUM(H234)</f>
        <v>1462198</v>
      </c>
    </row>
    <row r="234" spans="1:8" s="43" customFormat="1" ht="49.5" customHeight="1" x14ac:dyDescent="0.25">
      <c r="A234" s="27" t="s">
        <v>178</v>
      </c>
      <c r="B234" s="29" t="s">
        <v>98</v>
      </c>
      <c r="C234" s="121" t="s">
        <v>12</v>
      </c>
      <c r="D234" s="223" t="s">
        <v>421</v>
      </c>
      <c r="E234" s="224" t="s">
        <v>370</v>
      </c>
      <c r="F234" s="225" t="s">
        <v>371</v>
      </c>
      <c r="G234" s="31"/>
      <c r="H234" s="394">
        <f>SUM(H235+H239)</f>
        <v>1462198</v>
      </c>
    </row>
    <row r="235" spans="1:8" s="43" customFormat="1" ht="78.75" customHeight="1" x14ac:dyDescent="0.25">
      <c r="A235" s="54" t="s">
        <v>231</v>
      </c>
      <c r="B235" s="5" t="s">
        <v>98</v>
      </c>
      <c r="C235" s="120" t="s">
        <v>12</v>
      </c>
      <c r="D235" s="238" t="s">
        <v>230</v>
      </c>
      <c r="E235" s="239" t="s">
        <v>370</v>
      </c>
      <c r="F235" s="240" t="s">
        <v>371</v>
      </c>
      <c r="G235" s="268"/>
      <c r="H235" s="395">
        <f>SUM(H236)</f>
        <v>280000</v>
      </c>
    </row>
    <row r="236" spans="1:8" s="43" customFormat="1" ht="48" customHeight="1" x14ac:dyDescent="0.25">
      <c r="A236" s="105" t="s">
        <v>422</v>
      </c>
      <c r="B236" s="5" t="s">
        <v>98</v>
      </c>
      <c r="C236" s="120" t="s">
        <v>12</v>
      </c>
      <c r="D236" s="238" t="s">
        <v>230</v>
      </c>
      <c r="E236" s="239" t="s">
        <v>10</v>
      </c>
      <c r="F236" s="240" t="s">
        <v>371</v>
      </c>
      <c r="G236" s="268"/>
      <c r="H236" s="395">
        <f>SUM(H237)</f>
        <v>280000</v>
      </c>
    </row>
    <row r="237" spans="1:8" s="43" customFormat="1" ht="32.25" customHeight="1" x14ac:dyDescent="0.25">
      <c r="A237" s="105" t="s">
        <v>487</v>
      </c>
      <c r="B237" s="5" t="s">
        <v>98</v>
      </c>
      <c r="C237" s="120" t="s">
        <v>12</v>
      </c>
      <c r="D237" s="238" t="s">
        <v>230</v>
      </c>
      <c r="E237" s="239" t="s">
        <v>10</v>
      </c>
      <c r="F237" s="240" t="s">
        <v>488</v>
      </c>
      <c r="G237" s="268"/>
      <c r="H237" s="395">
        <f>SUM(H238)</f>
        <v>280000</v>
      </c>
    </row>
    <row r="238" spans="1:8" s="43" customFormat="1" ht="15.75" customHeight="1" x14ac:dyDescent="0.25">
      <c r="A238" s="76" t="s">
        <v>21</v>
      </c>
      <c r="B238" s="5" t="s">
        <v>98</v>
      </c>
      <c r="C238" s="120" t="s">
        <v>12</v>
      </c>
      <c r="D238" s="238" t="s">
        <v>230</v>
      </c>
      <c r="E238" s="239" t="s">
        <v>10</v>
      </c>
      <c r="F238" s="240" t="s">
        <v>488</v>
      </c>
      <c r="G238" s="268" t="s">
        <v>66</v>
      </c>
      <c r="H238" s="397">
        <f>SUM(прил7!I204)</f>
        <v>280000</v>
      </c>
    </row>
    <row r="239" spans="1:8" s="43" customFormat="1" ht="78.75" x14ac:dyDescent="0.25">
      <c r="A239" s="339" t="s">
        <v>179</v>
      </c>
      <c r="B239" s="5" t="s">
        <v>98</v>
      </c>
      <c r="C239" s="553" t="s">
        <v>12</v>
      </c>
      <c r="D239" s="238" t="s">
        <v>206</v>
      </c>
      <c r="E239" s="239" t="s">
        <v>370</v>
      </c>
      <c r="F239" s="240" t="s">
        <v>371</v>
      </c>
      <c r="G239" s="59"/>
      <c r="H239" s="395">
        <f>SUM(H240)</f>
        <v>1182198</v>
      </c>
    </row>
    <row r="240" spans="1:8" s="43" customFormat="1" ht="31.5" x14ac:dyDescent="0.25">
      <c r="A240" s="3" t="s">
        <v>427</v>
      </c>
      <c r="B240" s="5" t="s">
        <v>98</v>
      </c>
      <c r="C240" s="553" t="s">
        <v>12</v>
      </c>
      <c r="D240" s="238" t="s">
        <v>206</v>
      </c>
      <c r="E240" s="239" t="s">
        <v>10</v>
      </c>
      <c r="F240" s="240" t="s">
        <v>371</v>
      </c>
      <c r="G240" s="59"/>
      <c r="H240" s="395">
        <f>SUM(H243+H241+H245)</f>
        <v>1182198</v>
      </c>
    </row>
    <row r="241" spans="1:8" s="43" customFormat="1" ht="31.5" x14ac:dyDescent="0.25">
      <c r="A241" s="61" t="s">
        <v>717</v>
      </c>
      <c r="B241" s="5" t="s">
        <v>98</v>
      </c>
      <c r="C241" s="560" t="s">
        <v>12</v>
      </c>
      <c r="D241" s="238" t="s">
        <v>206</v>
      </c>
      <c r="E241" s="239" t="s">
        <v>10</v>
      </c>
      <c r="F241" s="347">
        <v>11500</v>
      </c>
      <c r="G241" s="59"/>
      <c r="H241" s="395">
        <f>SUM(H242)</f>
        <v>1123088</v>
      </c>
    </row>
    <row r="242" spans="1:8" s="43" customFormat="1" ht="31.5" x14ac:dyDescent="0.25">
      <c r="A242" s="76" t="s">
        <v>171</v>
      </c>
      <c r="B242" s="5" t="s">
        <v>98</v>
      </c>
      <c r="C242" s="560" t="s">
        <v>12</v>
      </c>
      <c r="D242" s="238" t="s">
        <v>206</v>
      </c>
      <c r="E242" s="239" t="s">
        <v>10</v>
      </c>
      <c r="F242" s="347">
        <v>11500</v>
      </c>
      <c r="G242" s="59" t="s">
        <v>170</v>
      </c>
      <c r="H242" s="397">
        <f>SUM(прил7!I208)</f>
        <v>1123088</v>
      </c>
    </row>
    <row r="243" spans="1:8" s="43" customFormat="1" ht="31.5" x14ac:dyDescent="0.25">
      <c r="A243" s="61" t="s">
        <v>711</v>
      </c>
      <c r="B243" s="5" t="s">
        <v>98</v>
      </c>
      <c r="C243" s="553" t="s">
        <v>12</v>
      </c>
      <c r="D243" s="238" t="s">
        <v>206</v>
      </c>
      <c r="E243" s="239" t="s">
        <v>10</v>
      </c>
      <c r="F243" s="347" t="s">
        <v>710</v>
      </c>
      <c r="G243" s="59"/>
      <c r="H243" s="395">
        <f>SUM(H244)</f>
        <v>59110</v>
      </c>
    </row>
    <row r="244" spans="1:8" s="43" customFormat="1" ht="31.5" x14ac:dyDescent="0.25">
      <c r="A244" s="76" t="s">
        <v>171</v>
      </c>
      <c r="B244" s="5" t="s">
        <v>98</v>
      </c>
      <c r="C244" s="553" t="s">
        <v>12</v>
      </c>
      <c r="D244" s="238" t="s">
        <v>206</v>
      </c>
      <c r="E244" s="239" t="s">
        <v>10</v>
      </c>
      <c r="F244" s="347" t="s">
        <v>710</v>
      </c>
      <c r="G244" s="59" t="s">
        <v>170</v>
      </c>
      <c r="H244" s="397">
        <f>SUM(прил7!I210)</f>
        <v>59110</v>
      </c>
    </row>
    <row r="245" spans="1:8" s="43" customFormat="1" ht="31.5" hidden="1" x14ac:dyDescent="0.25">
      <c r="A245" s="564" t="s">
        <v>719</v>
      </c>
      <c r="B245" s="5" t="s">
        <v>98</v>
      </c>
      <c r="C245" s="562" t="s">
        <v>12</v>
      </c>
      <c r="D245" s="238" t="s">
        <v>206</v>
      </c>
      <c r="E245" s="239" t="s">
        <v>10</v>
      </c>
      <c r="F245" s="222" t="s">
        <v>718</v>
      </c>
      <c r="G245" s="59"/>
      <c r="H245" s="395">
        <f>SUM(H246:H247)</f>
        <v>0</v>
      </c>
    </row>
    <row r="246" spans="1:8" s="43" customFormat="1" ht="31.5" hidden="1" x14ac:dyDescent="0.25">
      <c r="A246" s="84" t="s">
        <v>514</v>
      </c>
      <c r="B246" s="5" t="s">
        <v>98</v>
      </c>
      <c r="C246" s="562" t="s">
        <v>12</v>
      </c>
      <c r="D246" s="238" t="s">
        <v>206</v>
      </c>
      <c r="E246" s="239" t="s">
        <v>10</v>
      </c>
      <c r="F246" s="222" t="s">
        <v>718</v>
      </c>
      <c r="G246" s="59" t="s">
        <v>16</v>
      </c>
      <c r="H246" s="397">
        <f>SUM(прил7!I212)</f>
        <v>0</v>
      </c>
    </row>
    <row r="247" spans="1:8" s="43" customFormat="1" ht="31.5" hidden="1" x14ac:dyDescent="0.25">
      <c r="A247" s="76" t="s">
        <v>171</v>
      </c>
      <c r="B247" s="5" t="s">
        <v>98</v>
      </c>
      <c r="C247" s="570" t="s">
        <v>12</v>
      </c>
      <c r="D247" s="238" t="s">
        <v>206</v>
      </c>
      <c r="E247" s="239" t="s">
        <v>10</v>
      </c>
      <c r="F247" s="222" t="s">
        <v>718</v>
      </c>
      <c r="G247" s="59" t="s">
        <v>170</v>
      </c>
      <c r="H247" s="397">
        <f>SUM(прил7!I213)</f>
        <v>0</v>
      </c>
    </row>
    <row r="248" spans="1:8" ht="17.25" customHeight="1" x14ac:dyDescent="0.25">
      <c r="A248" s="74" t="s">
        <v>27</v>
      </c>
      <c r="B248" s="16" t="s">
        <v>29</v>
      </c>
      <c r="C248" s="39"/>
      <c r="D248" s="247"/>
      <c r="E248" s="248"/>
      <c r="F248" s="249"/>
      <c r="G248" s="15"/>
      <c r="H248" s="447">
        <f>SUM(H249+H271+H343+H364+H386)</f>
        <v>300343800</v>
      </c>
    </row>
    <row r="249" spans="1:8" ht="15.75" x14ac:dyDescent="0.25">
      <c r="A249" s="86" t="s">
        <v>28</v>
      </c>
      <c r="B249" s="23" t="s">
        <v>29</v>
      </c>
      <c r="C249" s="23" t="s">
        <v>10</v>
      </c>
      <c r="D249" s="214"/>
      <c r="E249" s="215"/>
      <c r="F249" s="216"/>
      <c r="G249" s="22"/>
      <c r="H249" s="401">
        <f>SUM(H250,H266)</f>
        <v>36589855</v>
      </c>
    </row>
    <row r="250" spans="1:8" ht="35.25" customHeight="1" x14ac:dyDescent="0.25">
      <c r="A250" s="27" t="s">
        <v>141</v>
      </c>
      <c r="B250" s="29" t="s">
        <v>29</v>
      </c>
      <c r="C250" s="29" t="s">
        <v>10</v>
      </c>
      <c r="D250" s="217" t="s">
        <v>428</v>
      </c>
      <c r="E250" s="218" t="s">
        <v>370</v>
      </c>
      <c r="F250" s="219" t="s">
        <v>371</v>
      </c>
      <c r="G250" s="31"/>
      <c r="H250" s="394">
        <f>SUM(H251)</f>
        <v>36441855</v>
      </c>
    </row>
    <row r="251" spans="1:8" ht="49.5" customHeight="1" x14ac:dyDescent="0.25">
      <c r="A251" s="3" t="s">
        <v>142</v>
      </c>
      <c r="B251" s="5" t="s">
        <v>29</v>
      </c>
      <c r="C251" s="5" t="s">
        <v>10</v>
      </c>
      <c r="D251" s="220" t="s">
        <v>215</v>
      </c>
      <c r="E251" s="221" t="s">
        <v>370</v>
      </c>
      <c r="F251" s="222" t="s">
        <v>371</v>
      </c>
      <c r="G251" s="59"/>
      <c r="H251" s="395">
        <f>SUM(H252)</f>
        <v>36441855</v>
      </c>
    </row>
    <row r="252" spans="1:8" ht="17.25" customHeight="1" x14ac:dyDescent="0.25">
      <c r="A252" s="3" t="s">
        <v>429</v>
      </c>
      <c r="B252" s="5" t="s">
        <v>29</v>
      </c>
      <c r="C252" s="5" t="s">
        <v>10</v>
      </c>
      <c r="D252" s="220" t="s">
        <v>215</v>
      </c>
      <c r="E252" s="221" t="s">
        <v>10</v>
      </c>
      <c r="F252" s="222" t="s">
        <v>371</v>
      </c>
      <c r="G252" s="59"/>
      <c r="H252" s="395">
        <f>SUM(H253+H256+H262+H258+H260)</f>
        <v>36441855</v>
      </c>
    </row>
    <row r="253" spans="1:8" ht="81" customHeight="1" x14ac:dyDescent="0.25">
      <c r="A253" s="3" t="s">
        <v>430</v>
      </c>
      <c r="B253" s="5" t="s">
        <v>29</v>
      </c>
      <c r="C253" s="5" t="s">
        <v>10</v>
      </c>
      <c r="D253" s="220" t="s">
        <v>215</v>
      </c>
      <c r="E253" s="221" t="s">
        <v>10</v>
      </c>
      <c r="F253" s="222" t="s">
        <v>431</v>
      </c>
      <c r="G253" s="2"/>
      <c r="H253" s="395">
        <f>SUM(H254:H255)</f>
        <v>18429532</v>
      </c>
    </row>
    <row r="254" spans="1:8" ht="47.25" x14ac:dyDescent="0.25">
      <c r="A254" s="84" t="s">
        <v>76</v>
      </c>
      <c r="B254" s="5" t="s">
        <v>29</v>
      </c>
      <c r="C254" s="5" t="s">
        <v>10</v>
      </c>
      <c r="D254" s="220" t="s">
        <v>215</v>
      </c>
      <c r="E254" s="221" t="s">
        <v>10</v>
      </c>
      <c r="F254" s="222" t="s">
        <v>431</v>
      </c>
      <c r="G254" s="268" t="s">
        <v>13</v>
      </c>
      <c r="H254" s="397">
        <f>SUM(прил7!I302)</f>
        <v>18218061</v>
      </c>
    </row>
    <row r="255" spans="1:8" ht="31.5" customHeight="1" x14ac:dyDescent="0.25">
      <c r="A255" s="89" t="s">
        <v>514</v>
      </c>
      <c r="B255" s="5" t="s">
        <v>29</v>
      </c>
      <c r="C255" s="5" t="s">
        <v>10</v>
      </c>
      <c r="D255" s="220" t="s">
        <v>215</v>
      </c>
      <c r="E255" s="221" t="s">
        <v>10</v>
      </c>
      <c r="F255" s="222" t="s">
        <v>431</v>
      </c>
      <c r="G255" s="268" t="s">
        <v>16</v>
      </c>
      <c r="H255" s="397">
        <f>SUM(прил7!I303)</f>
        <v>211471</v>
      </c>
    </row>
    <row r="256" spans="1:8" ht="31.5" hidden="1" customHeight="1" x14ac:dyDescent="0.25">
      <c r="A256" s="346" t="s">
        <v>511</v>
      </c>
      <c r="B256" s="5" t="s">
        <v>29</v>
      </c>
      <c r="C256" s="5" t="s">
        <v>10</v>
      </c>
      <c r="D256" s="220" t="s">
        <v>215</v>
      </c>
      <c r="E256" s="221" t="s">
        <v>10</v>
      </c>
      <c r="F256" s="222" t="s">
        <v>510</v>
      </c>
      <c r="G256" s="268"/>
      <c r="H256" s="395">
        <f>SUM(H257)</f>
        <v>0</v>
      </c>
    </row>
    <row r="257" spans="1:8" ht="31.5" hidden="1" customHeight="1" x14ac:dyDescent="0.25">
      <c r="A257" s="110" t="s">
        <v>514</v>
      </c>
      <c r="B257" s="5" t="s">
        <v>29</v>
      </c>
      <c r="C257" s="5" t="s">
        <v>10</v>
      </c>
      <c r="D257" s="220" t="s">
        <v>215</v>
      </c>
      <c r="E257" s="221" t="s">
        <v>10</v>
      </c>
      <c r="F257" s="222" t="s">
        <v>510</v>
      </c>
      <c r="G257" s="268" t="s">
        <v>16</v>
      </c>
      <c r="H257" s="397">
        <f>SUM(прил7!I305)</f>
        <v>0</v>
      </c>
    </row>
    <row r="258" spans="1:8" s="573" customFormat="1" ht="66" customHeight="1" x14ac:dyDescent="0.25">
      <c r="A258" s="514" t="s">
        <v>779</v>
      </c>
      <c r="B258" s="2" t="s">
        <v>29</v>
      </c>
      <c r="C258" s="5" t="s">
        <v>10</v>
      </c>
      <c r="D258" s="220" t="s">
        <v>215</v>
      </c>
      <c r="E258" s="221" t="s">
        <v>10</v>
      </c>
      <c r="F258" s="222" t="s">
        <v>762</v>
      </c>
      <c r="G258" s="2"/>
      <c r="H258" s="395">
        <f>SUM(H259)</f>
        <v>1629354</v>
      </c>
    </row>
    <row r="259" spans="1:8" s="573" customFormat="1" ht="31.5" x14ac:dyDescent="0.25">
      <c r="A259" s="520" t="s">
        <v>514</v>
      </c>
      <c r="B259" s="2" t="s">
        <v>29</v>
      </c>
      <c r="C259" s="5" t="s">
        <v>10</v>
      </c>
      <c r="D259" s="220" t="s">
        <v>215</v>
      </c>
      <c r="E259" s="221" t="s">
        <v>10</v>
      </c>
      <c r="F259" s="222" t="s">
        <v>762</v>
      </c>
      <c r="G259" s="2" t="s">
        <v>16</v>
      </c>
      <c r="H259" s="397">
        <f>SUM(прил7!I307)</f>
        <v>1629354</v>
      </c>
    </row>
    <row r="260" spans="1:8" s="573" customFormat="1" ht="78.75" x14ac:dyDescent="0.25">
      <c r="A260" s="49" t="s">
        <v>780</v>
      </c>
      <c r="B260" s="44" t="s">
        <v>29</v>
      </c>
      <c r="C260" s="5" t="s">
        <v>10</v>
      </c>
      <c r="D260" s="256" t="s">
        <v>215</v>
      </c>
      <c r="E260" s="221" t="s">
        <v>10</v>
      </c>
      <c r="F260" s="222" t="s">
        <v>763</v>
      </c>
      <c r="G260" s="44"/>
      <c r="H260" s="395">
        <f>SUM(H261)</f>
        <v>1086236</v>
      </c>
    </row>
    <row r="261" spans="1:8" s="573" customFormat="1" ht="31.5" x14ac:dyDescent="0.25">
      <c r="A261" s="520" t="s">
        <v>514</v>
      </c>
      <c r="B261" s="44" t="s">
        <v>29</v>
      </c>
      <c r="C261" s="5" t="s">
        <v>10</v>
      </c>
      <c r="D261" s="256" t="s">
        <v>215</v>
      </c>
      <c r="E261" s="221" t="s">
        <v>10</v>
      </c>
      <c r="F261" s="222" t="s">
        <v>763</v>
      </c>
      <c r="G261" s="44" t="s">
        <v>16</v>
      </c>
      <c r="H261" s="397">
        <f>SUM(прил7!I309)</f>
        <v>1086236</v>
      </c>
    </row>
    <row r="262" spans="1:8" ht="33" customHeight="1" x14ac:dyDescent="0.25">
      <c r="A262" s="3" t="s">
        <v>84</v>
      </c>
      <c r="B262" s="5" t="s">
        <v>29</v>
      </c>
      <c r="C262" s="5" t="s">
        <v>10</v>
      </c>
      <c r="D262" s="220" t="s">
        <v>215</v>
      </c>
      <c r="E262" s="221" t="s">
        <v>10</v>
      </c>
      <c r="F262" s="222" t="s">
        <v>402</v>
      </c>
      <c r="G262" s="59"/>
      <c r="H262" s="395">
        <f>SUM(H263:H265)</f>
        <v>15296733</v>
      </c>
    </row>
    <row r="263" spans="1:8" ht="49.5" customHeight="1" x14ac:dyDescent="0.25">
      <c r="A263" s="84" t="s">
        <v>76</v>
      </c>
      <c r="B263" s="5" t="s">
        <v>29</v>
      </c>
      <c r="C263" s="5" t="s">
        <v>10</v>
      </c>
      <c r="D263" s="220" t="s">
        <v>215</v>
      </c>
      <c r="E263" s="221" t="s">
        <v>10</v>
      </c>
      <c r="F263" s="222" t="s">
        <v>402</v>
      </c>
      <c r="G263" s="59" t="s">
        <v>13</v>
      </c>
      <c r="H263" s="397">
        <f>SUM(прил7!I311)</f>
        <v>6210585</v>
      </c>
    </row>
    <row r="264" spans="1:8" ht="31.5" customHeight="1" x14ac:dyDescent="0.25">
      <c r="A264" s="89" t="s">
        <v>514</v>
      </c>
      <c r="B264" s="5" t="s">
        <v>29</v>
      </c>
      <c r="C264" s="5" t="s">
        <v>10</v>
      </c>
      <c r="D264" s="220" t="s">
        <v>215</v>
      </c>
      <c r="E264" s="221" t="s">
        <v>10</v>
      </c>
      <c r="F264" s="222" t="s">
        <v>402</v>
      </c>
      <c r="G264" s="59" t="s">
        <v>16</v>
      </c>
      <c r="H264" s="397">
        <f>SUM(прил7!I312)</f>
        <v>8544786</v>
      </c>
    </row>
    <row r="265" spans="1:8" ht="18" customHeight="1" x14ac:dyDescent="0.25">
      <c r="A265" s="3" t="s">
        <v>18</v>
      </c>
      <c r="B265" s="5" t="s">
        <v>29</v>
      </c>
      <c r="C265" s="5" t="s">
        <v>10</v>
      </c>
      <c r="D265" s="220" t="s">
        <v>215</v>
      </c>
      <c r="E265" s="221" t="s">
        <v>10</v>
      </c>
      <c r="F265" s="222" t="s">
        <v>402</v>
      </c>
      <c r="G265" s="59" t="s">
        <v>17</v>
      </c>
      <c r="H265" s="397">
        <f>SUM(прил7!I313)</f>
        <v>541362</v>
      </c>
    </row>
    <row r="266" spans="1:8" ht="64.5" customHeight="1" x14ac:dyDescent="0.25">
      <c r="A266" s="75" t="s">
        <v>128</v>
      </c>
      <c r="B266" s="28" t="s">
        <v>29</v>
      </c>
      <c r="C266" s="42" t="s">
        <v>10</v>
      </c>
      <c r="D266" s="229" t="s">
        <v>199</v>
      </c>
      <c r="E266" s="230" t="s">
        <v>370</v>
      </c>
      <c r="F266" s="231" t="s">
        <v>371</v>
      </c>
      <c r="G266" s="28"/>
      <c r="H266" s="394">
        <f>SUM(H267)</f>
        <v>148000</v>
      </c>
    </row>
    <row r="267" spans="1:8" ht="96" customHeight="1" x14ac:dyDescent="0.25">
      <c r="A267" s="76" t="s">
        <v>144</v>
      </c>
      <c r="B267" s="2" t="s">
        <v>29</v>
      </c>
      <c r="C267" s="8" t="s">
        <v>10</v>
      </c>
      <c r="D267" s="253" t="s">
        <v>201</v>
      </c>
      <c r="E267" s="254" t="s">
        <v>370</v>
      </c>
      <c r="F267" s="255" t="s">
        <v>371</v>
      </c>
      <c r="G267" s="2"/>
      <c r="H267" s="395">
        <f>SUM(H268)</f>
        <v>148000</v>
      </c>
    </row>
    <row r="268" spans="1:8" ht="49.5" customHeight="1" x14ac:dyDescent="0.25">
      <c r="A268" s="76" t="s">
        <v>390</v>
      </c>
      <c r="B268" s="2" t="s">
        <v>29</v>
      </c>
      <c r="C268" s="8" t="s">
        <v>10</v>
      </c>
      <c r="D268" s="253" t="s">
        <v>201</v>
      </c>
      <c r="E268" s="254" t="s">
        <v>10</v>
      </c>
      <c r="F268" s="255" t="s">
        <v>371</v>
      </c>
      <c r="G268" s="2"/>
      <c r="H268" s="395">
        <f>SUM(H269)</f>
        <v>148000</v>
      </c>
    </row>
    <row r="269" spans="1:8" ht="18" customHeight="1" x14ac:dyDescent="0.25">
      <c r="A269" s="3" t="s">
        <v>99</v>
      </c>
      <c r="B269" s="2" t="s">
        <v>29</v>
      </c>
      <c r="C269" s="8" t="s">
        <v>10</v>
      </c>
      <c r="D269" s="253" t="s">
        <v>201</v>
      </c>
      <c r="E269" s="254" t="s">
        <v>10</v>
      </c>
      <c r="F269" s="255" t="s">
        <v>391</v>
      </c>
      <c r="G269" s="2"/>
      <c r="H269" s="395">
        <f>SUM(H270)</f>
        <v>148000</v>
      </c>
    </row>
    <row r="270" spans="1:8" ht="30" customHeight="1" x14ac:dyDescent="0.25">
      <c r="A270" s="89" t="s">
        <v>514</v>
      </c>
      <c r="B270" s="2" t="s">
        <v>29</v>
      </c>
      <c r="C270" s="8" t="s">
        <v>10</v>
      </c>
      <c r="D270" s="253" t="s">
        <v>201</v>
      </c>
      <c r="E270" s="254" t="s">
        <v>10</v>
      </c>
      <c r="F270" s="255" t="s">
        <v>391</v>
      </c>
      <c r="G270" s="2" t="s">
        <v>16</v>
      </c>
      <c r="H270" s="396">
        <f>SUM(прил7!I318)</f>
        <v>148000</v>
      </c>
    </row>
    <row r="271" spans="1:8" ht="15.75" x14ac:dyDescent="0.25">
      <c r="A271" s="86" t="s">
        <v>30</v>
      </c>
      <c r="B271" s="23" t="s">
        <v>29</v>
      </c>
      <c r="C271" s="23" t="s">
        <v>12</v>
      </c>
      <c r="D271" s="214"/>
      <c r="E271" s="215"/>
      <c r="F271" s="216"/>
      <c r="G271" s="22"/>
      <c r="H271" s="401">
        <f>SUM(H272+H333+H338)</f>
        <v>237800459</v>
      </c>
    </row>
    <row r="272" spans="1:8" ht="35.25" customHeight="1" x14ac:dyDescent="0.25">
      <c r="A272" s="27" t="s">
        <v>141</v>
      </c>
      <c r="B272" s="28" t="s">
        <v>29</v>
      </c>
      <c r="C272" s="28" t="s">
        <v>12</v>
      </c>
      <c r="D272" s="217" t="s">
        <v>428</v>
      </c>
      <c r="E272" s="218" t="s">
        <v>370</v>
      </c>
      <c r="F272" s="219" t="s">
        <v>371</v>
      </c>
      <c r="G272" s="28"/>
      <c r="H272" s="394">
        <f>SUM(H273+H329)</f>
        <v>236374959</v>
      </c>
    </row>
    <row r="273" spans="1:8" ht="50.25" customHeight="1" x14ac:dyDescent="0.25">
      <c r="A273" s="3" t="s">
        <v>142</v>
      </c>
      <c r="B273" s="2" t="s">
        <v>29</v>
      </c>
      <c r="C273" s="2" t="s">
        <v>12</v>
      </c>
      <c r="D273" s="220" t="s">
        <v>215</v>
      </c>
      <c r="E273" s="221" t="s">
        <v>370</v>
      </c>
      <c r="F273" s="222" t="s">
        <v>371</v>
      </c>
      <c r="G273" s="2"/>
      <c r="H273" s="395">
        <f>SUM(H274+H320+H326+H323)</f>
        <v>236374959</v>
      </c>
    </row>
    <row r="274" spans="1:8" ht="17.25" customHeight="1" x14ac:dyDescent="0.25">
      <c r="A274" s="3" t="s">
        <v>439</v>
      </c>
      <c r="B274" s="2" t="s">
        <v>29</v>
      </c>
      <c r="C274" s="2" t="s">
        <v>12</v>
      </c>
      <c r="D274" s="220" t="s">
        <v>215</v>
      </c>
      <c r="E274" s="221" t="s">
        <v>12</v>
      </c>
      <c r="F274" s="222" t="s">
        <v>371</v>
      </c>
      <c r="G274" s="2"/>
      <c r="H274" s="395">
        <f>SUM(H275+H278+H283+H295+H315+H300+H293+H309+H313+H317+H281+H298+H291+H285+H287+H289+H303+H305+H307)</f>
        <v>233084196</v>
      </c>
    </row>
    <row r="275" spans="1:8" ht="82.5" customHeight="1" x14ac:dyDescent="0.25">
      <c r="A275" s="519" t="s">
        <v>145</v>
      </c>
      <c r="B275" s="2" t="s">
        <v>29</v>
      </c>
      <c r="C275" s="2" t="s">
        <v>12</v>
      </c>
      <c r="D275" s="220" t="s">
        <v>215</v>
      </c>
      <c r="E275" s="221" t="s">
        <v>12</v>
      </c>
      <c r="F275" s="222" t="s">
        <v>432</v>
      </c>
      <c r="G275" s="2"/>
      <c r="H275" s="395">
        <f>SUM(H276:H277)</f>
        <v>165576256</v>
      </c>
    </row>
    <row r="276" spans="1:8" ht="48" customHeight="1" x14ac:dyDescent="0.25">
      <c r="A276" s="84" t="s">
        <v>76</v>
      </c>
      <c r="B276" s="2" t="s">
        <v>29</v>
      </c>
      <c r="C276" s="2" t="s">
        <v>12</v>
      </c>
      <c r="D276" s="220" t="s">
        <v>215</v>
      </c>
      <c r="E276" s="221" t="s">
        <v>12</v>
      </c>
      <c r="F276" s="222" t="s">
        <v>432</v>
      </c>
      <c r="G276" s="2" t="s">
        <v>13</v>
      </c>
      <c r="H276" s="397">
        <f>SUM(прил7!I324)</f>
        <v>159931011</v>
      </c>
    </row>
    <row r="277" spans="1:8" ht="32.25" customHeight="1" x14ac:dyDescent="0.25">
      <c r="A277" s="520" t="s">
        <v>514</v>
      </c>
      <c r="B277" s="2" t="s">
        <v>29</v>
      </c>
      <c r="C277" s="2" t="s">
        <v>12</v>
      </c>
      <c r="D277" s="220" t="s">
        <v>215</v>
      </c>
      <c r="E277" s="221" t="s">
        <v>12</v>
      </c>
      <c r="F277" s="222" t="s">
        <v>432</v>
      </c>
      <c r="G277" s="2" t="s">
        <v>16</v>
      </c>
      <c r="H277" s="397">
        <f>SUM(прил7!I325)</f>
        <v>5645245</v>
      </c>
    </row>
    <row r="278" spans="1:8" ht="34.5" customHeight="1" x14ac:dyDescent="0.25">
      <c r="A278" s="521" t="s">
        <v>521</v>
      </c>
      <c r="B278" s="2" t="s">
        <v>29</v>
      </c>
      <c r="C278" s="2" t="s">
        <v>12</v>
      </c>
      <c r="D278" s="220" t="s">
        <v>215</v>
      </c>
      <c r="E278" s="221" t="s">
        <v>12</v>
      </c>
      <c r="F278" s="222" t="s">
        <v>520</v>
      </c>
      <c r="G278" s="2"/>
      <c r="H278" s="395">
        <f>SUM(H279:H280)</f>
        <v>107072</v>
      </c>
    </row>
    <row r="279" spans="1:8" ht="50.25" customHeight="1" x14ac:dyDescent="0.25">
      <c r="A279" s="84" t="s">
        <v>76</v>
      </c>
      <c r="B279" s="2" t="s">
        <v>29</v>
      </c>
      <c r="C279" s="2" t="s">
        <v>12</v>
      </c>
      <c r="D279" s="220" t="s">
        <v>215</v>
      </c>
      <c r="E279" s="221" t="s">
        <v>12</v>
      </c>
      <c r="F279" s="222" t="s">
        <v>520</v>
      </c>
      <c r="G279" s="2" t="s">
        <v>13</v>
      </c>
      <c r="H279" s="397">
        <f>SUM(прил7!I327)</f>
        <v>83872</v>
      </c>
    </row>
    <row r="280" spans="1:8" ht="19.5" customHeight="1" x14ac:dyDescent="0.25">
      <c r="A280" s="3" t="s">
        <v>40</v>
      </c>
      <c r="B280" s="2" t="s">
        <v>29</v>
      </c>
      <c r="C280" s="2" t="s">
        <v>12</v>
      </c>
      <c r="D280" s="220" t="s">
        <v>215</v>
      </c>
      <c r="E280" s="221" t="s">
        <v>12</v>
      </c>
      <c r="F280" s="222" t="s">
        <v>520</v>
      </c>
      <c r="G280" s="2" t="s">
        <v>39</v>
      </c>
      <c r="H280" s="397">
        <f>SUM(прил7!I328)</f>
        <v>23200</v>
      </c>
    </row>
    <row r="281" spans="1:8" ht="48" customHeight="1" x14ac:dyDescent="0.25">
      <c r="A281" s="519" t="s">
        <v>605</v>
      </c>
      <c r="B281" s="2" t="s">
        <v>29</v>
      </c>
      <c r="C281" s="2" t="s">
        <v>12</v>
      </c>
      <c r="D281" s="220" t="s">
        <v>215</v>
      </c>
      <c r="E281" s="221" t="s">
        <v>12</v>
      </c>
      <c r="F281" s="222" t="s">
        <v>604</v>
      </c>
      <c r="G281" s="2"/>
      <c r="H281" s="395">
        <f>SUM(H282)</f>
        <v>436961</v>
      </c>
    </row>
    <row r="282" spans="1:8" ht="33.75" customHeight="1" x14ac:dyDescent="0.25">
      <c r="A282" s="520" t="s">
        <v>514</v>
      </c>
      <c r="B282" s="2" t="s">
        <v>29</v>
      </c>
      <c r="C282" s="2" t="s">
        <v>12</v>
      </c>
      <c r="D282" s="220" t="s">
        <v>215</v>
      </c>
      <c r="E282" s="221" t="s">
        <v>12</v>
      </c>
      <c r="F282" s="222" t="s">
        <v>604</v>
      </c>
      <c r="G282" s="2" t="s">
        <v>16</v>
      </c>
      <c r="H282" s="397">
        <f>SUM(прил7!I330)</f>
        <v>436961</v>
      </c>
    </row>
    <row r="283" spans="1:8" ht="63.75" customHeight="1" x14ac:dyDescent="0.25">
      <c r="A283" s="521" t="s">
        <v>577</v>
      </c>
      <c r="B283" s="2" t="s">
        <v>29</v>
      </c>
      <c r="C283" s="2" t="s">
        <v>12</v>
      </c>
      <c r="D283" s="220" t="s">
        <v>215</v>
      </c>
      <c r="E283" s="221" t="s">
        <v>12</v>
      </c>
      <c r="F283" s="222" t="s">
        <v>519</v>
      </c>
      <c r="G283" s="2"/>
      <c r="H283" s="395">
        <f>SUM(H284)</f>
        <v>440088</v>
      </c>
    </row>
    <row r="284" spans="1:8" ht="33" customHeight="1" x14ac:dyDescent="0.25">
      <c r="A284" s="520" t="s">
        <v>514</v>
      </c>
      <c r="B284" s="2" t="s">
        <v>29</v>
      </c>
      <c r="C284" s="2" t="s">
        <v>12</v>
      </c>
      <c r="D284" s="220" t="s">
        <v>215</v>
      </c>
      <c r="E284" s="221" t="s">
        <v>12</v>
      </c>
      <c r="F284" s="222" t="s">
        <v>519</v>
      </c>
      <c r="G284" s="2" t="s">
        <v>16</v>
      </c>
      <c r="H284" s="397">
        <f>SUM(прил7!I332)</f>
        <v>440088</v>
      </c>
    </row>
    <row r="285" spans="1:8" s="513" customFormat="1" ht="50.25" customHeight="1" x14ac:dyDescent="0.25">
      <c r="A285" s="514" t="s">
        <v>781</v>
      </c>
      <c r="B285" s="2" t="s">
        <v>29</v>
      </c>
      <c r="C285" s="2" t="s">
        <v>12</v>
      </c>
      <c r="D285" s="220" t="s">
        <v>215</v>
      </c>
      <c r="E285" s="221" t="s">
        <v>12</v>
      </c>
      <c r="F285" s="222" t="s">
        <v>699</v>
      </c>
      <c r="G285" s="2"/>
      <c r="H285" s="395">
        <f>SUM(H286)</f>
        <v>1800000</v>
      </c>
    </row>
    <row r="286" spans="1:8" s="513" customFormat="1" ht="31.5" x14ac:dyDescent="0.25">
      <c r="A286" s="535" t="s">
        <v>514</v>
      </c>
      <c r="B286" s="2" t="s">
        <v>29</v>
      </c>
      <c r="C286" s="2" t="s">
        <v>12</v>
      </c>
      <c r="D286" s="220" t="s">
        <v>215</v>
      </c>
      <c r="E286" s="221" t="s">
        <v>12</v>
      </c>
      <c r="F286" s="222" t="s">
        <v>699</v>
      </c>
      <c r="G286" s="2" t="s">
        <v>16</v>
      </c>
      <c r="H286" s="397">
        <f>SUM(прил7!I334)</f>
        <v>1800000</v>
      </c>
    </row>
    <row r="287" spans="1:8" s="515" customFormat="1" ht="63" x14ac:dyDescent="0.25">
      <c r="A287" s="514" t="s">
        <v>782</v>
      </c>
      <c r="B287" s="2" t="s">
        <v>29</v>
      </c>
      <c r="C287" s="2" t="s">
        <v>12</v>
      </c>
      <c r="D287" s="220" t="s">
        <v>215</v>
      </c>
      <c r="E287" s="221" t="s">
        <v>12</v>
      </c>
      <c r="F287" s="222" t="s">
        <v>700</v>
      </c>
      <c r="G287" s="2"/>
      <c r="H287" s="395">
        <f>SUM(H288)</f>
        <v>1800000</v>
      </c>
    </row>
    <row r="288" spans="1:8" s="515" customFormat="1" ht="31.5" x14ac:dyDescent="0.25">
      <c r="A288" s="535" t="s">
        <v>514</v>
      </c>
      <c r="B288" s="2" t="s">
        <v>29</v>
      </c>
      <c r="C288" s="2" t="s">
        <v>12</v>
      </c>
      <c r="D288" s="220" t="s">
        <v>215</v>
      </c>
      <c r="E288" s="221" t="s">
        <v>12</v>
      </c>
      <c r="F288" s="222" t="s">
        <v>700</v>
      </c>
      <c r="G288" s="2" t="s">
        <v>16</v>
      </c>
      <c r="H288" s="397">
        <f>SUM(прил7!I336)</f>
        <v>1800000</v>
      </c>
    </row>
    <row r="289" spans="1:8" s="515" customFormat="1" ht="50.25" customHeight="1" x14ac:dyDescent="0.25">
      <c r="A289" s="514" t="s">
        <v>783</v>
      </c>
      <c r="B289" s="2" t="s">
        <v>29</v>
      </c>
      <c r="C289" s="2" t="s">
        <v>12</v>
      </c>
      <c r="D289" s="220" t="s">
        <v>215</v>
      </c>
      <c r="E289" s="221" t="s">
        <v>12</v>
      </c>
      <c r="F289" s="222" t="s">
        <v>701</v>
      </c>
      <c r="G289" s="2"/>
      <c r="H289" s="395">
        <f>SUM(H290)</f>
        <v>787236</v>
      </c>
    </row>
    <row r="290" spans="1:8" s="515" customFormat="1" ht="31.5" x14ac:dyDescent="0.25">
      <c r="A290" s="535" t="s">
        <v>514</v>
      </c>
      <c r="B290" s="2" t="s">
        <v>29</v>
      </c>
      <c r="C290" s="2" t="s">
        <v>12</v>
      </c>
      <c r="D290" s="220" t="s">
        <v>215</v>
      </c>
      <c r="E290" s="221" t="s">
        <v>12</v>
      </c>
      <c r="F290" s="222" t="s">
        <v>701</v>
      </c>
      <c r="G290" s="2" t="s">
        <v>16</v>
      </c>
      <c r="H290" s="397">
        <f>SUM(прил7!I338)</f>
        <v>787236</v>
      </c>
    </row>
    <row r="291" spans="1:8" s="509" customFormat="1" ht="33" customHeight="1" x14ac:dyDescent="0.25">
      <c r="A291" s="522" t="s">
        <v>670</v>
      </c>
      <c r="B291" s="2" t="s">
        <v>29</v>
      </c>
      <c r="C291" s="2" t="s">
        <v>12</v>
      </c>
      <c r="D291" s="220" t="s">
        <v>215</v>
      </c>
      <c r="E291" s="221" t="s">
        <v>12</v>
      </c>
      <c r="F291" s="222" t="s">
        <v>669</v>
      </c>
      <c r="G291" s="2"/>
      <c r="H291" s="395">
        <f>SUM(H292)</f>
        <v>11718000</v>
      </c>
    </row>
    <row r="292" spans="1:8" s="509" customFormat="1" ht="49.5" customHeight="1" x14ac:dyDescent="0.25">
      <c r="A292" s="84" t="s">
        <v>76</v>
      </c>
      <c r="B292" s="2" t="s">
        <v>29</v>
      </c>
      <c r="C292" s="2" t="s">
        <v>12</v>
      </c>
      <c r="D292" s="220" t="s">
        <v>215</v>
      </c>
      <c r="E292" s="221" t="s">
        <v>12</v>
      </c>
      <c r="F292" s="222" t="s">
        <v>669</v>
      </c>
      <c r="G292" s="2" t="s">
        <v>13</v>
      </c>
      <c r="H292" s="397">
        <f>SUM(прил7!I340)</f>
        <v>11718000</v>
      </c>
    </row>
    <row r="293" spans="1:8" ht="47.25" customHeight="1" x14ac:dyDescent="0.25">
      <c r="A293" s="523" t="s">
        <v>658</v>
      </c>
      <c r="B293" s="5" t="s">
        <v>29</v>
      </c>
      <c r="C293" s="5" t="s">
        <v>12</v>
      </c>
      <c r="D293" s="220" t="s">
        <v>215</v>
      </c>
      <c r="E293" s="221" t="s">
        <v>12</v>
      </c>
      <c r="F293" s="222" t="s">
        <v>657</v>
      </c>
      <c r="G293" s="2"/>
      <c r="H293" s="395">
        <f>SUM(H294)</f>
        <v>4463385</v>
      </c>
    </row>
    <row r="294" spans="1:8" ht="32.25" customHeight="1" x14ac:dyDescent="0.25">
      <c r="A294" s="520" t="s">
        <v>514</v>
      </c>
      <c r="B294" s="5" t="s">
        <v>29</v>
      </c>
      <c r="C294" s="5" t="s">
        <v>12</v>
      </c>
      <c r="D294" s="220" t="s">
        <v>215</v>
      </c>
      <c r="E294" s="221" t="s">
        <v>12</v>
      </c>
      <c r="F294" s="222" t="s">
        <v>657</v>
      </c>
      <c r="G294" s="2" t="s">
        <v>16</v>
      </c>
      <c r="H294" s="397">
        <f>SUM(прил7!I342)</f>
        <v>4463385</v>
      </c>
    </row>
    <row r="295" spans="1:8" ht="32.25" customHeight="1" x14ac:dyDescent="0.25">
      <c r="A295" s="524" t="s">
        <v>433</v>
      </c>
      <c r="B295" s="2" t="s">
        <v>29</v>
      </c>
      <c r="C295" s="2" t="s">
        <v>12</v>
      </c>
      <c r="D295" s="220" t="s">
        <v>215</v>
      </c>
      <c r="E295" s="221" t="s">
        <v>12</v>
      </c>
      <c r="F295" s="222" t="s">
        <v>434</v>
      </c>
      <c r="G295" s="2"/>
      <c r="H295" s="395">
        <f>SUM(H296:H297)</f>
        <v>896858</v>
      </c>
    </row>
    <row r="296" spans="1:8" ht="49.5" customHeight="1" x14ac:dyDescent="0.25">
      <c r="A296" s="84" t="s">
        <v>76</v>
      </c>
      <c r="B296" s="2" t="s">
        <v>29</v>
      </c>
      <c r="C296" s="2" t="s">
        <v>12</v>
      </c>
      <c r="D296" s="220" t="s">
        <v>215</v>
      </c>
      <c r="E296" s="221" t="s">
        <v>12</v>
      </c>
      <c r="F296" s="222" t="s">
        <v>434</v>
      </c>
      <c r="G296" s="2" t="s">
        <v>13</v>
      </c>
      <c r="H296" s="397">
        <f>SUM(прил7!I344)</f>
        <v>702528</v>
      </c>
    </row>
    <row r="297" spans="1:8" ht="16.5" customHeight="1" x14ac:dyDescent="0.25">
      <c r="A297" s="3" t="s">
        <v>40</v>
      </c>
      <c r="B297" s="2" t="s">
        <v>29</v>
      </c>
      <c r="C297" s="2" t="s">
        <v>12</v>
      </c>
      <c r="D297" s="220" t="s">
        <v>215</v>
      </c>
      <c r="E297" s="221" t="s">
        <v>12</v>
      </c>
      <c r="F297" s="222" t="s">
        <v>434</v>
      </c>
      <c r="G297" s="268" t="s">
        <v>39</v>
      </c>
      <c r="H297" s="397">
        <f>SUM(прил7!I345)</f>
        <v>194330</v>
      </c>
    </row>
    <row r="298" spans="1:8" ht="49.5" customHeight="1" x14ac:dyDescent="0.25">
      <c r="A298" s="519" t="s">
        <v>607</v>
      </c>
      <c r="B298" s="2" t="s">
        <v>29</v>
      </c>
      <c r="C298" s="2" t="s">
        <v>12</v>
      </c>
      <c r="D298" s="220" t="s">
        <v>215</v>
      </c>
      <c r="E298" s="221" t="s">
        <v>12</v>
      </c>
      <c r="F298" s="222" t="s">
        <v>606</v>
      </c>
      <c r="G298" s="268"/>
      <c r="H298" s="395">
        <f>SUM(H299)</f>
        <v>672557</v>
      </c>
    </row>
    <row r="299" spans="1:8" ht="33.75" customHeight="1" x14ac:dyDescent="0.25">
      <c r="A299" s="525" t="s">
        <v>514</v>
      </c>
      <c r="B299" s="2" t="s">
        <v>29</v>
      </c>
      <c r="C299" s="2" t="s">
        <v>12</v>
      </c>
      <c r="D299" s="220" t="s">
        <v>215</v>
      </c>
      <c r="E299" s="221" t="s">
        <v>12</v>
      </c>
      <c r="F299" s="222" t="s">
        <v>606</v>
      </c>
      <c r="G299" s="268" t="s">
        <v>16</v>
      </c>
      <c r="H299" s="397">
        <f>SUM(прил7!I347)</f>
        <v>672557</v>
      </c>
    </row>
    <row r="300" spans="1:8" ht="48.75" customHeight="1" x14ac:dyDescent="0.25">
      <c r="A300" s="524" t="s">
        <v>566</v>
      </c>
      <c r="B300" s="44" t="s">
        <v>29</v>
      </c>
      <c r="C300" s="44" t="s">
        <v>12</v>
      </c>
      <c r="D300" s="256" t="s">
        <v>215</v>
      </c>
      <c r="E300" s="257" t="s">
        <v>12</v>
      </c>
      <c r="F300" s="258" t="s">
        <v>435</v>
      </c>
      <c r="G300" s="44"/>
      <c r="H300" s="395">
        <f>SUM(H301+H302)</f>
        <v>2943303</v>
      </c>
    </row>
    <row r="301" spans="1:8" ht="30.75" customHeight="1" x14ac:dyDescent="0.25">
      <c r="A301" s="525" t="s">
        <v>514</v>
      </c>
      <c r="B301" s="59" t="s">
        <v>29</v>
      </c>
      <c r="C301" s="44" t="s">
        <v>12</v>
      </c>
      <c r="D301" s="256" t="s">
        <v>215</v>
      </c>
      <c r="E301" s="257" t="s">
        <v>12</v>
      </c>
      <c r="F301" s="258" t="s">
        <v>435</v>
      </c>
      <c r="G301" s="44" t="s">
        <v>16</v>
      </c>
      <c r="H301" s="397">
        <f>SUM(прил7!I349)</f>
        <v>2943303</v>
      </c>
    </row>
    <row r="302" spans="1:8" s="505" customFormat="1" ht="19.5" hidden="1" customHeight="1" x14ac:dyDescent="0.25">
      <c r="A302" s="3" t="s">
        <v>40</v>
      </c>
      <c r="B302" s="44" t="s">
        <v>29</v>
      </c>
      <c r="C302" s="44" t="s">
        <v>12</v>
      </c>
      <c r="D302" s="256" t="s">
        <v>215</v>
      </c>
      <c r="E302" s="257" t="s">
        <v>12</v>
      </c>
      <c r="F302" s="258" t="s">
        <v>435</v>
      </c>
      <c r="G302" s="44" t="s">
        <v>39</v>
      </c>
      <c r="H302" s="397">
        <f>SUM(прил7!I350)</f>
        <v>0</v>
      </c>
    </row>
    <row r="303" spans="1:8" s="515" customFormat="1" ht="63" x14ac:dyDescent="0.25">
      <c r="A303" s="49" t="s">
        <v>784</v>
      </c>
      <c r="B303" s="44" t="s">
        <v>29</v>
      </c>
      <c r="C303" s="44" t="s">
        <v>12</v>
      </c>
      <c r="D303" s="256" t="s">
        <v>215</v>
      </c>
      <c r="E303" s="257" t="s">
        <v>12</v>
      </c>
      <c r="F303" s="222" t="s">
        <v>702</v>
      </c>
      <c r="G303" s="44"/>
      <c r="H303" s="395">
        <f>SUM(H304)</f>
        <v>2614655</v>
      </c>
    </row>
    <row r="304" spans="1:8" s="515" customFormat="1" ht="31.5" x14ac:dyDescent="0.25">
      <c r="A304" s="520" t="s">
        <v>514</v>
      </c>
      <c r="B304" s="44" t="s">
        <v>29</v>
      </c>
      <c r="C304" s="44" t="s">
        <v>12</v>
      </c>
      <c r="D304" s="256" t="s">
        <v>215</v>
      </c>
      <c r="E304" s="257" t="s">
        <v>12</v>
      </c>
      <c r="F304" s="222" t="s">
        <v>702</v>
      </c>
      <c r="G304" s="44" t="s">
        <v>16</v>
      </c>
      <c r="H304" s="397">
        <f>SUM(прил7!I352)</f>
        <v>2614655</v>
      </c>
    </row>
    <row r="305" spans="1:8" s="515" customFormat="1" ht="63" x14ac:dyDescent="0.25">
      <c r="A305" s="49" t="s">
        <v>785</v>
      </c>
      <c r="B305" s="44" t="s">
        <v>29</v>
      </c>
      <c r="C305" s="44" t="s">
        <v>12</v>
      </c>
      <c r="D305" s="256" t="s">
        <v>215</v>
      </c>
      <c r="E305" s="257" t="s">
        <v>12</v>
      </c>
      <c r="F305" s="222" t="s">
        <v>703</v>
      </c>
      <c r="G305" s="44"/>
      <c r="H305" s="395">
        <f>SUM(H306)</f>
        <v>5412920</v>
      </c>
    </row>
    <row r="306" spans="1:8" s="515" customFormat="1" ht="31.5" x14ac:dyDescent="0.25">
      <c r="A306" s="520" t="s">
        <v>514</v>
      </c>
      <c r="B306" s="44" t="s">
        <v>29</v>
      </c>
      <c r="C306" s="44" t="s">
        <v>12</v>
      </c>
      <c r="D306" s="256" t="s">
        <v>215</v>
      </c>
      <c r="E306" s="257" t="s">
        <v>12</v>
      </c>
      <c r="F306" s="222" t="s">
        <v>703</v>
      </c>
      <c r="G306" s="44" t="s">
        <v>16</v>
      </c>
      <c r="H306" s="397">
        <f>SUM(прил7!I354)</f>
        <v>5412920</v>
      </c>
    </row>
    <row r="307" spans="1:8" s="515" customFormat="1" ht="63" x14ac:dyDescent="0.25">
      <c r="A307" s="49" t="s">
        <v>786</v>
      </c>
      <c r="B307" s="44" t="s">
        <v>29</v>
      </c>
      <c r="C307" s="44" t="s">
        <v>12</v>
      </c>
      <c r="D307" s="256" t="s">
        <v>215</v>
      </c>
      <c r="E307" s="257" t="s">
        <v>12</v>
      </c>
      <c r="F307" s="222" t="s">
        <v>704</v>
      </c>
      <c r="G307" s="44"/>
      <c r="H307" s="395">
        <f>SUM(H308)</f>
        <v>524824</v>
      </c>
    </row>
    <row r="308" spans="1:8" s="515" customFormat="1" ht="31.5" x14ac:dyDescent="0.25">
      <c r="A308" s="520" t="s">
        <v>514</v>
      </c>
      <c r="B308" s="44" t="s">
        <v>29</v>
      </c>
      <c r="C308" s="44" t="s">
        <v>12</v>
      </c>
      <c r="D308" s="256" t="s">
        <v>215</v>
      </c>
      <c r="E308" s="257" t="s">
        <v>12</v>
      </c>
      <c r="F308" s="222" t="s">
        <v>704</v>
      </c>
      <c r="G308" s="44" t="s">
        <v>16</v>
      </c>
      <c r="H308" s="397">
        <f>SUM(прил7!I356)</f>
        <v>524824</v>
      </c>
    </row>
    <row r="309" spans="1:8" ht="33" customHeight="1" x14ac:dyDescent="0.25">
      <c r="A309" s="3" t="s">
        <v>84</v>
      </c>
      <c r="B309" s="5" t="s">
        <v>29</v>
      </c>
      <c r="C309" s="5" t="s">
        <v>12</v>
      </c>
      <c r="D309" s="220" t="s">
        <v>215</v>
      </c>
      <c r="E309" s="221" t="s">
        <v>12</v>
      </c>
      <c r="F309" s="222" t="s">
        <v>402</v>
      </c>
      <c r="G309" s="2"/>
      <c r="H309" s="395">
        <f>SUM(H310:H312)</f>
        <v>28856946</v>
      </c>
    </row>
    <row r="310" spans="1:8" ht="49.5" customHeight="1" x14ac:dyDescent="0.25">
      <c r="A310" s="84" t="s">
        <v>76</v>
      </c>
      <c r="B310" s="5" t="s">
        <v>29</v>
      </c>
      <c r="C310" s="5" t="s">
        <v>12</v>
      </c>
      <c r="D310" s="220" t="s">
        <v>215</v>
      </c>
      <c r="E310" s="221" t="s">
        <v>12</v>
      </c>
      <c r="F310" s="222" t="s">
        <v>402</v>
      </c>
      <c r="G310" s="2" t="s">
        <v>13</v>
      </c>
      <c r="H310" s="396">
        <f>SUM(прил7!I358)</f>
        <v>2278307</v>
      </c>
    </row>
    <row r="311" spans="1:8" ht="31.5" customHeight="1" x14ac:dyDescent="0.25">
      <c r="A311" s="520" t="s">
        <v>514</v>
      </c>
      <c r="B311" s="5" t="s">
        <v>29</v>
      </c>
      <c r="C311" s="5" t="s">
        <v>12</v>
      </c>
      <c r="D311" s="220" t="s">
        <v>215</v>
      </c>
      <c r="E311" s="221" t="s">
        <v>12</v>
      </c>
      <c r="F311" s="222" t="s">
        <v>402</v>
      </c>
      <c r="G311" s="2" t="s">
        <v>16</v>
      </c>
      <c r="H311" s="396">
        <f>SUM(прил7!I359)</f>
        <v>24168831</v>
      </c>
    </row>
    <row r="312" spans="1:8" ht="16.5" customHeight="1" x14ac:dyDescent="0.25">
      <c r="A312" s="3" t="s">
        <v>18</v>
      </c>
      <c r="B312" s="44" t="s">
        <v>29</v>
      </c>
      <c r="C312" s="44" t="s">
        <v>12</v>
      </c>
      <c r="D312" s="256" t="s">
        <v>215</v>
      </c>
      <c r="E312" s="257" t="s">
        <v>12</v>
      </c>
      <c r="F312" s="258" t="s">
        <v>402</v>
      </c>
      <c r="G312" s="44" t="s">
        <v>17</v>
      </c>
      <c r="H312" s="396">
        <f>SUM(прил7!I360)</f>
        <v>2409808</v>
      </c>
    </row>
    <row r="313" spans="1:8" ht="30.75" customHeight="1" x14ac:dyDescent="0.25">
      <c r="A313" s="376" t="s">
        <v>509</v>
      </c>
      <c r="B313" s="44" t="s">
        <v>29</v>
      </c>
      <c r="C313" s="44" t="s">
        <v>12</v>
      </c>
      <c r="D313" s="256" t="s">
        <v>215</v>
      </c>
      <c r="E313" s="257" t="s">
        <v>12</v>
      </c>
      <c r="F313" s="258" t="s">
        <v>508</v>
      </c>
      <c r="G313" s="44"/>
      <c r="H313" s="395">
        <f>SUM(H314)</f>
        <v>2648480</v>
      </c>
    </row>
    <row r="314" spans="1:8" ht="33" customHeight="1" x14ac:dyDescent="0.25">
      <c r="A314" s="84" t="s">
        <v>514</v>
      </c>
      <c r="B314" s="44" t="s">
        <v>29</v>
      </c>
      <c r="C314" s="44" t="s">
        <v>12</v>
      </c>
      <c r="D314" s="256" t="s">
        <v>215</v>
      </c>
      <c r="E314" s="257" t="s">
        <v>12</v>
      </c>
      <c r="F314" s="258" t="s">
        <v>508</v>
      </c>
      <c r="G314" s="44" t="s">
        <v>16</v>
      </c>
      <c r="H314" s="396">
        <f>SUM(прил7!I362)</f>
        <v>2648480</v>
      </c>
    </row>
    <row r="315" spans="1:8" ht="16.5" hidden="1" customHeight="1" x14ac:dyDescent="0.25">
      <c r="A315" s="3" t="s">
        <v>513</v>
      </c>
      <c r="B315" s="2" t="s">
        <v>29</v>
      </c>
      <c r="C315" s="2" t="s">
        <v>12</v>
      </c>
      <c r="D315" s="220" t="s">
        <v>215</v>
      </c>
      <c r="E315" s="221" t="s">
        <v>12</v>
      </c>
      <c r="F315" s="258" t="s">
        <v>512</v>
      </c>
      <c r="G315" s="2"/>
      <c r="H315" s="395">
        <f>SUM(H316)</f>
        <v>0</v>
      </c>
    </row>
    <row r="316" spans="1:8" ht="31.5" hidden="1" customHeight="1" x14ac:dyDescent="0.25">
      <c r="A316" s="525" t="s">
        <v>514</v>
      </c>
      <c r="B316" s="59" t="s">
        <v>29</v>
      </c>
      <c r="C316" s="44" t="s">
        <v>12</v>
      </c>
      <c r="D316" s="256" t="s">
        <v>215</v>
      </c>
      <c r="E316" s="257" t="s">
        <v>12</v>
      </c>
      <c r="F316" s="258" t="s">
        <v>512</v>
      </c>
      <c r="G316" s="44" t="s">
        <v>16</v>
      </c>
      <c r="H316" s="397">
        <f>SUM(прил7!I364)</f>
        <v>0</v>
      </c>
    </row>
    <row r="317" spans="1:8" ht="32.25" customHeight="1" x14ac:dyDescent="0.25">
      <c r="A317" s="526" t="s">
        <v>600</v>
      </c>
      <c r="B317" s="44" t="s">
        <v>29</v>
      </c>
      <c r="C317" s="44" t="s">
        <v>12</v>
      </c>
      <c r="D317" s="256" t="s">
        <v>215</v>
      </c>
      <c r="E317" s="257" t="s">
        <v>12</v>
      </c>
      <c r="F317" s="258" t="s">
        <v>599</v>
      </c>
      <c r="G317" s="44"/>
      <c r="H317" s="395">
        <f>SUM(H318:H319)</f>
        <v>1384655</v>
      </c>
    </row>
    <row r="318" spans="1:8" ht="31.5" customHeight="1" x14ac:dyDescent="0.25">
      <c r="A318" s="526" t="s">
        <v>514</v>
      </c>
      <c r="B318" s="44" t="s">
        <v>29</v>
      </c>
      <c r="C318" s="44" t="s">
        <v>12</v>
      </c>
      <c r="D318" s="256" t="s">
        <v>215</v>
      </c>
      <c r="E318" s="257" t="s">
        <v>12</v>
      </c>
      <c r="F318" s="258" t="s">
        <v>599</v>
      </c>
      <c r="G318" s="44" t="s">
        <v>16</v>
      </c>
      <c r="H318" s="397">
        <f>SUM(прил7!I366)</f>
        <v>1384655</v>
      </c>
    </row>
    <row r="319" spans="1:8" s="569" customFormat="1" ht="19.5" hidden="1" customHeight="1" x14ac:dyDescent="0.25">
      <c r="A319" s="61" t="s">
        <v>40</v>
      </c>
      <c r="B319" s="44" t="s">
        <v>29</v>
      </c>
      <c r="C319" s="44" t="s">
        <v>12</v>
      </c>
      <c r="D319" s="256" t="s">
        <v>215</v>
      </c>
      <c r="E319" s="257" t="s">
        <v>12</v>
      </c>
      <c r="F319" s="258" t="s">
        <v>599</v>
      </c>
      <c r="G319" s="44" t="s">
        <v>39</v>
      </c>
      <c r="H319" s="397">
        <f>SUM(прил7!I367)</f>
        <v>0</v>
      </c>
    </row>
    <row r="320" spans="1:8" s="467" customFormat="1" ht="18.75" customHeight="1" x14ac:dyDescent="0.25">
      <c r="A320" s="3" t="s">
        <v>629</v>
      </c>
      <c r="B320" s="2" t="s">
        <v>29</v>
      </c>
      <c r="C320" s="2" t="s">
        <v>12</v>
      </c>
      <c r="D320" s="220" t="s">
        <v>215</v>
      </c>
      <c r="E320" s="221" t="s">
        <v>624</v>
      </c>
      <c r="F320" s="222" t="s">
        <v>371</v>
      </c>
      <c r="G320" s="2"/>
      <c r="H320" s="395">
        <f>SUM(H321)</f>
        <v>1387979</v>
      </c>
    </row>
    <row r="321" spans="1:8" s="467" customFormat="1" ht="48.75" customHeight="1" x14ac:dyDescent="0.25">
      <c r="A321" s="3" t="s">
        <v>713</v>
      </c>
      <c r="B321" s="2" t="s">
        <v>29</v>
      </c>
      <c r="C321" s="2" t="s">
        <v>12</v>
      </c>
      <c r="D321" s="220" t="s">
        <v>215</v>
      </c>
      <c r="E321" s="221" t="s">
        <v>624</v>
      </c>
      <c r="F321" s="222" t="s">
        <v>625</v>
      </c>
      <c r="G321" s="2"/>
      <c r="H321" s="395">
        <f>SUM(H322)</f>
        <v>1387979</v>
      </c>
    </row>
    <row r="322" spans="1:8" s="467" customFormat="1" ht="32.25" customHeight="1" x14ac:dyDescent="0.25">
      <c r="A322" s="526" t="s">
        <v>514</v>
      </c>
      <c r="B322" s="2" t="s">
        <v>29</v>
      </c>
      <c r="C322" s="2" t="s">
        <v>12</v>
      </c>
      <c r="D322" s="220" t="s">
        <v>215</v>
      </c>
      <c r="E322" s="221" t="s">
        <v>624</v>
      </c>
      <c r="F322" s="222" t="s">
        <v>625</v>
      </c>
      <c r="G322" s="2" t="s">
        <v>16</v>
      </c>
      <c r="H322" s="397">
        <f>SUM(прил7!I370)</f>
        <v>1387979</v>
      </c>
    </row>
    <row r="323" spans="1:8" s="582" customFormat="1" ht="18" customHeight="1" x14ac:dyDescent="0.25">
      <c r="A323" s="547" t="s">
        <v>631</v>
      </c>
      <c r="B323" s="2" t="s">
        <v>29</v>
      </c>
      <c r="C323" s="2" t="s">
        <v>12</v>
      </c>
      <c r="D323" s="220" t="s">
        <v>215</v>
      </c>
      <c r="E323" s="221" t="s">
        <v>626</v>
      </c>
      <c r="F323" s="222" t="s">
        <v>371</v>
      </c>
      <c r="G323" s="2"/>
      <c r="H323" s="395">
        <f>SUM(H324)</f>
        <v>1542866</v>
      </c>
    </row>
    <row r="324" spans="1:8" s="579" customFormat="1" ht="33.75" customHeight="1" x14ac:dyDescent="0.25">
      <c r="A324" s="547" t="s">
        <v>644</v>
      </c>
      <c r="B324" s="2" t="s">
        <v>29</v>
      </c>
      <c r="C324" s="2" t="s">
        <v>12</v>
      </c>
      <c r="D324" s="220" t="s">
        <v>215</v>
      </c>
      <c r="E324" s="221" t="s">
        <v>626</v>
      </c>
      <c r="F324" s="222" t="s">
        <v>643</v>
      </c>
      <c r="G324" s="2"/>
      <c r="H324" s="395">
        <f>SUM(H325)</f>
        <v>1542866</v>
      </c>
    </row>
    <row r="325" spans="1:8" s="579" customFormat="1" ht="32.25" customHeight="1" x14ac:dyDescent="0.25">
      <c r="A325" s="547" t="s">
        <v>514</v>
      </c>
      <c r="B325" s="2" t="s">
        <v>29</v>
      </c>
      <c r="C325" s="2" t="s">
        <v>12</v>
      </c>
      <c r="D325" s="220" t="s">
        <v>215</v>
      </c>
      <c r="E325" s="221" t="s">
        <v>626</v>
      </c>
      <c r="F325" s="222" t="s">
        <v>643</v>
      </c>
      <c r="G325" s="2" t="s">
        <v>16</v>
      </c>
      <c r="H325" s="397">
        <f>SUM(прил7!I373)</f>
        <v>1542866</v>
      </c>
    </row>
    <row r="326" spans="1:8" s="467" customFormat="1" ht="18.75" customHeight="1" x14ac:dyDescent="0.25">
      <c r="A326" s="3" t="s">
        <v>630</v>
      </c>
      <c r="B326" s="2" t="s">
        <v>29</v>
      </c>
      <c r="C326" s="2" t="s">
        <v>12</v>
      </c>
      <c r="D326" s="220" t="s">
        <v>215</v>
      </c>
      <c r="E326" s="221" t="s">
        <v>627</v>
      </c>
      <c r="F326" s="222" t="s">
        <v>371</v>
      </c>
      <c r="G326" s="2"/>
      <c r="H326" s="395">
        <f>SUM(H327)</f>
        <v>359918</v>
      </c>
    </row>
    <row r="327" spans="1:8" s="467" customFormat="1" ht="33" customHeight="1" x14ac:dyDescent="0.25">
      <c r="A327" s="3" t="s">
        <v>712</v>
      </c>
      <c r="B327" s="2" t="s">
        <v>29</v>
      </c>
      <c r="C327" s="2" t="s">
        <v>12</v>
      </c>
      <c r="D327" s="220" t="s">
        <v>215</v>
      </c>
      <c r="E327" s="221" t="s">
        <v>627</v>
      </c>
      <c r="F327" s="222" t="s">
        <v>628</v>
      </c>
      <c r="G327" s="2"/>
      <c r="H327" s="395">
        <f>SUM(H328)</f>
        <v>359918</v>
      </c>
    </row>
    <row r="328" spans="1:8" s="467" customFormat="1" ht="32.25" customHeight="1" x14ac:dyDescent="0.25">
      <c r="A328" s="526" t="s">
        <v>514</v>
      </c>
      <c r="B328" s="2" t="s">
        <v>29</v>
      </c>
      <c r="C328" s="2" t="s">
        <v>12</v>
      </c>
      <c r="D328" s="220" t="s">
        <v>215</v>
      </c>
      <c r="E328" s="221" t="s">
        <v>627</v>
      </c>
      <c r="F328" s="222" t="s">
        <v>628</v>
      </c>
      <c r="G328" s="2" t="s">
        <v>16</v>
      </c>
      <c r="H328" s="397">
        <f>SUM(прил7!I376)</f>
        <v>359918</v>
      </c>
    </row>
    <row r="329" spans="1:8" ht="65.25" hidden="1" customHeight="1" x14ac:dyDescent="0.25">
      <c r="A329" s="76" t="s">
        <v>147</v>
      </c>
      <c r="B329" s="44" t="s">
        <v>29</v>
      </c>
      <c r="C329" s="44" t="s">
        <v>12</v>
      </c>
      <c r="D329" s="256" t="s">
        <v>217</v>
      </c>
      <c r="E329" s="257" t="s">
        <v>370</v>
      </c>
      <c r="F329" s="258" t="s">
        <v>371</v>
      </c>
      <c r="G329" s="44"/>
      <c r="H329" s="395">
        <f>SUM(H330)</f>
        <v>0</v>
      </c>
    </row>
    <row r="330" spans="1:8" ht="33" hidden="1" customHeight="1" x14ac:dyDescent="0.25">
      <c r="A330" s="76" t="s">
        <v>436</v>
      </c>
      <c r="B330" s="44" t="s">
        <v>29</v>
      </c>
      <c r="C330" s="44" t="s">
        <v>12</v>
      </c>
      <c r="D330" s="256" t="s">
        <v>217</v>
      </c>
      <c r="E330" s="257" t="s">
        <v>10</v>
      </c>
      <c r="F330" s="258" t="s">
        <v>371</v>
      </c>
      <c r="G330" s="44"/>
      <c r="H330" s="395">
        <f>SUM(H331)</f>
        <v>0</v>
      </c>
    </row>
    <row r="331" spans="1:8" ht="17.25" hidden="1" customHeight="1" x14ac:dyDescent="0.25">
      <c r="A331" s="527" t="s">
        <v>437</v>
      </c>
      <c r="B331" s="44" t="s">
        <v>29</v>
      </c>
      <c r="C331" s="44" t="s">
        <v>12</v>
      </c>
      <c r="D331" s="256" t="s">
        <v>217</v>
      </c>
      <c r="E331" s="257" t="s">
        <v>10</v>
      </c>
      <c r="F331" s="258" t="s">
        <v>438</v>
      </c>
      <c r="G331" s="44"/>
      <c r="H331" s="395">
        <f>SUM(H332)</f>
        <v>0</v>
      </c>
    </row>
    <row r="332" spans="1:8" ht="31.5" hidden="1" customHeight="1" x14ac:dyDescent="0.25">
      <c r="A332" s="520" t="s">
        <v>514</v>
      </c>
      <c r="B332" s="2" t="s">
        <v>29</v>
      </c>
      <c r="C332" s="2" t="s">
        <v>12</v>
      </c>
      <c r="D332" s="220" t="s">
        <v>217</v>
      </c>
      <c r="E332" s="221" t="s">
        <v>10</v>
      </c>
      <c r="F332" s="222" t="s">
        <v>438</v>
      </c>
      <c r="G332" s="2" t="s">
        <v>16</v>
      </c>
      <c r="H332" s="397">
        <f>SUM(прил7!I380)</f>
        <v>0</v>
      </c>
    </row>
    <row r="333" spans="1:8" s="37" customFormat="1" ht="62.25" customHeight="1" x14ac:dyDescent="0.25">
      <c r="A333" s="75" t="s">
        <v>128</v>
      </c>
      <c r="B333" s="28" t="s">
        <v>29</v>
      </c>
      <c r="C333" s="42" t="s">
        <v>12</v>
      </c>
      <c r="D333" s="229" t="s">
        <v>199</v>
      </c>
      <c r="E333" s="230" t="s">
        <v>370</v>
      </c>
      <c r="F333" s="231" t="s">
        <v>371</v>
      </c>
      <c r="G333" s="28"/>
      <c r="H333" s="394">
        <f>SUM(H334)</f>
        <v>1425500</v>
      </c>
    </row>
    <row r="334" spans="1:8" s="37" customFormat="1" ht="95.25" customHeight="1" x14ac:dyDescent="0.25">
      <c r="A334" s="76" t="s">
        <v>144</v>
      </c>
      <c r="B334" s="2" t="s">
        <v>29</v>
      </c>
      <c r="C334" s="35" t="s">
        <v>12</v>
      </c>
      <c r="D334" s="259" t="s">
        <v>201</v>
      </c>
      <c r="E334" s="260" t="s">
        <v>370</v>
      </c>
      <c r="F334" s="261" t="s">
        <v>371</v>
      </c>
      <c r="G334" s="2"/>
      <c r="H334" s="395">
        <f>SUM(H335)</f>
        <v>1425500</v>
      </c>
    </row>
    <row r="335" spans="1:8" s="37" customFormat="1" ht="48.75" customHeight="1" x14ac:dyDescent="0.25">
      <c r="A335" s="76" t="s">
        <v>390</v>
      </c>
      <c r="B335" s="2" t="s">
        <v>29</v>
      </c>
      <c r="C335" s="35" t="s">
        <v>12</v>
      </c>
      <c r="D335" s="259" t="s">
        <v>201</v>
      </c>
      <c r="E335" s="260" t="s">
        <v>10</v>
      </c>
      <c r="F335" s="261" t="s">
        <v>371</v>
      </c>
      <c r="G335" s="2"/>
      <c r="H335" s="395">
        <f>SUM(H336)</f>
        <v>1425500</v>
      </c>
    </row>
    <row r="336" spans="1:8" s="37" customFormat="1" ht="15.75" customHeight="1" x14ac:dyDescent="0.25">
      <c r="A336" s="3" t="s">
        <v>99</v>
      </c>
      <c r="B336" s="2" t="s">
        <v>29</v>
      </c>
      <c r="C336" s="35" t="s">
        <v>12</v>
      </c>
      <c r="D336" s="259" t="s">
        <v>201</v>
      </c>
      <c r="E336" s="260" t="s">
        <v>10</v>
      </c>
      <c r="F336" s="261" t="s">
        <v>391</v>
      </c>
      <c r="G336" s="2"/>
      <c r="H336" s="395">
        <f>SUM(H337)</f>
        <v>1425500</v>
      </c>
    </row>
    <row r="337" spans="1:8" s="37" customFormat="1" ht="31.5" customHeight="1" x14ac:dyDescent="0.25">
      <c r="A337" s="521" t="s">
        <v>514</v>
      </c>
      <c r="B337" s="2" t="s">
        <v>29</v>
      </c>
      <c r="C337" s="35" t="s">
        <v>12</v>
      </c>
      <c r="D337" s="259" t="s">
        <v>201</v>
      </c>
      <c r="E337" s="260" t="s">
        <v>10</v>
      </c>
      <c r="F337" s="261" t="s">
        <v>391</v>
      </c>
      <c r="G337" s="2" t="s">
        <v>16</v>
      </c>
      <c r="H337" s="396">
        <f>SUM(прил7!I385)</f>
        <v>1425500</v>
      </c>
    </row>
    <row r="338" spans="1:8" s="37" customFormat="1" ht="33" hidden="1" customHeight="1" x14ac:dyDescent="0.25">
      <c r="A338" s="114" t="s">
        <v>114</v>
      </c>
      <c r="B338" s="28" t="s">
        <v>29</v>
      </c>
      <c r="C338" s="68" t="s">
        <v>12</v>
      </c>
      <c r="D338" s="262" t="s">
        <v>186</v>
      </c>
      <c r="E338" s="263" t="s">
        <v>370</v>
      </c>
      <c r="F338" s="264" t="s">
        <v>371</v>
      </c>
      <c r="G338" s="28"/>
      <c r="H338" s="394">
        <f>SUM(H339)</f>
        <v>0</v>
      </c>
    </row>
    <row r="339" spans="1:8" s="37" customFormat="1" ht="48.75" hidden="1" customHeight="1" x14ac:dyDescent="0.25">
      <c r="A339" s="7" t="s">
        <v>659</v>
      </c>
      <c r="B339" s="2" t="s">
        <v>29</v>
      </c>
      <c r="C339" s="35" t="s">
        <v>12</v>
      </c>
      <c r="D339" s="259" t="s">
        <v>662</v>
      </c>
      <c r="E339" s="260" t="s">
        <v>370</v>
      </c>
      <c r="F339" s="261" t="s">
        <v>371</v>
      </c>
      <c r="G339" s="2"/>
      <c r="H339" s="395">
        <f>SUM(H340)</f>
        <v>0</v>
      </c>
    </row>
    <row r="340" spans="1:8" s="37" customFormat="1" ht="31.5" hidden="1" customHeight="1" x14ac:dyDescent="0.25">
      <c r="A340" s="7" t="s">
        <v>660</v>
      </c>
      <c r="B340" s="2" t="s">
        <v>29</v>
      </c>
      <c r="C340" s="35" t="s">
        <v>12</v>
      </c>
      <c r="D340" s="259" t="s">
        <v>662</v>
      </c>
      <c r="E340" s="260" t="s">
        <v>10</v>
      </c>
      <c r="F340" s="261" t="s">
        <v>371</v>
      </c>
      <c r="G340" s="2"/>
      <c r="H340" s="395">
        <f>SUM(H341)</f>
        <v>0</v>
      </c>
    </row>
    <row r="341" spans="1:8" s="37" customFormat="1" ht="19.5" hidden="1" customHeight="1" x14ac:dyDescent="0.25">
      <c r="A341" s="7" t="s">
        <v>661</v>
      </c>
      <c r="B341" s="2" t="s">
        <v>29</v>
      </c>
      <c r="C341" s="35" t="s">
        <v>12</v>
      </c>
      <c r="D341" s="259" t="s">
        <v>662</v>
      </c>
      <c r="E341" s="260" t="s">
        <v>10</v>
      </c>
      <c r="F341" s="261" t="s">
        <v>663</v>
      </c>
      <c r="G341" s="2"/>
      <c r="H341" s="395">
        <f>SUM(H342)</f>
        <v>0</v>
      </c>
    </row>
    <row r="342" spans="1:8" s="37" customFormat="1" ht="31.5" hidden="1" customHeight="1" x14ac:dyDescent="0.25">
      <c r="A342" s="7" t="s">
        <v>514</v>
      </c>
      <c r="B342" s="2" t="s">
        <v>29</v>
      </c>
      <c r="C342" s="35" t="s">
        <v>12</v>
      </c>
      <c r="D342" s="259" t="s">
        <v>662</v>
      </c>
      <c r="E342" s="260" t="s">
        <v>10</v>
      </c>
      <c r="F342" s="261" t="s">
        <v>663</v>
      </c>
      <c r="G342" s="2" t="s">
        <v>16</v>
      </c>
      <c r="H342" s="396">
        <f>SUM(прил7!I390)</f>
        <v>0</v>
      </c>
    </row>
    <row r="343" spans="1:8" s="37" customFormat="1" ht="18" customHeight="1" x14ac:dyDescent="0.25">
      <c r="A343" s="86" t="s">
        <v>541</v>
      </c>
      <c r="B343" s="23" t="s">
        <v>29</v>
      </c>
      <c r="C343" s="359" t="s">
        <v>15</v>
      </c>
      <c r="D343" s="360"/>
      <c r="E343" s="361"/>
      <c r="F343" s="362"/>
      <c r="G343" s="23"/>
      <c r="H343" s="401">
        <f>SUM(H346+H359)</f>
        <v>11807407</v>
      </c>
    </row>
    <row r="344" spans="1:8" s="37" customFormat="1" ht="33" hidden="1" customHeight="1" x14ac:dyDescent="0.25">
      <c r="A344" s="3" t="s">
        <v>509</v>
      </c>
      <c r="B344" s="44" t="s">
        <v>29</v>
      </c>
      <c r="C344" s="44" t="s">
        <v>15</v>
      </c>
      <c r="D344" s="259" t="s">
        <v>222</v>
      </c>
      <c r="E344" s="260" t="s">
        <v>10</v>
      </c>
      <c r="F344" s="261" t="s">
        <v>508</v>
      </c>
      <c r="G344" s="2"/>
      <c r="H344" s="395" t="e">
        <f>SUM(H345)</f>
        <v>#REF!</v>
      </c>
    </row>
    <row r="345" spans="1:8" s="37" customFormat="1" ht="31.5" hidden="1" customHeight="1" x14ac:dyDescent="0.25">
      <c r="A345" s="520" t="s">
        <v>514</v>
      </c>
      <c r="B345" s="44" t="s">
        <v>29</v>
      </c>
      <c r="C345" s="44" t="s">
        <v>15</v>
      </c>
      <c r="D345" s="259" t="s">
        <v>222</v>
      </c>
      <c r="E345" s="260" t="s">
        <v>10</v>
      </c>
      <c r="F345" s="261" t="s">
        <v>508</v>
      </c>
      <c r="G345" s="2" t="s">
        <v>16</v>
      </c>
      <c r="H345" s="396" t="e">
        <f>SUM(прил7!#REF!)</f>
        <v>#REF!</v>
      </c>
    </row>
    <row r="346" spans="1:8" s="37" customFormat="1" ht="31.5" customHeight="1" x14ac:dyDescent="0.25">
      <c r="A346" s="27" t="s">
        <v>141</v>
      </c>
      <c r="B346" s="28" t="s">
        <v>29</v>
      </c>
      <c r="C346" s="28" t="s">
        <v>15</v>
      </c>
      <c r="D346" s="217" t="s">
        <v>428</v>
      </c>
      <c r="E346" s="218" t="s">
        <v>370</v>
      </c>
      <c r="F346" s="219" t="s">
        <v>371</v>
      </c>
      <c r="G346" s="28"/>
      <c r="H346" s="394">
        <f>SUM(H347+H355)</f>
        <v>11332407</v>
      </c>
    </row>
    <row r="347" spans="1:8" s="37" customFormat="1" ht="48" customHeight="1" x14ac:dyDescent="0.25">
      <c r="A347" s="3" t="s">
        <v>146</v>
      </c>
      <c r="B347" s="44" t="s">
        <v>29</v>
      </c>
      <c r="C347" s="44" t="s">
        <v>15</v>
      </c>
      <c r="D347" s="256" t="s">
        <v>216</v>
      </c>
      <c r="E347" s="257" t="s">
        <v>370</v>
      </c>
      <c r="F347" s="258" t="s">
        <v>371</v>
      </c>
      <c r="G347" s="44"/>
      <c r="H347" s="395">
        <f>SUM(H348)</f>
        <v>11332407</v>
      </c>
    </row>
    <row r="348" spans="1:8" s="37" customFormat="1" ht="33" customHeight="1" x14ac:dyDescent="0.25">
      <c r="A348" s="3" t="s">
        <v>442</v>
      </c>
      <c r="B348" s="44" t="s">
        <v>29</v>
      </c>
      <c r="C348" s="44" t="s">
        <v>15</v>
      </c>
      <c r="D348" s="256" t="s">
        <v>216</v>
      </c>
      <c r="E348" s="257" t="s">
        <v>10</v>
      </c>
      <c r="F348" s="258" t="s">
        <v>371</v>
      </c>
      <c r="G348" s="44"/>
      <c r="H348" s="395">
        <f>SUM(H349)</f>
        <v>11332407</v>
      </c>
    </row>
    <row r="349" spans="1:8" s="37" customFormat="1" ht="32.25" customHeight="1" x14ac:dyDescent="0.25">
      <c r="A349" s="3" t="s">
        <v>84</v>
      </c>
      <c r="B349" s="44" t="s">
        <v>29</v>
      </c>
      <c r="C349" s="44" t="s">
        <v>15</v>
      </c>
      <c r="D349" s="256" t="s">
        <v>216</v>
      </c>
      <c r="E349" s="257" t="s">
        <v>10</v>
      </c>
      <c r="F349" s="258" t="s">
        <v>402</v>
      </c>
      <c r="G349" s="44"/>
      <c r="H349" s="395">
        <f>SUM(H350:H352)</f>
        <v>11332407</v>
      </c>
    </row>
    <row r="350" spans="1:8" s="37" customFormat="1" ht="32.25" customHeight="1" x14ac:dyDescent="0.25">
      <c r="A350" s="101" t="s">
        <v>76</v>
      </c>
      <c r="B350" s="44" t="s">
        <v>29</v>
      </c>
      <c r="C350" s="44" t="s">
        <v>15</v>
      </c>
      <c r="D350" s="256" t="s">
        <v>216</v>
      </c>
      <c r="E350" s="257" t="s">
        <v>10</v>
      </c>
      <c r="F350" s="258" t="s">
        <v>402</v>
      </c>
      <c r="G350" s="44" t="s">
        <v>13</v>
      </c>
      <c r="H350" s="397">
        <f>SUM(прил7!I396)</f>
        <v>8234791</v>
      </c>
    </row>
    <row r="351" spans="1:8" s="37" customFormat="1" ht="32.25" customHeight="1" x14ac:dyDescent="0.25">
      <c r="A351" s="535" t="s">
        <v>514</v>
      </c>
      <c r="B351" s="44" t="s">
        <v>29</v>
      </c>
      <c r="C351" s="44" t="s">
        <v>15</v>
      </c>
      <c r="D351" s="256" t="s">
        <v>216</v>
      </c>
      <c r="E351" s="257" t="s">
        <v>10</v>
      </c>
      <c r="F351" s="258" t="s">
        <v>402</v>
      </c>
      <c r="G351" s="44" t="s">
        <v>16</v>
      </c>
      <c r="H351" s="397">
        <f>SUM(прил7!I397)</f>
        <v>1773600</v>
      </c>
    </row>
    <row r="352" spans="1:8" s="37" customFormat="1" ht="17.25" customHeight="1" x14ac:dyDescent="0.25">
      <c r="A352" s="61" t="s">
        <v>18</v>
      </c>
      <c r="B352" s="44" t="s">
        <v>29</v>
      </c>
      <c r="C352" s="44" t="s">
        <v>15</v>
      </c>
      <c r="D352" s="256" t="s">
        <v>216</v>
      </c>
      <c r="E352" s="257" t="s">
        <v>10</v>
      </c>
      <c r="F352" s="258" t="s">
        <v>402</v>
      </c>
      <c r="G352" s="44" t="s">
        <v>17</v>
      </c>
      <c r="H352" s="397">
        <f>SUM(прил7!I398)</f>
        <v>1324016</v>
      </c>
    </row>
    <row r="353" spans="1:8" s="37" customFormat="1" ht="33" hidden="1" customHeight="1" x14ac:dyDescent="0.25">
      <c r="A353" s="61" t="s">
        <v>771</v>
      </c>
      <c r="B353" s="44" t="s">
        <v>29</v>
      </c>
      <c r="C353" s="44" t="s">
        <v>15</v>
      </c>
      <c r="D353" s="256" t="s">
        <v>216</v>
      </c>
      <c r="E353" s="257" t="s">
        <v>10</v>
      </c>
      <c r="F353" s="258" t="s">
        <v>770</v>
      </c>
      <c r="G353" s="44"/>
      <c r="H353" s="395">
        <f>SUM(H354)</f>
        <v>0</v>
      </c>
    </row>
    <row r="354" spans="1:8" s="37" customFormat="1" ht="33" hidden="1" customHeight="1" x14ac:dyDescent="0.25">
      <c r="A354" s="101" t="s">
        <v>768</v>
      </c>
      <c r="B354" s="44" t="s">
        <v>29</v>
      </c>
      <c r="C354" s="44" t="s">
        <v>15</v>
      </c>
      <c r="D354" s="256" t="s">
        <v>216</v>
      </c>
      <c r="E354" s="257" t="s">
        <v>10</v>
      </c>
      <c r="F354" s="258" t="s">
        <v>770</v>
      </c>
      <c r="G354" s="44" t="s">
        <v>769</v>
      </c>
      <c r="H354" s="397">
        <f>SUM(прил7!I400)</f>
        <v>0</v>
      </c>
    </row>
    <row r="355" spans="1:8" s="37" customFormat="1" ht="65.25" hidden="1" customHeight="1" x14ac:dyDescent="0.25">
      <c r="A355" s="76" t="s">
        <v>147</v>
      </c>
      <c r="B355" s="44" t="s">
        <v>29</v>
      </c>
      <c r="C355" s="44" t="s">
        <v>15</v>
      </c>
      <c r="D355" s="256" t="s">
        <v>217</v>
      </c>
      <c r="E355" s="257" t="s">
        <v>370</v>
      </c>
      <c r="F355" s="258" t="s">
        <v>371</v>
      </c>
      <c r="G355" s="44"/>
      <c r="H355" s="395">
        <f>SUM(H356)</f>
        <v>0</v>
      </c>
    </row>
    <row r="356" spans="1:8" s="37" customFormat="1" ht="33" hidden="1" customHeight="1" x14ac:dyDescent="0.25">
      <c r="A356" s="76" t="s">
        <v>436</v>
      </c>
      <c r="B356" s="44" t="s">
        <v>29</v>
      </c>
      <c r="C356" s="44" t="s">
        <v>15</v>
      </c>
      <c r="D356" s="256" t="s">
        <v>217</v>
      </c>
      <c r="E356" s="257" t="s">
        <v>10</v>
      </c>
      <c r="F356" s="258" t="s">
        <v>371</v>
      </c>
      <c r="G356" s="44"/>
      <c r="H356" s="395">
        <f>SUM(H357)</f>
        <v>0</v>
      </c>
    </row>
    <row r="357" spans="1:8" s="37" customFormat="1" ht="18.75" hidden="1" customHeight="1" x14ac:dyDescent="0.25">
      <c r="A357" s="527" t="s">
        <v>437</v>
      </c>
      <c r="B357" s="44" t="s">
        <v>29</v>
      </c>
      <c r="C357" s="44" t="s">
        <v>15</v>
      </c>
      <c r="D357" s="256" t="s">
        <v>217</v>
      </c>
      <c r="E357" s="257" t="s">
        <v>10</v>
      </c>
      <c r="F357" s="258" t="s">
        <v>438</v>
      </c>
      <c r="G357" s="44"/>
      <c r="H357" s="395">
        <f>SUM(H358)</f>
        <v>0</v>
      </c>
    </row>
    <row r="358" spans="1:8" s="37" customFormat="1" ht="33" hidden="1" customHeight="1" x14ac:dyDescent="0.25">
      <c r="A358" s="520" t="s">
        <v>514</v>
      </c>
      <c r="B358" s="44" t="s">
        <v>29</v>
      </c>
      <c r="C358" s="44" t="s">
        <v>15</v>
      </c>
      <c r="D358" s="256" t="s">
        <v>217</v>
      </c>
      <c r="E358" s="221" t="s">
        <v>10</v>
      </c>
      <c r="F358" s="222" t="s">
        <v>438</v>
      </c>
      <c r="G358" s="44" t="s">
        <v>16</v>
      </c>
      <c r="H358" s="397">
        <f>SUM(прил7!I404)</f>
        <v>0</v>
      </c>
    </row>
    <row r="359" spans="1:8" s="37" customFormat="1" ht="64.5" customHeight="1" x14ac:dyDescent="0.25">
      <c r="A359" s="75" t="s">
        <v>128</v>
      </c>
      <c r="B359" s="28" t="s">
        <v>29</v>
      </c>
      <c r="C359" s="42" t="s">
        <v>15</v>
      </c>
      <c r="D359" s="229" t="s">
        <v>199</v>
      </c>
      <c r="E359" s="230" t="s">
        <v>370</v>
      </c>
      <c r="F359" s="231" t="s">
        <v>371</v>
      </c>
      <c r="G359" s="28"/>
      <c r="H359" s="394">
        <f>SUM(H360)</f>
        <v>475000</v>
      </c>
    </row>
    <row r="360" spans="1:8" s="37" customFormat="1" ht="94.5" customHeight="1" x14ac:dyDescent="0.25">
      <c r="A360" s="76" t="s">
        <v>144</v>
      </c>
      <c r="B360" s="2" t="s">
        <v>29</v>
      </c>
      <c r="C360" s="35" t="s">
        <v>15</v>
      </c>
      <c r="D360" s="259" t="s">
        <v>201</v>
      </c>
      <c r="E360" s="260" t="s">
        <v>370</v>
      </c>
      <c r="F360" s="261" t="s">
        <v>371</v>
      </c>
      <c r="G360" s="2"/>
      <c r="H360" s="395">
        <f>SUM(H361)</f>
        <v>475000</v>
      </c>
    </row>
    <row r="361" spans="1:8" s="37" customFormat="1" ht="46.5" customHeight="1" x14ac:dyDescent="0.25">
      <c r="A361" s="103" t="s">
        <v>390</v>
      </c>
      <c r="B361" s="2" t="s">
        <v>29</v>
      </c>
      <c r="C361" s="35" t="s">
        <v>15</v>
      </c>
      <c r="D361" s="259" t="s">
        <v>201</v>
      </c>
      <c r="E361" s="260" t="s">
        <v>10</v>
      </c>
      <c r="F361" s="261" t="s">
        <v>371</v>
      </c>
      <c r="G361" s="2"/>
      <c r="H361" s="395">
        <f>SUM(H362)</f>
        <v>475000</v>
      </c>
    </row>
    <row r="362" spans="1:8" s="37" customFormat="1" ht="18.75" customHeight="1" x14ac:dyDescent="0.25">
      <c r="A362" s="61" t="s">
        <v>99</v>
      </c>
      <c r="B362" s="2" t="s">
        <v>29</v>
      </c>
      <c r="C362" s="35" t="s">
        <v>15</v>
      </c>
      <c r="D362" s="259" t="s">
        <v>201</v>
      </c>
      <c r="E362" s="260" t="s">
        <v>10</v>
      </c>
      <c r="F362" s="261" t="s">
        <v>391</v>
      </c>
      <c r="G362" s="2"/>
      <c r="H362" s="395">
        <f>SUM(H363)</f>
        <v>475000</v>
      </c>
    </row>
    <row r="363" spans="1:8" s="37" customFormat="1" ht="34.5" customHeight="1" x14ac:dyDescent="0.25">
      <c r="A363" s="535" t="s">
        <v>514</v>
      </c>
      <c r="B363" s="2" t="s">
        <v>29</v>
      </c>
      <c r="C363" s="35" t="s">
        <v>15</v>
      </c>
      <c r="D363" s="259" t="s">
        <v>201</v>
      </c>
      <c r="E363" s="260" t="s">
        <v>10</v>
      </c>
      <c r="F363" s="261" t="s">
        <v>391</v>
      </c>
      <c r="G363" s="2" t="s">
        <v>16</v>
      </c>
      <c r="H363" s="396">
        <f>SUM(прил7!I409)</f>
        <v>475000</v>
      </c>
    </row>
    <row r="364" spans="1:8" ht="15.75" x14ac:dyDescent="0.25">
      <c r="A364" s="86" t="s">
        <v>547</v>
      </c>
      <c r="B364" s="23" t="s">
        <v>29</v>
      </c>
      <c r="C364" s="23" t="s">
        <v>29</v>
      </c>
      <c r="D364" s="214"/>
      <c r="E364" s="215"/>
      <c r="F364" s="216"/>
      <c r="G364" s="22"/>
      <c r="H364" s="401">
        <f>SUM(H365,H381)</f>
        <v>2178350</v>
      </c>
    </row>
    <row r="365" spans="1:8" ht="63" x14ac:dyDescent="0.25">
      <c r="A365" s="75" t="s">
        <v>151</v>
      </c>
      <c r="B365" s="28" t="s">
        <v>29</v>
      </c>
      <c r="C365" s="28" t="s">
        <v>29</v>
      </c>
      <c r="D365" s="217" t="s">
        <v>443</v>
      </c>
      <c r="E365" s="218" t="s">
        <v>370</v>
      </c>
      <c r="F365" s="219" t="s">
        <v>371</v>
      </c>
      <c r="G365" s="28"/>
      <c r="H365" s="394">
        <f>SUM(H366,H371)</f>
        <v>2153350</v>
      </c>
    </row>
    <row r="366" spans="1:8" ht="81.75" customHeight="1" x14ac:dyDescent="0.25">
      <c r="A366" s="54" t="s">
        <v>152</v>
      </c>
      <c r="B366" s="44" t="s">
        <v>29</v>
      </c>
      <c r="C366" s="44" t="s">
        <v>29</v>
      </c>
      <c r="D366" s="256" t="s">
        <v>223</v>
      </c>
      <c r="E366" s="257" t="s">
        <v>370</v>
      </c>
      <c r="F366" s="258" t="s">
        <v>371</v>
      </c>
      <c r="G366" s="44"/>
      <c r="H366" s="395">
        <f>SUM(H367)</f>
        <v>148000</v>
      </c>
    </row>
    <row r="367" spans="1:8" ht="33" customHeight="1" x14ac:dyDescent="0.25">
      <c r="A367" s="54" t="s">
        <v>444</v>
      </c>
      <c r="B367" s="44" t="s">
        <v>29</v>
      </c>
      <c r="C367" s="44" t="s">
        <v>29</v>
      </c>
      <c r="D367" s="256" t="s">
        <v>223</v>
      </c>
      <c r="E367" s="257" t="s">
        <v>10</v>
      </c>
      <c r="F367" s="258" t="s">
        <v>371</v>
      </c>
      <c r="G367" s="44"/>
      <c r="H367" s="395">
        <f>SUM(H368)</f>
        <v>148000</v>
      </c>
    </row>
    <row r="368" spans="1:8" ht="15.75" x14ac:dyDescent="0.25">
      <c r="A368" s="3" t="s">
        <v>85</v>
      </c>
      <c r="B368" s="44" t="s">
        <v>29</v>
      </c>
      <c r="C368" s="44" t="s">
        <v>29</v>
      </c>
      <c r="D368" s="256" t="s">
        <v>223</v>
      </c>
      <c r="E368" s="257" t="s">
        <v>10</v>
      </c>
      <c r="F368" s="258" t="s">
        <v>445</v>
      </c>
      <c r="G368" s="44"/>
      <c r="H368" s="395">
        <f>SUM(H369:H370)</f>
        <v>148000</v>
      </c>
    </row>
    <row r="369" spans="1:8" ht="31.5" hidden="1" x14ac:dyDescent="0.25">
      <c r="A369" s="89" t="s">
        <v>514</v>
      </c>
      <c r="B369" s="44" t="s">
        <v>29</v>
      </c>
      <c r="C369" s="44" t="s">
        <v>29</v>
      </c>
      <c r="D369" s="256" t="s">
        <v>223</v>
      </c>
      <c r="E369" s="257" t="s">
        <v>10</v>
      </c>
      <c r="F369" s="258" t="s">
        <v>445</v>
      </c>
      <c r="G369" s="44" t="s">
        <v>16</v>
      </c>
      <c r="H369" s="397">
        <f>SUM(прил7!I507)</f>
        <v>0</v>
      </c>
    </row>
    <row r="370" spans="1:8" s="569" customFormat="1" ht="15.75" x14ac:dyDescent="0.25">
      <c r="A370" s="61" t="s">
        <v>40</v>
      </c>
      <c r="B370" s="44" t="s">
        <v>29</v>
      </c>
      <c r="C370" s="44" t="s">
        <v>29</v>
      </c>
      <c r="D370" s="256" t="s">
        <v>223</v>
      </c>
      <c r="E370" s="257" t="s">
        <v>10</v>
      </c>
      <c r="F370" s="258" t="s">
        <v>445</v>
      </c>
      <c r="G370" s="44" t="s">
        <v>39</v>
      </c>
      <c r="H370" s="397">
        <f>SUM(прил7!I508)</f>
        <v>148000</v>
      </c>
    </row>
    <row r="371" spans="1:8" ht="64.5" customHeight="1" x14ac:dyDescent="0.25">
      <c r="A371" s="76" t="s">
        <v>153</v>
      </c>
      <c r="B371" s="44" t="s">
        <v>29</v>
      </c>
      <c r="C371" s="44" t="s">
        <v>29</v>
      </c>
      <c r="D371" s="256" t="s">
        <v>219</v>
      </c>
      <c r="E371" s="257" t="s">
        <v>370</v>
      </c>
      <c r="F371" s="258" t="s">
        <v>371</v>
      </c>
      <c r="G371" s="44"/>
      <c r="H371" s="395">
        <f>SUM(H372)</f>
        <v>2005350</v>
      </c>
    </row>
    <row r="372" spans="1:8" ht="32.25" customHeight="1" x14ac:dyDescent="0.25">
      <c r="A372" s="76" t="s">
        <v>446</v>
      </c>
      <c r="B372" s="44" t="s">
        <v>29</v>
      </c>
      <c r="C372" s="44" t="s">
        <v>29</v>
      </c>
      <c r="D372" s="256" t="s">
        <v>219</v>
      </c>
      <c r="E372" s="257" t="s">
        <v>10</v>
      </c>
      <c r="F372" s="258" t="s">
        <v>371</v>
      </c>
      <c r="G372" s="44"/>
      <c r="H372" s="395">
        <f>SUM(H373+H375+H378)</f>
        <v>2005350</v>
      </c>
    </row>
    <row r="373" spans="1:8" ht="18" customHeight="1" x14ac:dyDescent="0.25">
      <c r="A373" s="76" t="s">
        <v>526</v>
      </c>
      <c r="B373" s="2" t="s">
        <v>29</v>
      </c>
      <c r="C373" s="2" t="s">
        <v>29</v>
      </c>
      <c r="D373" s="256" t="s">
        <v>219</v>
      </c>
      <c r="E373" s="221" t="s">
        <v>10</v>
      </c>
      <c r="F373" s="258" t="s">
        <v>525</v>
      </c>
      <c r="G373" s="44"/>
      <c r="H373" s="395">
        <f>SUM(H374)</f>
        <v>754650</v>
      </c>
    </row>
    <row r="374" spans="1:8" ht="16.5" customHeight="1" x14ac:dyDescent="0.25">
      <c r="A374" s="76" t="s">
        <v>40</v>
      </c>
      <c r="B374" s="2" t="s">
        <v>29</v>
      </c>
      <c r="C374" s="2" t="s">
        <v>29</v>
      </c>
      <c r="D374" s="256" t="s">
        <v>219</v>
      </c>
      <c r="E374" s="221" t="s">
        <v>10</v>
      </c>
      <c r="F374" s="258" t="s">
        <v>525</v>
      </c>
      <c r="G374" s="44" t="s">
        <v>39</v>
      </c>
      <c r="H374" s="397">
        <f>SUM(прил7!I512)</f>
        <v>754650</v>
      </c>
    </row>
    <row r="375" spans="1:8" ht="18.75" customHeight="1" x14ac:dyDescent="0.25">
      <c r="A375" s="84" t="s">
        <v>447</v>
      </c>
      <c r="B375" s="2" t="s">
        <v>29</v>
      </c>
      <c r="C375" s="2" t="s">
        <v>29</v>
      </c>
      <c r="D375" s="256" t="s">
        <v>219</v>
      </c>
      <c r="E375" s="221" t="s">
        <v>10</v>
      </c>
      <c r="F375" s="222" t="s">
        <v>448</v>
      </c>
      <c r="G375" s="2"/>
      <c r="H375" s="395">
        <f>SUM(H376:H377)</f>
        <v>1180350</v>
      </c>
    </row>
    <row r="376" spans="1:8" ht="31.5" x14ac:dyDescent="0.25">
      <c r="A376" s="89" t="s">
        <v>514</v>
      </c>
      <c r="B376" s="2" t="s">
        <v>29</v>
      </c>
      <c r="C376" s="2" t="s">
        <v>29</v>
      </c>
      <c r="D376" s="256" t="s">
        <v>219</v>
      </c>
      <c r="E376" s="221" t="s">
        <v>10</v>
      </c>
      <c r="F376" s="222" t="s">
        <v>448</v>
      </c>
      <c r="G376" s="2" t="s">
        <v>16</v>
      </c>
      <c r="H376" s="397">
        <f>SUM(прил7!I415)</f>
        <v>788400</v>
      </c>
    </row>
    <row r="377" spans="1:8" ht="15.75" x14ac:dyDescent="0.25">
      <c r="A377" s="61" t="s">
        <v>40</v>
      </c>
      <c r="B377" s="2" t="s">
        <v>29</v>
      </c>
      <c r="C377" s="2" t="s">
        <v>29</v>
      </c>
      <c r="D377" s="256" t="s">
        <v>219</v>
      </c>
      <c r="E377" s="221" t="s">
        <v>10</v>
      </c>
      <c r="F377" s="222" t="s">
        <v>448</v>
      </c>
      <c r="G377" s="2" t="s">
        <v>39</v>
      </c>
      <c r="H377" s="397">
        <f>SUM(прил7!I514+прил7!I416)</f>
        <v>391950</v>
      </c>
    </row>
    <row r="378" spans="1:8" ht="15.75" x14ac:dyDescent="0.25">
      <c r="A378" s="90" t="s">
        <v>524</v>
      </c>
      <c r="B378" s="2" t="s">
        <v>29</v>
      </c>
      <c r="C378" s="2" t="s">
        <v>29</v>
      </c>
      <c r="D378" s="256" t="s">
        <v>219</v>
      </c>
      <c r="E378" s="221" t="s">
        <v>10</v>
      </c>
      <c r="F378" s="222" t="s">
        <v>523</v>
      </c>
      <c r="G378" s="2"/>
      <c r="H378" s="395">
        <f>SUM(H379:H380)</f>
        <v>70350</v>
      </c>
    </row>
    <row r="379" spans="1:8" ht="31.5" x14ac:dyDescent="0.25">
      <c r="A379" s="110" t="s">
        <v>514</v>
      </c>
      <c r="B379" s="2" t="s">
        <v>29</v>
      </c>
      <c r="C379" s="2" t="s">
        <v>29</v>
      </c>
      <c r="D379" s="256" t="s">
        <v>219</v>
      </c>
      <c r="E379" s="221" t="s">
        <v>10</v>
      </c>
      <c r="F379" s="222" t="s">
        <v>523</v>
      </c>
      <c r="G379" s="2" t="s">
        <v>16</v>
      </c>
      <c r="H379" s="397">
        <f>SUM(прил7!I516+прил7!I418)</f>
        <v>70350</v>
      </c>
    </row>
    <row r="380" spans="1:8" s="505" customFormat="1" ht="15.75" hidden="1" x14ac:dyDescent="0.25">
      <c r="A380" s="61" t="s">
        <v>40</v>
      </c>
      <c r="B380" s="2" t="s">
        <v>29</v>
      </c>
      <c r="C380" s="2" t="s">
        <v>29</v>
      </c>
      <c r="D380" s="256" t="s">
        <v>219</v>
      </c>
      <c r="E380" s="221" t="s">
        <v>10</v>
      </c>
      <c r="F380" s="222" t="s">
        <v>523</v>
      </c>
      <c r="G380" s="2" t="s">
        <v>39</v>
      </c>
      <c r="H380" s="397">
        <f>SUM(прил7!I419)</f>
        <v>0</v>
      </c>
    </row>
    <row r="381" spans="1:8" s="64" customFormat="1" ht="33.75" customHeight="1" x14ac:dyDescent="0.25">
      <c r="A381" s="75" t="s">
        <v>112</v>
      </c>
      <c r="B381" s="28" t="s">
        <v>29</v>
      </c>
      <c r="C381" s="28" t="s">
        <v>29</v>
      </c>
      <c r="D381" s="217" t="s">
        <v>385</v>
      </c>
      <c r="E381" s="218" t="s">
        <v>370</v>
      </c>
      <c r="F381" s="219" t="s">
        <v>371</v>
      </c>
      <c r="G381" s="28"/>
      <c r="H381" s="394">
        <f>SUM(H382)</f>
        <v>25000</v>
      </c>
    </row>
    <row r="382" spans="1:8" s="64" customFormat="1" ht="47.25" customHeight="1" x14ac:dyDescent="0.25">
      <c r="A382" s="76" t="s">
        <v>148</v>
      </c>
      <c r="B382" s="35" t="s">
        <v>29</v>
      </c>
      <c r="C382" s="44" t="s">
        <v>29</v>
      </c>
      <c r="D382" s="256" t="s">
        <v>218</v>
      </c>
      <c r="E382" s="257" t="s">
        <v>370</v>
      </c>
      <c r="F382" s="258" t="s">
        <v>371</v>
      </c>
      <c r="G382" s="71"/>
      <c r="H382" s="398">
        <f>SUM(H383)</f>
        <v>25000</v>
      </c>
    </row>
    <row r="383" spans="1:8" s="64" customFormat="1" ht="32.25" customHeight="1" x14ac:dyDescent="0.25">
      <c r="A383" s="76" t="s">
        <v>440</v>
      </c>
      <c r="B383" s="35" t="s">
        <v>29</v>
      </c>
      <c r="C383" s="44" t="s">
        <v>29</v>
      </c>
      <c r="D383" s="256" t="s">
        <v>218</v>
      </c>
      <c r="E383" s="257" t="s">
        <v>10</v>
      </c>
      <c r="F383" s="258" t="s">
        <v>371</v>
      </c>
      <c r="G383" s="71"/>
      <c r="H383" s="398">
        <f>SUM(H384)</f>
        <v>25000</v>
      </c>
    </row>
    <row r="384" spans="1:8" s="37" customFormat="1" ht="32.25" customHeight="1" x14ac:dyDescent="0.25">
      <c r="A384" s="69" t="s">
        <v>149</v>
      </c>
      <c r="B384" s="35" t="s">
        <v>29</v>
      </c>
      <c r="C384" s="44" t="s">
        <v>29</v>
      </c>
      <c r="D384" s="256" t="s">
        <v>218</v>
      </c>
      <c r="E384" s="257" t="s">
        <v>10</v>
      </c>
      <c r="F384" s="258" t="s">
        <v>441</v>
      </c>
      <c r="G384" s="71"/>
      <c r="H384" s="398">
        <f>SUM(H385)</f>
        <v>25000</v>
      </c>
    </row>
    <row r="385" spans="1:8" s="37" customFormat="1" ht="30.75" customHeight="1" x14ac:dyDescent="0.25">
      <c r="A385" s="91" t="s">
        <v>514</v>
      </c>
      <c r="B385" s="44" t="s">
        <v>29</v>
      </c>
      <c r="C385" s="44" t="s">
        <v>29</v>
      </c>
      <c r="D385" s="256" t="s">
        <v>218</v>
      </c>
      <c r="E385" s="257" t="s">
        <v>10</v>
      </c>
      <c r="F385" s="258" t="s">
        <v>441</v>
      </c>
      <c r="G385" s="71" t="s">
        <v>16</v>
      </c>
      <c r="H385" s="399">
        <f>SUM(прил7!I521)</f>
        <v>25000</v>
      </c>
    </row>
    <row r="386" spans="1:8" ht="15.75" x14ac:dyDescent="0.25">
      <c r="A386" s="86" t="s">
        <v>31</v>
      </c>
      <c r="B386" s="23" t="s">
        <v>29</v>
      </c>
      <c r="C386" s="23" t="s">
        <v>32</v>
      </c>
      <c r="D386" s="214"/>
      <c r="E386" s="215"/>
      <c r="F386" s="216"/>
      <c r="G386" s="22"/>
      <c r="H386" s="401">
        <f>SUM(H392,H387,H414,H409)</f>
        <v>11967729</v>
      </c>
    </row>
    <row r="387" spans="1:8" s="64" customFormat="1" ht="32.25" customHeight="1" x14ac:dyDescent="0.25">
      <c r="A387" s="75" t="s">
        <v>110</v>
      </c>
      <c r="B387" s="28" t="s">
        <v>29</v>
      </c>
      <c r="C387" s="28" t="s">
        <v>32</v>
      </c>
      <c r="D387" s="217" t="s">
        <v>180</v>
      </c>
      <c r="E387" s="218" t="s">
        <v>370</v>
      </c>
      <c r="F387" s="219" t="s">
        <v>371</v>
      </c>
      <c r="G387" s="28"/>
      <c r="H387" s="394">
        <f>SUM(H388)</f>
        <v>3000</v>
      </c>
    </row>
    <row r="388" spans="1:8" s="37" customFormat="1" ht="63.75" customHeight="1" x14ac:dyDescent="0.25">
      <c r="A388" s="69" t="s">
        <v>111</v>
      </c>
      <c r="B388" s="70" t="s">
        <v>29</v>
      </c>
      <c r="C388" s="35" t="s">
        <v>32</v>
      </c>
      <c r="D388" s="259" t="s">
        <v>210</v>
      </c>
      <c r="E388" s="260" t="s">
        <v>370</v>
      </c>
      <c r="F388" s="261" t="s">
        <v>371</v>
      </c>
      <c r="G388" s="71"/>
      <c r="H388" s="398">
        <f>SUM(H389)</f>
        <v>3000</v>
      </c>
    </row>
    <row r="389" spans="1:8" s="37" customFormat="1" ht="33" customHeight="1" x14ac:dyDescent="0.25">
      <c r="A389" s="272" t="s">
        <v>378</v>
      </c>
      <c r="B389" s="70" t="s">
        <v>29</v>
      </c>
      <c r="C389" s="35" t="s">
        <v>32</v>
      </c>
      <c r="D389" s="259" t="s">
        <v>210</v>
      </c>
      <c r="E389" s="260" t="s">
        <v>10</v>
      </c>
      <c r="F389" s="261" t="s">
        <v>371</v>
      </c>
      <c r="G389" s="71"/>
      <c r="H389" s="398">
        <f>SUM(H390)</f>
        <v>3000</v>
      </c>
    </row>
    <row r="390" spans="1:8" s="37" customFormat="1" ht="33.75" customHeight="1" x14ac:dyDescent="0.25">
      <c r="A390" s="79" t="s">
        <v>102</v>
      </c>
      <c r="B390" s="70" t="s">
        <v>29</v>
      </c>
      <c r="C390" s="35" t="s">
        <v>32</v>
      </c>
      <c r="D390" s="259" t="s">
        <v>210</v>
      </c>
      <c r="E390" s="260" t="s">
        <v>10</v>
      </c>
      <c r="F390" s="261" t="s">
        <v>380</v>
      </c>
      <c r="G390" s="2"/>
      <c r="H390" s="395">
        <f>SUM(H391)</f>
        <v>3000</v>
      </c>
    </row>
    <row r="391" spans="1:8" s="37" customFormat="1" ht="32.25" customHeight="1" x14ac:dyDescent="0.25">
      <c r="A391" s="91" t="s">
        <v>514</v>
      </c>
      <c r="B391" s="70" t="s">
        <v>29</v>
      </c>
      <c r="C391" s="35" t="s">
        <v>32</v>
      </c>
      <c r="D391" s="259" t="s">
        <v>210</v>
      </c>
      <c r="E391" s="260" t="s">
        <v>10</v>
      </c>
      <c r="F391" s="261" t="s">
        <v>380</v>
      </c>
      <c r="G391" s="71" t="s">
        <v>16</v>
      </c>
      <c r="H391" s="399">
        <f>SUM(прил7!I425)</f>
        <v>3000</v>
      </c>
    </row>
    <row r="392" spans="1:8" ht="36" customHeight="1" x14ac:dyDescent="0.25">
      <c r="A392" s="27" t="s">
        <v>141</v>
      </c>
      <c r="B392" s="28" t="s">
        <v>29</v>
      </c>
      <c r="C392" s="28" t="s">
        <v>32</v>
      </c>
      <c r="D392" s="217" t="s">
        <v>428</v>
      </c>
      <c r="E392" s="218" t="s">
        <v>370</v>
      </c>
      <c r="F392" s="219" t="s">
        <v>371</v>
      </c>
      <c r="G392" s="28"/>
      <c r="H392" s="394">
        <f>SUM(H397+H393)</f>
        <v>11936029</v>
      </c>
    </row>
    <row r="393" spans="1:8" s="461" customFormat="1" ht="65.25" customHeight="1" x14ac:dyDescent="0.25">
      <c r="A393" s="76" t="s">
        <v>147</v>
      </c>
      <c r="B393" s="44" t="s">
        <v>29</v>
      </c>
      <c r="C393" s="35" t="s">
        <v>32</v>
      </c>
      <c r="D393" s="256" t="s">
        <v>217</v>
      </c>
      <c r="E393" s="257" t="s">
        <v>370</v>
      </c>
      <c r="F393" s="258" t="s">
        <v>371</v>
      </c>
      <c r="G393" s="44"/>
      <c r="H393" s="395">
        <f>SUM(H394)</f>
        <v>82000</v>
      </c>
    </row>
    <row r="394" spans="1:8" s="461" customFormat="1" ht="33" customHeight="1" x14ac:dyDescent="0.25">
      <c r="A394" s="270" t="s">
        <v>436</v>
      </c>
      <c r="B394" s="44" t="s">
        <v>29</v>
      </c>
      <c r="C394" s="35" t="s">
        <v>32</v>
      </c>
      <c r="D394" s="256" t="s">
        <v>217</v>
      </c>
      <c r="E394" s="257" t="s">
        <v>10</v>
      </c>
      <c r="F394" s="258" t="s">
        <v>371</v>
      </c>
      <c r="G394" s="44"/>
      <c r="H394" s="395">
        <f>SUM(H395)</f>
        <v>82000</v>
      </c>
    </row>
    <row r="395" spans="1:8" s="461" customFormat="1" ht="17.25" customHeight="1" x14ac:dyDescent="0.25">
      <c r="A395" s="79" t="s">
        <v>437</v>
      </c>
      <c r="B395" s="44" t="s">
        <v>29</v>
      </c>
      <c r="C395" s="35" t="s">
        <v>32</v>
      </c>
      <c r="D395" s="256" t="s">
        <v>217</v>
      </c>
      <c r="E395" s="257" t="s">
        <v>10</v>
      </c>
      <c r="F395" s="258" t="s">
        <v>438</v>
      </c>
      <c r="G395" s="44"/>
      <c r="H395" s="395">
        <f>SUM(H396)</f>
        <v>82000</v>
      </c>
    </row>
    <row r="396" spans="1:8" s="461" customFormat="1" ht="31.5" customHeight="1" x14ac:dyDescent="0.25">
      <c r="A396" s="89" t="s">
        <v>514</v>
      </c>
      <c r="B396" s="2" t="s">
        <v>29</v>
      </c>
      <c r="C396" s="35" t="s">
        <v>32</v>
      </c>
      <c r="D396" s="220" t="s">
        <v>217</v>
      </c>
      <c r="E396" s="221" t="s">
        <v>10</v>
      </c>
      <c r="F396" s="222" t="s">
        <v>438</v>
      </c>
      <c r="G396" s="2" t="s">
        <v>16</v>
      </c>
      <c r="H396" s="397">
        <f>SUM(прил7!I430)</f>
        <v>82000</v>
      </c>
    </row>
    <row r="397" spans="1:8" ht="49.5" customHeight="1" x14ac:dyDescent="0.25">
      <c r="A397" s="3" t="s">
        <v>154</v>
      </c>
      <c r="B397" s="2" t="s">
        <v>29</v>
      </c>
      <c r="C397" s="2" t="s">
        <v>32</v>
      </c>
      <c r="D397" s="220" t="s">
        <v>220</v>
      </c>
      <c r="E397" s="221" t="s">
        <v>370</v>
      </c>
      <c r="F397" s="222" t="s">
        <v>371</v>
      </c>
      <c r="G397" s="2"/>
      <c r="H397" s="395">
        <f>SUM(H398+H405)</f>
        <v>11854029</v>
      </c>
    </row>
    <row r="398" spans="1:8" ht="34.5" customHeight="1" x14ac:dyDescent="0.25">
      <c r="A398" s="3" t="s">
        <v>449</v>
      </c>
      <c r="B398" s="2" t="s">
        <v>29</v>
      </c>
      <c r="C398" s="2" t="s">
        <v>32</v>
      </c>
      <c r="D398" s="220" t="s">
        <v>220</v>
      </c>
      <c r="E398" s="221" t="s">
        <v>10</v>
      </c>
      <c r="F398" s="222" t="s">
        <v>371</v>
      </c>
      <c r="G398" s="2"/>
      <c r="H398" s="395">
        <f>SUM(H399+H401)</f>
        <v>10116039</v>
      </c>
    </row>
    <row r="399" spans="1:8" ht="33" customHeight="1" x14ac:dyDescent="0.25">
      <c r="A399" s="3" t="s">
        <v>155</v>
      </c>
      <c r="B399" s="2" t="s">
        <v>29</v>
      </c>
      <c r="C399" s="2" t="s">
        <v>32</v>
      </c>
      <c r="D399" s="220" t="s">
        <v>220</v>
      </c>
      <c r="E399" s="221" t="s">
        <v>10</v>
      </c>
      <c r="F399" s="222" t="s">
        <v>450</v>
      </c>
      <c r="G399" s="2"/>
      <c r="H399" s="395">
        <f>SUM(H400)</f>
        <v>99395</v>
      </c>
    </row>
    <row r="400" spans="1:8" ht="47.25" x14ac:dyDescent="0.25">
      <c r="A400" s="84" t="s">
        <v>76</v>
      </c>
      <c r="B400" s="2" t="s">
        <v>29</v>
      </c>
      <c r="C400" s="2" t="s">
        <v>32</v>
      </c>
      <c r="D400" s="220" t="s">
        <v>220</v>
      </c>
      <c r="E400" s="221" t="s">
        <v>10</v>
      </c>
      <c r="F400" s="222" t="s">
        <v>450</v>
      </c>
      <c r="G400" s="2" t="s">
        <v>13</v>
      </c>
      <c r="H400" s="397">
        <f>SUM(прил7!I434)</f>
        <v>99395</v>
      </c>
    </row>
    <row r="401" spans="1:8" ht="31.5" x14ac:dyDescent="0.25">
      <c r="A401" s="3" t="s">
        <v>84</v>
      </c>
      <c r="B401" s="44" t="s">
        <v>29</v>
      </c>
      <c r="C401" s="44" t="s">
        <v>32</v>
      </c>
      <c r="D401" s="256" t="s">
        <v>220</v>
      </c>
      <c r="E401" s="257" t="s">
        <v>10</v>
      </c>
      <c r="F401" s="258" t="s">
        <v>402</v>
      </c>
      <c r="G401" s="44"/>
      <c r="H401" s="395">
        <f>SUM(H402:H404)</f>
        <v>10016644</v>
      </c>
    </row>
    <row r="402" spans="1:8" ht="48" customHeight="1" x14ac:dyDescent="0.25">
      <c r="A402" s="84" t="s">
        <v>76</v>
      </c>
      <c r="B402" s="2" t="s">
        <v>29</v>
      </c>
      <c r="C402" s="2" t="s">
        <v>32</v>
      </c>
      <c r="D402" s="220" t="s">
        <v>220</v>
      </c>
      <c r="E402" s="221" t="s">
        <v>10</v>
      </c>
      <c r="F402" s="222" t="s">
        <v>402</v>
      </c>
      <c r="G402" s="2" t="s">
        <v>13</v>
      </c>
      <c r="H402" s="397">
        <f>SUM(прил7!I436)</f>
        <v>8730924</v>
      </c>
    </row>
    <row r="403" spans="1:8" ht="31.5" x14ac:dyDescent="0.25">
      <c r="A403" s="89" t="s">
        <v>514</v>
      </c>
      <c r="B403" s="2" t="s">
        <v>29</v>
      </c>
      <c r="C403" s="2" t="s">
        <v>32</v>
      </c>
      <c r="D403" s="220" t="s">
        <v>220</v>
      </c>
      <c r="E403" s="221" t="s">
        <v>10</v>
      </c>
      <c r="F403" s="222" t="s">
        <v>402</v>
      </c>
      <c r="G403" s="2" t="s">
        <v>16</v>
      </c>
      <c r="H403" s="397">
        <f>SUM(прил7!I437)</f>
        <v>1281429</v>
      </c>
    </row>
    <row r="404" spans="1:8" ht="15.75" x14ac:dyDescent="0.25">
      <c r="A404" s="3" t="s">
        <v>18</v>
      </c>
      <c r="B404" s="2" t="s">
        <v>29</v>
      </c>
      <c r="C404" s="2" t="s">
        <v>32</v>
      </c>
      <c r="D404" s="220" t="s">
        <v>220</v>
      </c>
      <c r="E404" s="221" t="s">
        <v>10</v>
      </c>
      <c r="F404" s="222" t="s">
        <v>402</v>
      </c>
      <c r="G404" s="2" t="s">
        <v>17</v>
      </c>
      <c r="H404" s="397">
        <f>SUM(прил7!I438)</f>
        <v>4291</v>
      </c>
    </row>
    <row r="405" spans="1:8" ht="63" x14ac:dyDescent="0.25">
      <c r="A405" s="3" t="s">
        <v>603</v>
      </c>
      <c r="B405" s="2" t="s">
        <v>29</v>
      </c>
      <c r="C405" s="2" t="s">
        <v>32</v>
      </c>
      <c r="D405" s="220" t="s">
        <v>220</v>
      </c>
      <c r="E405" s="221" t="s">
        <v>12</v>
      </c>
      <c r="F405" s="222" t="s">
        <v>371</v>
      </c>
      <c r="G405" s="2"/>
      <c r="H405" s="395">
        <f>SUM(H406)</f>
        <v>1737990</v>
      </c>
    </row>
    <row r="406" spans="1:8" ht="31.5" customHeight="1" x14ac:dyDescent="0.25">
      <c r="A406" s="3" t="s">
        <v>75</v>
      </c>
      <c r="B406" s="2" t="s">
        <v>29</v>
      </c>
      <c r="C406" s="2" t="s">
        <v>32</v>
      </c>
      <c r="D406" s="220" t="s">
        <v>220</v>
      </c>
      <c r="E406" s="221" t="s">
        <v>12</v>
      </c>
      <c r="F406" s="222" t="s">
        <v>375</v>
      </c>
      <c r="G406" s="2"/>
      <c r="H406" s="395">
        <f>SUM(H407:H408)</f>
        <v>1737990</v>
      </c>
    </row>
    <row r="407" spans="1:8" ht="47.25" x14ac:dyDescent="0.25">
      <c r="A407" s="84" t="s">
        <v>76</v>
      </c>
      <c r="B407" s="2" t="s">
        <v>29</v>
      </c>
      <c r="C407" s="2" t="s">
        <v>32</v>
      </c>
      <c r="D407" s="220" t="s">
        <v>220</v>
      </c>
      <c r="E407" s="221" t="s">
        <v>12</v>
      </c>
      <c r="F407" s="222" t="s">
        <v>375</v>
      </c>
      <c r="G407" s="2" t="s">
        <v>13</v>
      </c>
      <c r="H407" s="396">
        <f>SUM(прил7!I441)</f>
        <v>1737990</v>
      </c>
    </row>
    <row r="408" spans="1:8" ht="31.5" hidden="1" x14ac:dyDescent="0.25">
      <c r="A408" s="89" t="s">
        <v>514</v>
      </c>
      <c r="B408" s="2" t="s">
        <v>29</v>
      </c>
      <c r="C408" s="2" t="s">
        <v>32</v>
      </c>
      <c r="D408" s="220" t="s">
        <v>220</v>
      </c>
      <c r="E408" s="221" t="s">
        <v>12</v>
      </c>
      <c r="F408" s="222" t="s">
        <v>375</v>
      </c>
      <c r="G408" s="2" t="s">
        <v>16</v>
      </c>
      <c r="H408" s="396">
        <f>SUM(прил7!I442)</f>
        <v>0</v>
      </c>
    </row>
    <row r="409" spans="1:8" s="569" customFormat="1" ht="31.5" hidden="1" customHeight="1" x14ac:dyDescent="0.25">
      <c r="A409" s="102" t="s">
        <v>105</v>
      </c>
      <c r="B409" s="28" t="s">
        <v>29</v>
      </c>
      <c r="C409" s="28" t="s">
        <v>32</v>
      </c>
      <c r="D409" s="217" t="s">
        <v>373</v>
      </c>
      <c r="E409" s="218" t="s">
        <v>370</v>
      </c>
      <c r="F409" s="219" t="s">
        <v>371</v>
      </c>
      <c r="G409" s="28"/>
      <c r="H409" s="394">
        <f>SUM(H410)</f>
        <v>0</v>
      </c>
    </row>
    <row r="410" spans="1:8" s="569" customFormat="1" ht="48.75" hidden="1" customHeight="1" x14ac:dyDescent="0.25">
      <c r="A410" s="103" t="s">
        <v>116</v>
      </c>
      <c r="B410" s="2" t="s">
        <v>29</v>
      </c>
      <c r="C410" s="2" t="s">
        <v>32</v>
      </c>
      <c r="D410" s="220" t="s">
        <v>183</v>
      </c>
      <c r="E410" s="221" t="s">
        <v>370</v>
      </c>
      <c r="F410" s="222" t="s">
        <v>371</v>
      </c>
      <c r="G410" s="44"/>
      <c r="H410" s="395">
        <f>SUM(H411)</f>
        <v>0</v>
      </c>
    </row>
    <row r="411" spans="1:8" s="569" customFormat="1" ht="48.75" hidden="1" customHeight="1" x14ac:dyDescent="0.25">
      <c r="A411" s="103" t="s">
        <v>377</v>
      </c>
      <c r="B411" s="2" t="s">
        <v>29</v>
      </c>
      <c r="C411" s="2" t="s">
        <v>32</v>
      </c>
      <c r="D411" s="220" t="s">
        <v>183</v>
      </c>
      <c r="E411" s="221" t="s">
        <v>10</v>
      </c>
      <c r="F411" s="222" t="s">
        <v>371</v>
      </c>
      <c r="G411" s="44"/>
      <c r="H411" s="395">
        <f>SUM(H412)</f>
        <v>0</v>
      </c>
    </row>
    <row r="412" spans="1:8" s="569" customFormat="1" ht="15.75" hidden="1" customHeight="1" x14ac:dyDescent="0.25">
      <c r="A412" s="103" t="s">
        <v>107</v>
      </c>
      <c r="B412" s="2" t="s">
        <v>29</v>
      </c>
      <c r="C412" s="2" t="s">
        <v>32</v>
      </c>
      <c r="D412" s="220" t="s">
        <v>183</v>
      </c>
      <c r="E412" s="221" t="s">
        <v>10</v>
      </c>
      <c r="F412" s="222" t="s">
        <v>376</v>
      </c>
      <c r="G412" s="44"/>
      <c r="H412" s="395">
        <f>SUM(H413)</f>
        <v>0</v>
      </c>
    </row>
    <row r="413" spans="1:8" s="569" customFormat="1" ht="32.25" hidden="1" customHeight="1" x14ac:dyDescent="0.25">
      <c r="A413" s="110" t="s">
        <v>514</v>
      </c>
      <c r="B413" s="2" t="s">
        <v>29</v>
      </c>
      <c r="C413" s="2" t="s">
        <v>32</v>
      </c>
      <c r="D413" s="220" t="s">
        <v>183</v>
      </c>
      <c r="E413" s="221" t="s">
        <v>10</v>
      </c>
      <c r="F413" s="222" t="s">
        <v>376</v>
      </c>
      <c r="G413" s="2" t="s">
        <v>16</v>
      </c>
      <c r="H413" s="397">
        <f>SUM(прил7!I447)</f>
        <v>0</v>
      </c>
    </row>
    <row r="414" spans="1:8" s="37" customFormat="1" ht="65.25" customHeight="1" x14ac:dyDescent="0.25">
      <c r="A414" s="75" t="s">
        <v>128</v>
      </c>
      <c r="B414" s="28" t="s">
        <v>29</v>
      </c>
      <c r="C414" s="42" t="s">
        <v>32</v>
      </c>
      <c r="D414" s="229" t="s">
        <v>199</v>
      </c>
      <c r="E414" s="230" t="s">
        <v>370</v>
      </c>
      <c r="F414" s="231" t="s">
        <v>371</v>
      </c>
      <c r="G414" s="28"/>
      <c r="H414" s="394">
        <f>SUM(H415)</f>
        <v>28700</v>
      </c>
    </row>
    <row r="415" spans="1:8" s="37" customFormat="1" ht="98.25" customHeight="1" x14ac:dyDescent="0.25">
      <c r="A415" s="76" t="s">
        <v>144</v>
      </c>
      <c r="B415" s="2" t="s">
        <v>29</v>
      </c>
      <c r="C415" s="35" t="s">
        <v>32</v>
      </c>
      <c r="D415" s="259" t="s">
        <v>201</v>
      </c>
      <c r="E415" s="260" t="s">
        <v>370</v>
      </c>
      <c r="F415" s="261" t="s">
        <v>371</v>
      </c>
      <c r="G415" s="2"/>
      <c r="H415" s="395">
        <f>SUM(H416)</f>
        <v>28700</v>
      </c>
    </row>
    <row r="416" spans="1:8" s="37" customFormat="1" ht="49.5" customHeight="1" x14ac:dyDescent="0.25">
      <c r="A416" s="76" t="s">
        <v>390</v>
      </c>
      <c r="B416" s="2" t="s">
        <v>29</v>
      </c>
      <c r="C416" s="35" t="s">
        <v>32</v>
      </c>
      <c r="D416" s="259" t="s">
        <v>201</v>
      </c>
      <c r="E416" s="260" t="s">
        <v>10</v>
      </c>
      <c r="F416" s="261" t="s">
        <v>371</v>
      </c>
      <c r="G416" s="2"/>
      <c r="H416" s="395">
        <f>SUM(H417)</f>
        <v>28700</v>
      </c>
    </row>
    <row r="417" spans="1:8" s="37" customFormat="1" ht="15.75" customHeight="1" x14ac:dyDescent="0.25">
      <c r="A417" s="3" t="s">
        <v>99</v>
      </c>
      <c r="B417" s="2" t="s">
        <v>29</v>
      </c>
      <c r="C417" s="35" t="s">
        <v>32</v>
      </c>
      <c r="D417" s="259" t="s">
        <v>201</v>
      </c>
      <c r="E417" s="260" t="s">
        <v>10</v>
      </c>
      <c r="F417" s="261" t="s">
        <v>391</v>
      </c>
      <c r="G417" s="2"/>
      <c r="H417" s="395">
        <f>SUM(H418)</f>
        <v>28700</v>
      </c>
    </row>
    <row r="418" spans="1:8" s="37" customFormat="1" ht="31.5" customHeight="1" x14ac:dyDescent="0.25">
      <c r="A418" s="89" t="s">
        <v>514</v>
      </c>
      <c r="B418" s="2" t="s">
        <v>29</v>
      </c>
      <c r="C418" s="35" t="s">
        <v>32</v>
      </c>
      <c r="D418" s="259" t="s">
        <v>201</v>
      </c>
      <c r="E418" s="260" t="s">
        <v>10</v>
      </c>
      <c r="F418" s="261" t="s">
        <v>391</v>
      </c>
      <c r="G418" s="2" t="s">
        <v>16</v>
      </c>
      <c r="H418" s="396">
        <f>SUM(прил7!I452)</f>
        <v>28700</v>
      </c>
    </row>
    <row r="419" spans="1:8" ht="15.75" x14ac:dyDescent="0.25">
      <c r="A419" s="74" t="s">
        <v>33</v>
      </c>
      <c r="B419" s="16" t="s">
        <v>35</v>
      </c>
      <c r="C419" s="16"/>
      <c r="D419" s="211"/>
      <c r="E419" s="212"/>
      <c r="F419" s="213"/>
      <c r="G419" s="15"/>
      <c r="H419" s="447">
        <f>SUM(H420,H463)</f>
        <v>41390494</v>
      </c>
    </row>
    <row r="420" spans="1:8" ht="15.75" x14ac:dyDescent="0.25">
      <c r="A420" s="86" t="s">
        <v>34</v>
      </c>
      <c r="B420" s="23" t="s">
        <v>35</v>
      </c>
      <c r="C420" s="23" t="s">
        <v>10</v>
      </c>
      <c r="D420" s="214"/>
      <c r="E420" s="215"/>
      <c r="F420" s="216"/>
      <c r="G420" s="22"/>
      <c r="H420" s="401">
        <f>SUM(H421+H453+H458+H448)</f>
        <v>34243515</v>
      </c>
    </row>
    <row r="421" spans="1:8" ht="33.75" customHeight="1" x14ac:dyDescent="0.25">
      <c r="A421" s="27" t="s">
        <v>150</v>
      </c>
      <c r="B421" s="28" t="s">
        <v>35</v>
      </c>
      <c r="C421" s="28" t="s">
        <v>10</v>
      </c>
      <c r="D421" s="217" t="s">
        <v>221</v>
      </c>
      <c r="E421" s="218" t="s">
        <v>370</v>
      </c>
      <c r="F421" s="219" t="s">
        <v>371</v>
      </c>
      <c r="G421" s="31"/>
      <c r="H421" s="394">
        <f>SUM(H422,H440)</f>
        <v>34164635</v>
      </c>
    </row>
    <row r="422" spans="1:8" ht="35.25" customHeight="1" x14ac:dyDescent="0.25">
      <c r="A422" s="84" t="s">
        <v>156</v>
      </c>
      <c r="B422" s="2" t="s">
        <v>35</v>
      </c>
      <c r="C422" s="2" t="s">
        <v>10</v>
      </c>
      <c r="D422" s="220" t="s">
        <v>224</v>
      </c>
      <c r="E422" s="221" t="s">
        <v>370</v>
      </c>
      <c r="F422" s="222" t="s">
        <v>371</v>
      </c>
      <c r="G422" s="2"/>
      <c r="H422" s="395">
        <f>SUM(H423)</f>
        <v>20953002</v>
      </c>
    </row>
    <row r="423" spans="1:8" ht="18" customHeight="1" x14ac:dyDescent="0.25">
      <c r="A423" s="84" t="s">
        <v>451</v>
      </c>
      <c r="B423" s="2" t="s">
        <v>35</v>
      </c>
      <c r="C423" s="2" t="s">
        <v>10</v>
      </c>
      <c r="D423" s="220" t="s">
        <v>224</v>
      </c>
      <c r="E423" s="221" t="s">
        <v>10</v>
      </c>
      <c r="F423" s="222" t="s">
        <v>371</v>
      </c>
      <c r="G423" s="2"/>
      <c r="H423" s="395">
        <f>SUM(H434+H438+H424+H426+H428+H430+H432)</f>
        <v>20953002</v>
      </c>
    </row>
    <row r="424" spans="1:8" ht="33.75" customHeight="1" x14ac:dyDescent="0.25">
      <c r="A424" s="84" t="s">
        <v>572</v>
      </c>
      <c r="B424" s="2" t="s">
        <v>35</v>
      </c>
      <c r="C424" s="2" t="s">
        <v>10</v>
      </c>
      <c r="D424" s="220" t="s">
        <v>224</v>
      </c>
      <c r="E424" s="221" t="s">
        <v>10</v>
      </c>
      <c r="F424" s="222" t="s">
        <v>571</v>
      </c>
      <c r="G424" s="2"/>
      <c r="H424" s="395">
        <f>SUM(H425)</f>
        <v>525000</v>
      </c>
    </row>
    <row r="425" spans="1:8" ht="32.25" customHeight="1" x14ac:dyDescent="0.25">
      <c r="A425" s="89" t="s">
        <v>514</v>
      </c>
      <c r="B425" s="2" t="s">
        <v>35</v>
      </c>
      <c r="C425" s="2" t="s">
        <v>10</v>
      </c>
      <c r="D425" s="220" t="s">
        <v>224</v>
      </c>
      <c r="E425" s="221" t="s">
        <v>10</v>
      </c>
      <c r="F425" s="222" t="s">
        <v>571</v>
      </c>
      <c r="G425" s="2" t="s">
        <v>16</v>
      </c>
      <c r="H425" s="397">
        <f>SUM(прил7!I528)</f>
        <v>525000</v>
      </c>
    </row>
    <row r="426" spans="1:8" s="573" customFormat="1" ht="63.75" customHeight="1" x14ac:dyDescent="0.25">
      <c r="A426" s="514" t="s">
        <v>787</v>
      </c>
      <c r="B426" s="2" t="s">
        <v>35</v>
      </c>
      <c r="C426" s="2" t="s">
        <v>10</v>
      </c>
      <c r="D426" s="220" t="s">
        <v>224</v>
      </c>
      <c r="E426" s="221" t="s">
        <v>10</v>
      </c>
      <c r="F426" s="222" t="s">
        <v>764</v>
      </c>
      <c r="G426" s="2"/>
      <c r="H426" s="395">
        <f>SUM(H427)</f>
        <v>1800000</v>
      </c>
    </row>
    <row r="427" spans="1:8" s="573" customFormat="1" ht="31.5" x14ac:dyDescent="0.25">
      <c r="A427" s="535" t="s">
        <v>514</v>
      </c>
      <c r="B427" s="2" t="s">
        <v>35</v>
      </c>
      <c r="C427" s="2" t="s">
        <v>10</v>
      </c>
      <c r="D427" s="220" t="s">
        <v>224</v>
      </c>
      <c r="E427" s="221" t="s">
        <v>10</v>
      </c>
      <c r="F427" s="222" t="s">
        <v>764</v>
      </c>
      <c r="G427" s="2" t="s">
        <v>16</v>
      </c>
      <c r="H427" s="397">
        <f>SUM(прил7!I530)</f>
        <v>1800000</v>
      </c>
    </row>
    <row r="428" spans="1:8" s="573" customFormat="1" ht="63" x14ac:dyDescent="0.25">
      <c r="A428" s="514" t="s">
        <v>788</v>
      </c>
      <c r="B428" s="2" t="s">
        <v>35</v>
      </c>
      <c r="C428" s="2" t="s">
        <v>10</v>
      </c>
      <c r="D428" s="220" t="s">
        <v>224</v>
      </c>
      <c r="E428" s="221" t="s">
        <v>10</v>
      </c>
      <c r="F428" s="222" t="s">
        <v>765</v>
      </c>
      <c r="G428" s="2"/>
      <c r="H428" s="395">
        <f>SUM(H429)</f>
        <v>1681032</v>
      </c>
    </row>
    <row r="429" spans="1:8" s="573" customFormat="1" ht="31.5" x14ac:dyDescent="0.25">
      <c r="A429" s="535" t="s">
        <v>514</v>
      </c>
      <c r="B429" s="2" t="s">
        <v>35</v>
      </c>
      <c r="C429" s="2" t="s">
        <v>10</v>
      </c>
      <c r="D429" s="220" t="s">
        <v>224</v>
      </c>
      <c r="E429" s="221" t="s">
        <v>10</v>
      </c>
      <c r="F429" s="222" t="s">
        <v>765</v>
      </c>
      <c r="G429" s="2" t="s">
        <v>16</v>
      </c>
      <c r="H429" s="397">
        <f>SUM(прил7!I532)</f>
        <v>1681032</v>
      </c>
    </row>
    <row r="430" spans="1:8" s="573" customFormat="1" ht="65.25" customHeight="1" x14ac:dyDescent="0.25">
      <c r="A430" s="514" t="s">
        <v>789</v>
      </c>
      <c r="B430" s="2" t="s">
        <v>35</v>
      </c>
      <c r="C430" s="2" t="s">
        <v>10</v>
      </c>
      <c r="D430" s="220" t="s">
        <v>224</v>
      </c>
      <c r="E430" s="221" t="s">
        <v>10</v>
      </c>
      <c r="F430" s="222" t="s">
        <v>766</v>
      </c>
      <c r="G430" s="2"/>
      <c r="H430" s="395">
        <f>SUM(H431)</f>
        <v>2127605</v>
      </c>
    </row>
    <row r="431" spans="1:8" s="573" customFormat="1" ht="31.5" x14ac:dyDescent="0.25">
      <c r="A431" s="535" t="s">
        <v>514</v>
      </c>
      <c r="B431" s="2" t="s">
        <v>35</v>
      </c>
      <c r="C431" s="2" t="s">
        <v>10</v>
      </c>
      <c r="D431" s="220" t="s">
        <v>224</v>
      </c>
      <c r="E431" s="221" t="s">
        <v>10</v>
      </c>
      <c r="F431" s="222" t="s">
        <v>766</v>
      </c>
      <c r="G431" s="2" t="s">
        <v>16</v>
      </c>
      <c r="H431" s="397">
        <f>SUM(прил7!I534)</f>
        <v>2127605</v>
      </c>
    </row>
    <row r="432" spans="1:8" s="573" customFormat="1" ht="63" x14ac:dyDescent="0.25">
      <c r="A432" s="514" t="s">
        <v>790</v>
      </c>
      <c r="B432" s="2" t="s">
        <v>35</v>
      </c>
      <c r="C432" s="2" t="s">
        <v>10</v>
      </c>
      <c r="D432" s="220" t="s">
        <v>224</v>
      </c>
      <c r="E432" s="221" t="s">
        <v>10</v>
      </c>
      <c r="F432" s="222" t="s">
        <v>767</v>
      </c>
      <c r="G432" s="2"/>
      <c r="H432" s="395">
        <f>SUM(H433)</f>
        <v>1120688</v>
      </c>
    </row>
    <row r="433" spans="1:8" s="573" customFormat="1" ht="32.25" customHeight="1" x14ac:dyDescent="0.25">
      <c r="A433" s="535" t="s">
        <v>514</v>
      </c>
      <c r="B433" s="2" t="s">
        <v>35</v>
      </c>
      <c r="C433" s="2" t="s">
        <v>10</v>
      </c>
      <c r="D433" s="220" t="s">
        <v>224</v>
      </c>
      <c r="E433" s="221" t="s">
        <v>10</v>
      </c>
      <c r="F433" s="222" t="s">
        <v>767</v>
      </c>
      <c r="G433" s="2" t="s">
        <v>16</v>
      </c>
      <c r="H433" s="397">
        <f>SUM(прил7!I536)</f>
        <v>1120688</v>
      </c>
    </row>
    <row r="434" spans="1:8" ht="32.25" customHeight="1" x14ac:dyDescent="0.25">
      <c r="A434" s="3" t="s">
        <v>84</v>
      </c>
      <c r="B434" s="2" t="s">
        <v>35</v>
      </c>
      <c r="C434" s="2" t="s">
        <v>10</v>
      </c>
      <c r="D434" s="220" t="s">
        <v>224</v>
      </c>
      <c r="E434" s="221" t="s">
        <v>10</v>
      </c>
      <c r="F434" s="222" t="s">
        <v>402</v>
      </c>
      <c r="G434" s="2"/>
      <c r="H434" s="395">
        <f>SUM(H435:H437)</f>
        <v>13698677</v>
      </c>
    </row>
    <row r="435" spans="1:8" ht="47.25" x14ac:dyDescent="0.25">
      <c r="A435" s="84" t="s">
        <v>76</v>
      </c>
      <c r="B435" s="2" t="s">
        <v>35</v>
      </c>
      <c r="C435" s="2" t="s">
        <v>10</v>
      </c>
      <c r="D435" s="220" t="s">
        <v>224</v>
      </c>
      <c r="E435" s="221" t="s">
        <v>10</v>
      </c>
      <c r="F435" s="222" t="s">
        <v>402</v>
      </c>
      <c r="G435" s="2" t="s">
        <v>13</v>
      </c>
      <c r="H435" s="397">
        <f>SUM(прил7!I538)</f>
        <v>12786179</v>
      </c>
    </row>
    <row r="436" spans="1:8" ht="31.5" x14ac:dyDescent="0.25">
      <c r="A436" s="89" t="s">
        <v>514</v>
      </c>
      <c r="B436" s="2" t="s">
        <v>35</v>
      </c>
      <c r="C436" s="2" t="s">
        <v>10</v>
      </c>
      <c r="D436" s="220" t="s">
        <v>224</v>
      </c>
      <c r="E436" s="221" t="s">
        <v>10</v>
      </c>
      <c r="F436" s="222" t="s">
        <v>402</v>
      </c>
      <c r="G436" s="2" t="s">
        <v>16</v>
      </c>
      <c r="H436" s="397">
        <f>SUM(прил7!I539)</f>
        <v>880434</v>
      </c>
    </row>
    <row r="437" spans="1:8" ht="15.75" x14ac:dyDescent="0.25">
      <c r="A437" s="3" t="s">
        <v>18</v>
      </c>
      <c r="B437" s="2" t="s">
        <v>35</v>
      </c>
      <c r="C437" s="2" t="s">
        <v>10</v>
      </c>
      <c r="D437" s="220" t="s">
        <v>224</v>
      </c>
      <c r="E437" s="221" t="s">
        <v>10</v>
      </c>
      <c r="F437" s="222" t="s">
        <v>402</v>
      </c>
      <c r="G437" s="2" t="s">
        <v>17</v>
      </c>
      <c r="H437" s="397">
        <f>SUM(прил7!I540)</f>
        <v>32064</v>
      </c>
    </row>
    <row r="438" spans="1:8" ht="18" hidden="1" customHeight="1" x14ac:dyDescent="0.25">
      <c r="A438" s="61" t="s">
        <v>100</v>
      </c>
      <c r="B438" s="2" t="s">
        <v>35</v>
      </c>
      <c r="C438" s="2" t="s">
        <v>10</v>
      </c>
      <c r="D438" s="220" t="s">
        <v>224</v>
      </c>
      <c r="E438" s="221" t="s">
        <v>10</v>
      </c>
      <c r="F438" s="222" t="s">
        <v>393</v>
      </c>
      <c r="G438" s="2"/>
      <c r="H438" s="395">
        <f>SUM(H439)</f>
        <v>0</v>
      </c>
    </row>
    <row r="439" spans="1:8" ht="31.5" hidden="1" x14ac:dyDescent="0.25">
      <c r="A439" s="110" t="s">
        <v>514</v>
      </c>
      <c r="B439" s="2" t="s">
        <v>35</v>
      </c>
      <c r="C439" s="2" t="s">
        <v>10</v>
      </c>
      <c r="D439" s="220" t="s">
        <v>224</v>
      </c>
      <c r="E439" s="221" t="s">
        <v>10</v>
      </c>
      <c r="F439" s="222" t="s">
        <v>393</v>
      </c>
      <c r="G439" s="2" t="s">
        <v>16</v>
      </c>
      <c r="H439" s="397">
        <f>SUM(прил7!I542)</f>
        <v>0</v>
      </c>
    </row>
    <row r="440" spans="1:8" ht="34.5" customHeight="1" x14ac:dyDescent="0.25">
      <c r="A440" s="3" t="s">
        <v>157</v>
      </c>
      <c r="B440" s="2" t="s">
        <v>35</v>
      </c>
      <c r="C440" s="2" t="s">
        <v>10</v>
      </c>
      <c r="D440" s="220" t="s">
        <v>452</v>
      </c>
      <c r="E440" s="221" t="s">
        <v>370</v>
      </c>
      <c r="F440" s="222" t="s">
        <v>371</v>
      </c>
      <c r="G440" s="2"/>
      <c r="H440" s="395">
        <f>SUM(H441)</f>
        <v>13211633</v>
      </c>
    </row>
    <row r="441" spans="1:8" ht="18" customHeight="1" x14ac:dyDescent="0.25">
      <c r="A441" s="3" t="s">
        <v>453</v>
      </c>
      <c r="B441" s="2" t="s">
        <v>35</v>
      </c>
      <c r="C441" s="2" t="s">
        <v>10</v>
      </c>
      <c r="D441" s="220" t="s">
        <v>225</v>
      </c>
      <c r="E441" s="221" t="s">
        <v>10</v>
      </c>
      <c r="F441" s="222" t="s">
        <v>371</v>
      </c>
      <c r="G441" s="2"/>
      <c r="H441" s="395">
        <f>SUM(H444+H442)</f>
        <v>13211633</v>
      </c>
    </row>
    <row r="442" spans="1:8" s="584" customFormat="1" ht="18.75" customHeight="1" x14ac:dyDescent="0.25">
      <c r="A442" s="538" t="s">
        <v>775</v>
      </c>
      <c r="B442" s="2" t="s">
        <v>35</v>
      </c>
      <c r="C442" s="2" t="s">
        <v>10</v>
      </c>
      <c r="D442" s="220" t="s">
        <v>225</v>
      </c>
      <c r="E442" s="221" t="s">
        <v>10</v>
      </c>
      <c r="F442" s="222" t="s">
        <v>794</v>
      </c>
      <c r="G442" s="2"/>
      <c r="H442" s="395">
        <f>SUM(H443)</f>
        <v>526316</v>
      </c>
    </row>
    <row r="443" spans="1:8" s="584" customFormat="1" ht="32.25" customHeight="1" x14ac:dyDescent="0.25">
      <c r="A443" s="89" t="s">
        <v>514</v>
      </c>
      <c r="B443" s="2" t="s">
        <v>35</v>
      </c>
      <c r="C443" s="2" t="s">
        <v>10</v>
      </c>
      <c r="D443" s="220" t="s">
        <v>225</v>
      </c>
      <c r="E443" s="221" t="s">
        <v>10</v>
      </c>
      <c r="F443" s="222" t="s">
        <v>794</v>
      </c>
      <c r="G443" s="2" t="s">
        <v>16</v>
      </c>
      <c r="H443" s="397">
        <f>SUM(прил7!I546)</f>
        <v>526316</v>
      </c>
    </row>
    <row r="444" spans="1:8" ht="32.25" customHeight="1" x14ac:dyDescent="0.25">
      <c r="A444" s="3" t="s">
        <v>84</v>
      </c>
      <c r="B444" s="2" t="s">
        <v>35</v>
      </c>
      <c r="C444" s="2" t="s">
        <v>10</v>
      </c>
      <c r="D444" s="220" t="s">
        <v>225</v>
      </c>
      <c r="E444" s="221" t="s">
        <v>10</v>
      </c>
      <c r="F444" s="222" t="s">
        <v>402</v>
      </c>
      <c r="G444" s="2"/>
      <c r="H444" s="395">
        <f>SUM(H445:H447)</f>
        <v>12685317</v>
      </c>
    </row>
    <row r="445" spans="1:8" ht="48.75" customHeight="1" x14ac:dyDescent="0.25">
      <c r="A445" s="84" t="s">
        <v>76</v>
      </c>
      <c r="B445" s="2" t="s">
        <v>35</v>
      </c>
      <c r="C445" s="2" t="s">
        <v>10</v>
      </c>
      <c r="D445" s="220" t="s">
        <v>225</v>
      </c>
      <c r="E445" s="221" t="s">
        <v>10</v>
      </c>
      <c r="F445" s="222" t="s">
        <v>402</v>
      </c>
      <c r="G445" s="2" t="s">
        <v>13</v>
      </c>
      <c r="H445" s="397">
        <f>SUM(прил7!I548)</f>
        <v>12027043</v>
      </c>
    </row>
    <row r="446" spans="1:8" ht="31.5" customHeight="1" x14ac:dyDescent="0.25">
      <c r="A446" s="89" t="s">
        <v>514</v>
      </c>
      <c r="B446" s="2" t="s">
        <v>35</v>
      </c>
      <c r="C446" s="2" t="s">
        <v>10</v>
      </c>
      <c r="D446" s="220" t="s">
        <v>225</v>
      </c>
      <c r="E446" s="221" t="s">
        <v>10</v>
      </c>
      <c r="F446" s="222" t="s">
        <v>402</v>
      </c>
      <c r="G446" s="2" t="s">
        <v>16</v>
      </c>
      <c r="H446" s="397">
        <f>SUM(прил7!I549)</f>
        <v>649428</v>
      </c>
    </row>
    <row r="447" spans="1:8" ht="17.25" customHeight="1" x14ac:dyDescent="0.25">
      <c r="A447" s="3" t="s">
        <v>18</v>
      </c>
      <c r="B447" s="2" t="s">
        <v>35</v>
      </c>
      <c r="C447" s="2" t="s">
        <v>10</v>
      </c>
      <c r="D447" s="220" t="s">
        <v>225</v>
      </c>
      <c r="E447" s="221" t="s">
        <v>10</v>
      </c>
      <c r="F447" s="222" t="s">
        <v>402</v>
      </c>
      <c r="G447" s="2" t="s">
        <v>17</v>
      </c>
      <c r="H447" s="397">
        <f>SUM(прил7!I550)</f>
        <v>8846</v>
      </c>
    </row>
    <row r="448" spans="1:8" s="64" customFormat="1" ht="33.75" hidden="1" customHeight="1" x14ac:dyDescent="0.25">
      <c r="A448" s="75" t="s">
        <v>112</v>
      </c>
      <c r="B448" s="28" t="s">
        <v>35</v>
      </c>
      <c r="C448" s="28" t="s">
        <v>10</v>
      </c>
      <c r="D448" s="217" t="s">
        <v>385</v>
      </c>
      <c r="E448" s="218" t="s">
        <v>370</v>
      </c>
      <c r="F448" s="219" t="s">
        <v>371</v>
      </c>
      <c r="G448" s="28"/>
      <c r="H448" s="394">
        <f>SUM(H449)</f>
        <v>0</v>
      </c>
    </row>
    <row r="449" spans="1:8" s="64" customFormat="1" ht="47.25" hidden="1" customHeight="1" x14ac:dyDescent="0.25">
      <c r="A449" s="76" t="s">
        <v>148</v>
      </c>
      <c r="B449" s="35" t="s">
        <v>35</v>
      </c>
      <c r="C449" s="44" t="s">
        <v>10</v>
      </c>
      <c r="D449" s="256" t="s">
        <v>218</v>
      </c>
      <c r="E449" s="257" t="s">
        <v>370</v>
      </c>
      <c r="F449" s="258" t="s">
        <v>371</v>
      </c>
      <c r="G449" s="71"/>
      <c r="H449" s="398">
        <f>SUM(H450)</f>
        <v>0</v>
      </c>
    </row>
    <row r="450" spans="1:8" s="64" customFormat="1" ht="32.25" hidden="1" customHeight="1" x14ac:dyDescent="0.25">
      <c r="A450" s="76" t="s">
        <v>440</v>
      </c>
      <c r="B450" s="35" t="s">
        <v>35</v>
      </c>
      <c r="C450" s="44" t="s">
        <v>10</v>
      </c>
      <c r="D450" s="256" t="s">
        <v>218</v>
      </c>
      <c r="E450" s="257" t="s">
        <v>10</v>
      </c>
      <c r="F450" s="258" t="s">
        <v>371</v>
      </c>
      <c r="G450" s="71"/>
      <c r="H450" s="398">
        <f>SUM(H451)</f>
        <v>0</v>
      </c>
    </row>
    <row r="451" spans="1:8" s="37" customFormat="1" ht="32.25" hidden="1" customHeight="1" x14ac:dyDescent="0.25">
      <c r="A451" s="69" t="s">
        <v>149</v>
      </c>
      <c r="B451" s="35" t="s">
        <v>35</v>
      </c>
      <c r="C451" s="44" t="s">
        <v>10</v>
      </c>
      <c r="D451" s="256" t="s">
        <v>218</v>
      </c>
      <c r="E451" s="257" t="s">
        <v>10</v>
      </c>
      <c r="F451" s="258" t="s">
        <v>441</v>
      </c>
      <c r="G451" s="71"/>
      <c r="H451" s="398">
        <f>SUM(H452)</f>
        <v>0</v>
      </c>
    </row>
    <row r="452" spans="1:8" s="37" customFormat="1" ht="30.75" hidden="1" customHeight="1" x14ac:dyDescent="0.25">
      <c r="A452" s="91" t="s">
        <v>514</v>
      </c>
      <c r="B452" s="44" t="s">
        <v>35</v>
      </c>
      <c r="C452" s="44" t="s">
        <v>10</v>
      </c>
      <c r="D452" s="256" t="s">
        <v>218</v>
      </c>
      <c r="E452" s="257" t="s">
        <v>10</v>
      </c>
      <c r="F452" s="258" t="s">
        <v>441</v>
      </c>
      <c r="G452" s="71" t="s">
        <v>16</v>
      </c>
      <c r="H452" s="399">
        <f>SUM(прил7!I555)</f>
        <v>0</v>
      </c>
    </row>
    <row r="453" spans="1:8" s="37" customFormat="1" ht="64.5" customHeight="1" x14ac:dyDescent="0.25">
      <c r="A453" s="102" t="s">
        <v>128</v>
      </c>
      <c r="B453" s="28" t="s">
        <v>35</v>
      </c>
      <c r="C453" s="42" t="s">
        <v>10</v>
      </c>
      <c r="D453" s="229" t="s">
        <v>199</v>
      </c>
      <c r="E453" s="230" t="s">
        <v>370</v>
      </c>
      <c r="F453" s="231" t="s">
        <v>371</v>
      </c>
      <c r="G453" s="28"/>
      <c r="H453" s="394">
        <f>SUM(H454)</f>
        <v>53880</v>
      </c>
    </row>
    <row r="454" spans="1:8" s="37" customFormat="1" ht="94.5" customHeight="1" x14ac:dyDescent="0.25">
      <c r="A454" s="103" t="s">
        <v>144</v>
      </c>
      <c r="B454" s="2" t="s">
        <v>35</v>
      </c>
      <c r="C454" s="35" t="s">
        <v>10</v>
      </c>
      <c r="D454" s="259" t="s">
        <v>201</v>
      </c>
      <c r="E454" s="260" t="s">
        <v>370</v>
      </c>
      <c r="F454" s="261" t="s">
        <v>371</v>
      </c>
      <c r="G454" s="2"/>
      <c r="H454" s="395">
        <f>SUM(H455)</f>
        <v>53880</v>
      </c>
    </row>
    <row r="455" spans="1:8" s="37" customFormat="1" ht="46.5" customHeight="1" x14ac:dyDescent="0.25">
      <c r="A455" s="103" t="s">
        <v>390</v>
      </c>
      <c r="B455" s="2" t="s">
        <v>35</v>
      </c>
      <c r="C455" s="35" t="s">
        <v>10</v>
      </c>
      <c r="D455" s="259" t="s">
        <v>201</v>
      </c>
      <c r="E455" s="260" t="s">
        <v>10</v>
      </c>
      <c r="F455" s="261" t="s">
        <v>371</v>
      </c>
      <c r="G455" s="2"/>
      <c r="H455" s="395">
        <f>SUM(H456)</f>
        <v>53880</v>
      </c>
    </row>
    <row r="456" spans="1:8" s="37" customFormat="1" ht="18.75" customHeight="1" x14ac:dyDescent="0.25">
      <c r="A456" s="61" t="s">
        <v>99</v>
      </c>
      <c r="B456" s="2" t="s">
        <v>35</v>
      </c>
      <c r="C456" s="35" t="s">
        <v>10</v>
      </c>
      <c r="D456" s="259" t="s">
        <v>201</v>
      </c>
      <c r="E456" s="260" t="s">
        <v>10</v>
      </c>
      <c r="F456" s="261" t="s">
        <v>391</v>
      </c>
      <c r="G456" s="2"/>
      <c r="H456" s="395">
        <f>SUM(H457)</f>
        <v>53880</v>
      </c>
    </row>
    <row r="457" spans="1:8" s="37" customFormat="1" ht="34.5" customHeight="1" x14ac:dyDescent="0.25">
      <c r="A457" s="110" t="s">
        <v>514</v>
      </c>
      <c r="B457" s="2" t="s">
        <v>35</v>
      </c>
      <c r="C457" s="35" t="s">
        <v>10</v>
      </c>
      <c r="D457" s="259" t="s">
        <v>201</v>
      </c>
      <c r="E457" s="260" t="s">
        <v>10</v>
      </c>
      <c r="F457" s="261" t="s">
        <v>391</v>
      </c>
      <c r="G457" s="2" t="s">
        <v>16</v>
      </c>
      <c r="H457" s="396">
        <f>SUM(прил7!I560)</f>
        <v>53880</v>
      </c>
    </row>
    <row r="458" spans="1:8" s="64" customFormat="1" ht="33.75" customHeight="1" x14ac:dyDescent="0.25">
      <c r="A458" s="27" t="s">
        <v>135</v>
      </c>
      <c r="B458" s="28" t="s">
        <v>35</v>
      </c>
      <c r="C458" s="28" t="s">
        <v>10</v>
      </c>
      <c r="D458" s="217" t="s">
        <v>204</v>
      </c>
      <c r="E458" s="218" t="s">
        <v>370</v>
      </c>
      <c r="F458" s="219" t="s">
        <v>371</v>
      </c>
      <c r="G458" s="31"/>
      <c r="H458" s="394">
        <f>SUM(H459)</f>
        <v>25000</v>
      </c>
    </row>
    <row r="459" spans="1:8" s="64" customFormat="1" ht="64.5" customHeight="1" x14ac:dyDescent="0.25">
      <c r="A459" s="84" t="s">
        <v>158</v>
      </c>
      <c r="B459" s="2" t="s">
        <v>35</v>
      </c>
      <c r="C459" s="2" t="s">
        <v>10</v>
      </c>
      <c r="D459" s="220" t="s">
        <v>226</v>
      </c>
      <c r="E459" s="221" t="s">
        <v>370</v>
      </c>
      <c r="F459" s="222" t="s">
        <v>371</v>
      </c>
      <c r="G459" s="2"/>
      <c r="H459" s="395">
        <f>SUM(H460)</f>
        <v>25000</v>
      </c>
    </row>
    <row r="460" spans="1:8" s="64" customFormat="1" ht="33.75" customHeight="1" x14ac:dyDescent="0.25">
      <c r="A460" s="84" t="s">
        <v>454</v>
      </c>
      <c r="B460" s="2" t="s">
        <v>35</v>
      </c>
      <c r="C460" s="2" t="s">
        <v>10</v>
      </c>
      <c r="D460" s="220" t="s">
        <v>226</v>
      </c>
      <c r="E460" s="221" t="s">
        <v>12</v>
      </c>
      <c r="F460" s="222" t="s">
        <v>371</v>
      </c>
      <c r="G460" s="2"/>
      <c r="H460" s="395">
        <f>SUM(+H461)</f>
        <v>25000</v>
      </c>
    </row>
    <row r="461" spans="1:8" s="64" customFormat="1" ht="33" customHeight="1" x14ac:dyDescent="0.25">
      <c r="A461" s="3" t="s">
        <v>456</v>
      </c>
      <c r="B461" s="2" t="s">
        <v>35</v>
      </c>
      <c r="C461" s="2" t="s">
        <v>10</v>
      </c>
      <c r="D461" s="220" t="s">
        <v>226</v>
      </c>
      <c r="E461" s="221" t="s">
        <v>12</v>
      </c>
      <c r="F461" s="222" t="s">
        <v>455</v>
      </c>
      <c r="G461" s="2"/>
      <c r="H461" s="395">
        <f>SUM(H462)</f>
        <v>25000</v>
      </c>
    </row>
    <row r="462" spans="1:8" s="64" customFormat="1" ht="30.75" customHeight="1" x14ac:dyDescent="0.25">
      <c r="A462" s="89" t="s">
        <v>514</v>
      </c>
      <c r="B462" s="2" t="s">
        <v>35</v>
      </c>
      <c r="C462" s="2" t="s">
        <v>10</v>
      </c>
      <c r="D462" s="220" t="s">
        <v>226</v>
      </c>
      <c r="E462" s="221" t="s">
        <v>12</v>
      </c>
      <c r="F462" s="222" t="s">
        <v>455</v>
      </c>
      <c r="G462" s="2" t="s">
        <v>16</v>
      </c>
      <c r="H462" s="397">
        <f>SUM(прил7!I565)</f>
        <v>25000</v>
      </c>
    </row>
    <row r="463" spans="1:8" ht="15.75" x14ac:dyDescent="0.25">
      <c r="A463" s="86" t="s">
        <v>36</v>
      </c>
      <c r="B463" s="23" t="s">
        <v>35</v>
      </c>
      <c r="C463" s="23" t="s">
        <v>20</v>
      </c>
      <c r="D463" s="214"/>
      <c r="E463" s="215"/>
      <c r="F463" s="216"/>
      <c r="G463" s="22"/>
      <c r="H463" s="401">
        <f>SUM(H464,H480)</f>
        <v>7146979</v>
      </c>
    </row>
    <row r="464" spans="1:8" ht="35.25" customHeight="1" x14ac:dyDescent="0.25">
      <c r="A464" s="27" t="s">
        <v>150</v>
      </c>
      <c r="B464" s="28" t="s">
        <v>35</v>
      </c>
      <c r="C464" s="28" t="s">
        <v>20</v>
      </c>
      <c r="D464" s="217" t="s">
        <v>221</v>
      </c>
      <c r="E464" s="218" t="s">
        <v>370</v>
      </c>
      <c r="F464" s="219" t="s">
        <v>371</v>
      </c>
      <c r="G464" s="28"/>
      <c r="H464" s="394">
        <f>SUM(H469+H465)</f>
        <v>7139979</v>
      </c>
    </row>
    <row r="465" spans="1:8" s="43" customFormat="1" ht="35.25" customHeight="1" x14ac:dyDescent="0.25">
      <c r="A465" s="61" t="s">
        <v>157</v>
      </c>
      <c r="B465" s="2" t="s">
        <v>35</v>
      </c>
      <c r="C465" s="2" t="s">
        <v>20</v>
      </c>
      <c r="D465" s="220" t="s">
        <v>452</v>
      </c>
      <c r="E465" s="221" t="s">
        <v>370</v>
      </c>
      <c r="F465" s="222" t="s">
        <v>371</v>
      </c>
      <c r="G465" s="2"/>
      <c r="H465" s="395">
        <f>SUM(H466)</f>
        <v>160000</v>
      </c>
    </row>
    <row r="466" spans="1:8" s="43" customFormat="1" ht="19.5" customHeight="1" x14ac:dyDescent="0.25">
      <c r="A466" s="105" t="s">
        <v>540</v>
      </c>
      <c r="B466" s="2" t="s">
        <v>35</v>
      </c>
      <c r="C466" s="2" t="s">
        <v>20</v>
      </c>
      <c r="D466" s="220" t="s">
        <v>225</v>
      </c>
      <c r="E466" s="221" t="s">
        <v>12</v>
      </c>
      <c r="F466" s="222" t="s">
        <v>371</v>
      </c>
      <c r="G466" s="2"/>
      <c r="H466" s="395">
        <f>SUM(H467)</f>
        <v>160000</v>
      </c>
    </row>
    <row r="467" spans="1:8" s="43" customFormat="1" ht="35.25" customHeight="1" x14ac:dyDescent="0.25">
      <c r="A467" s="105" t="s">
        <v>539</v>
      </c>
      <c r="B467" s="2" t="s">
        <v>35</v>
      </c>
      <c r="C467" s="2" t="s">
        <v>20</v>
      </c>
      <c r="D467" s="220" t="s">
        <v>225</v>
      </c>
      <c r="E467" s="221" t="s">
        <v>12</v>
      </c>
      <c r="F467" s="222" t="s">
        <v>538</v>
      </c>
      <c r="G467" s="2"/>
      <c r="H467" s="395">
        <f>SUM(H468)</f>
        <v>160000</v>
      </c>
    </row>
    <row r="468" spans="1:8" s="43" customFormat="1" ht="18" customHeight="1" x14ac:dyDescent="0.25">
      <c r="A468" s="105" t="s">
        <v>21</v>
      </c>
      <c r="B468" s="2" t="s">
        <v>35</v>
      </c>
      <c r="C468" s="2" t="s">
        <v>20</v>
      </c>
      <c r="D468" s="220" t="s">
        <v>225</v>
      </c>
      <c r="E468" s="221" t="s">
        <v>12</v>
      </c>
      <c r="F468" s="222" t="s">
        <v>538</v>
      </c>
      <c r="G468" s="2" t="s">
        <v>66</v>
      </c>
      <c r="H468" s="397">
        <f>SUM(прил7!I571)</f>
        <v>160000</v>
      </c>
    </row>
    <row r="469" spans="1:8" ht="48" customHeight="1" x14ac:dyDescent="0.25">
      <c r="A469" s="3" t="s">
        <v>159</v>
      </c>
      <c r="B469" s="2" t="s">
        <v>35</v>
      </c>
      <c r="C469" s="2" t="s">
        <v>20</v>
      </c>
      <c r="D469" s="220" t="s">
        <v>227</v>
      </c>
      <c r="E469" s="221" t="s">
        <v>370</v>
      </c>
      <c r="F469" s="222" t="s">
        <v>371</v>
      </c>
      <c r="G469" s="2"/>
      <c r="H469" s="395">
        <f>SUM(H470+H473)</f>
        <v>6979979</v>
      </c>
    </row>
    <row r="470" spans="1:8" ht="66.75" customHeight="1" x14ac:dyDescent="0.25">
      <c r="A470" s="3" t="s">
        <v>460</v>
      </c>
      <c r="B470" s="2" t="s">
        <v>35</v>
      </c>
      <c r="C470" s="2" t="s">
        <v>20</v>
      </c>
      <c r="D470" s="220" t="s">
        <v>227</v>
      </c>
      <c r="E470" s="221" t="s">
        <v>10</v>
      </c>
      <c r="F470" s="222" t="s">
        <v>371</v>
      </c>
      <c r="G470" s="2"/>
      <c r="H470" s="395">
        <f>SUM(H471)</f>
        <v>1193609</v>
      </c>
    </row>
    <row r="471" spans="1:8" ht="31.5" x14ac:dyDescent="0.25">
      <c r="A471" s="3" t="s">
        <v>75</v>
      </c>
      <c r="B471" s="44" t="s">
        <v>35</v>
      </c>
      <c r="C471" s="44" t="s">
        <v>20</v>
      </c>
      <c r="D471" s="256" t="s">
        <v>227</v>
      </c>
      <c r="E471" s="257" t="s">
        <v>461</v>
      </c>
      <c r="F471" s="258" t="s">
        <v>375</v>
      </c>
      <c r="G471" s="44"/>
      <c r="H471" s="395">
        <f>SUM(H472:H472)</f>
        <v>1193609</v>
      </c>
    </row>
    <row r="472" spans="1:8" ht="48.75" customHeight="1" x14ac:dyDescent="0.25">
      <c r="A472" s="84" t="s">
        <v>76</v>
      </c>
      <c r="B472" s="2" t="s">
        <v>35</v>
      </c>
      <c r="C472" s="2" t="s">
        <v>20</v>
      </c>
      <c r="D472" s="220" t="s">
        <v>227</v>
      </c>
      <c r="E472" s="221" t="s">
        <v>461</v>
      </c>
      <c r="F472" s="222" t="s">
        <v>375</v>
      </c>
      <c r="G472" s="2" t="s">
        <v>13</v>
      </c>
      <c r="H472" s="397">
        <f>SUM(прил7!I575)</f>
        <v>1193609</v>
      </c>
    </row>
    <row r="473" spans="1:8" ht="48" customHeight="1" x14ac:dyDescent="0.25">
      <c r="A473" s="3" t="s">
        <v>457</v>
      </c>
      <c r="B473" s="2" t="s">
        <v>35</v>
      </c>
      <c r="C473" s="2" t="s">
        <v>20</v>
      </c>
      <c r="D473" s="220" t="s">
        <v>227</v>
      </c>
      <c r="E473" s="221" t="s">
        <v>12</v>
      </c>
      <c r="F473" s="222" t="s">
        <v>371</v>
      </c>
      <c r="G473" s="2"/>
      <c r="H473" s="395">
        <f>SUM(H474+H476)</f>
        <v>5786370</v>
      </c>
    </row>
    <row r="474" spans="1:8" ht="47.25" x14ac:dyDescent="0.25">
      <c r="A474" s="3" t="s">
        <v>86</v>
      </c>
      <c r="B474" s="2" t="s">
        <v>35</v>
      </c>
      <c r="C474" s="2" t="s">
        <v>20</v>
      </c>
      <c r="D474" s="220" t="s">
        <v>227</v>
      </c>
      <c r="E474" s="221" t="s">
        <v>458</v>
      </c>
      <c r="F474" s="222" t="s">
        <v>459</v>
      </c>
      <c r="G474" s="2"/>
      <c r="H474" s="395">
        <f>SUM(H475)</f>
        <v>59958</v>
      </c>
    </row>
    <row r="475" spans="1:8" ht="47.25" x14ac:dyDescent="0.25">
      <c r="A475" s="84" t="s">
        <v>76</v>
      </c>
      <c r="B475" s="2" t="s">
        <v>35</v>
      </c>
      <c r="C475" s="2" t="s">
        <v>20</v>
      </c>
      <c r="D475" s="220" t="s">
        <v>227</v>
      </c>
      <c r="E475" s="221" t="s">
        <v>458</v>
      </c>
      <c r="F475" s="222" t="s">
        <v>459</v>
      </c>
      <c r="G475" s="2" t="s">
        <v>13</v>
      </c>
      <c r="H475" s="397">
        <f>SUM(прил7!I578)</f>
        <v>59958</v>
      </c>
    </row>
    <row r="476" spans="1:8" ht="31.5" x14ac:dyDescent="0.25">
      <c r="A476" s="3" t="s">
        <v>84</v>
      </c>
      <c r="B476" s="2" t="s">
        <v>35</v>
      </c>
      <c r="C476" s="2" t="s">
        <v>20</v>
      </c>
      <c r="D476" s="220" t="s">
        <v>227</v>
      </c>
      <c r="E476" s="221" t="s">
        <v>458</v>
      </c>
      <c r="F476" s="222" t="s">
        <v>402</v>
      </c>
      <c r="G476" s="2"/>
      <c r="H476" s="395">
        <f>SUM(H477:H479)</f>
        <v>5726412</v>
      </c>
    </row>
    <row r="477" spans="1:8" ht="47.25" x14ac:dyDescent="0.25">
      <c r="A477" s="84" t="s">
        <v>76</v>
      </c>
      <c r="B477" s="2" t="s">
        <v>35</v>
      </c>
      <c r="C477" s="2" t="s">
        <v>20</v>
      </c>
      <c r="D477" s="220" t="s">
        <v>227</v>
      </c>
      <c r="E477" s="221" t="s">
        <v>458</v>
      </c>
      <c r="F477" s="222" t="s">
        <v>402</v>
      </c>
      <c r="G477" s="2" t="s">
        <v>13</v>
      </c>
      <c r="H477" s="397">
        <f>SUM(прил7!I580)</f>
        <v>5557190</v>
      </c>
    </row>
    <row r="478" spans="1:8" ht="32.25" customHeight="1" x14ac:dyDescent="0.25">
      <c r="A478" s="89" t="s">
        <v>514</v>
      </c>
      <c r="B478" s="2" t="s">
        <v>35</v>
      </c>
      <c r="C478" s="2" t="s">
        <v>20</v>
      </c>
      <c r="D478" s="220" t="s">
        <v>227</v>
      </c>
      <c r="E478" s="221" t="s">
        <v>458</v>
      </c>
      <c r="F478" s="222" t="s">
        <v>402</v>
      </c>
      <c r="G478" s="2" t="s">
        <v>16</v>
      </c>
      <c r="H478" s="397">
        <f>SUM(прил7!I581)</f>
        <v>169022</v>
      </c>
    </row>
    <row r="479" spans="1:8" ht="16.5" customHeight="1" x14ac:dyDescent="0.25">
      <c r="A479" s="3" t="s">
        <v>18</v>
      </c>
      <c r="B479" s="2" t="s">
        <v>35</v>
      </c>
      <c r="C479" s="2" t="s">
        <v>20</v>
      </c>
      <c r="D479" s="220" t="s">
        <v>227</v>
      </c>
      <c r="E479" s="221" t="s">
        <v>458</v>
      </c>
      <c r="F479" s="222" t="s">
        <v>402</v>
      </c>
      <c r="G479" s="2" t="s">
        <v>17</v>
      </c>
      <c r="H479" s="397">
        <f>SUM(прил7!I582)</f>
        <v>200</v>
      </c>
    </row>
    <row r="480" spans="1:8" ht="31.5" customHeight="1" x14ac:dyDescent="0.25">
      <c r="A480" s="102" t="s">
        <v>105</v>
      </c>
      <c r="B480" s="28" t="s">
        <v>35</v>
      </c>
      <c r="C480" s="28" t="s">
        <v>20</v>
      </c>
      <c r="D480" s="217" t="s">
        <v>373</v>
      </c>
      <c r="E480" s="218" t="s">
        <v>370</v>
      </c>
      <c r="F480" s="219" t="s">
        <v>371</v>
      </c>
      <c r="G480" s="28"/>
      <c r="H480" s="394">
        <f>SUM(H481)</f>
        <v>7000</v>
      </c>
    </row>
    <row r="481" spans="1:8" ht="48.75" customHeight="1" x14ac:dyDescent="0.25">
      <c r="A481" s="103" t="s">
        <v>116</v>
      </c>
      <c r="B481" s="2" t="s">
        <v>35</v>
      </c>
      <c r="C481" s="2" t="s">
        <v>20</v>
      </c>
      <c r="D481" s="220" t="s">
        <v>183</v>
      </c>
      <c r="E481" s="221" t="s">
        <v>370</v>
      </c>
      <c r="F481" s="222" t="s">
        <v>371</v>
      </c>
      <c r="G481" s="44"/>
      <c r="H481" s="395">
        <f>SUM(H482)</f>
        <v>7000</v>
      </c>
    </row>
    <row r="482" spans="1:8" ht="48.75" customHeight="1" x14ac:dyDescent="0.25">
      <c r="A482" s="103" t="s">
        <v>377</v>
      </c>
      <c r="B482" s="2" t="s">
        <v>35</v>
      </c>
      <c r="C482" s="2" t="s">
        <v>20</v>
      </c>
      <c r="D482" s="220" t="s">
        <v>183</v>
      </c>
      <c r="E482" s="221" t="s">
        <v>10</v>
      </c>
      <c r="F482" s="222" t="s">
        <v>371</v>
      </c>
      <c r="G482" s="44"/>
      <c r="H482" s="395">
        <f>SUM(H483)</f>
        <v>7000</v>
      </c>
    </row>
    <row r="483" spans="1:8" ht="15.75" customHeight="1" x14ac:dyDescent="0.25">
      <c r="A483" s="103" t="s">
        <v>107</v>
      </c>
      <c r="B483" s="2" t="s">
        <v>35</v>
      </c>
      <c r="C483" s="2" t="s">
        <v>20</v>
      </c>
      <c r="D483" s="220" t="s">
        <v>183</v>
      </c>
      <c r="E483" s="221" t="s">
        <v>10</v>
      </c>
      <c r="F483" s="222" t="s">
        <v>376</v>
      </c>
      <c r="G483" s="44"/>
      <c r="H483" s="395">
        <f>SUM(H484)</f>
        <v>7000</v>
      </c>
    </row>
    <row r="484" spans="1:8" ht="32.25" customHeight="1" x14ac:dyDescent="0.25">
      <c r="A484" s="110" t="s">
        <v>514</v>
      </c>
      <c r="B484" s="2" t="s">
        <v>35</v>
      </c>
      <c r="C484" s="2" t="s">
        <v>20</v>
      </c>
      <c r="D484" s="220" t="s">
        <v>183</v>
      </c>
      <c r="E484" s="221" t="s">
        <v>10</v>
      </c>
      <c r="F484" s="222" t="s">
        <v>376</v>
      </c>
      <c r="G484" s="2" t="s">
        <v>16</v>
      </c>
      <c r="H484" s="397">
        <f>SUM(прил7!I587)</f>
        <v>7000</v>
      </c>
    </row>
    <row r="485" spans="1:8" ht="17.25" customHeight="1" x14ac:dyDescent="0.25">
      <c r="A485" s="364" t="s">
        <v>542</v>
      </c>
      <c r="B485" s="131" t="s">
        <v>32</v>
      </c>
      <c r="C485" s="39"/>
      <c r="D485" s="247"/>
      <c r="E485" s="248"/>
      <c r="F485" s="249"/>
      <c r="G485" s="16"/>
      <c r="H485" s="447">
        <f>SUM(H486)</f>
        <v>146459</v>
      </c>
    </row>
    <row r="486" spans="1:8" ht="16.5" customHeight="1" x14ac:dyDescent="0.25">
      <c r="A486" s="358" t="s">
        <v>543</v>
      </c>
      <c r="B486" s="55" t="s">
        <v>32</v>
      </c>
      <c r="C486" s="23" t="s">
        <v>29</v>
      </c>
      <c r="D486" s="214"/>
      <c r="E486" s="215"/>
      <c r="F486" s="216"/>
      <c r="G486" s="23"/>
      <c r="H486" s="401">
        <f>SUM(H487)</f>
        <v>146459</v>
      </c>
    </row>
    <row r="487" spans="1:8" ht="16.5" customHeight="1" x14ac:dyDescent="0.25">
      <c r="A487" s="75" t="s">
        <v>176</v>
      </c>
      <c r="B487" s="28" t="s">
        <v>32</v>
      </c>
      <c r="C487" s="30" t="s">
        <v>29</v>
      </c>
      <c r="D487" s="223" t="s">
        <v>195</v>
      </c>
      <c r="E487" s="224" t="s">
        <v>370</v>
      </c>
      <c r="F487" s="225" t="s">
        <v>371</v>
      </c>
      <c r="G487" s="28"/>
      <c r="H487" s="394">
        <f>SUM(H488)</f>
        <v>146459</v>
      </c>
    </row>
    <row r="488" spans="1:8" ht="16.5" customHeight="1" x14ac:dyDescent="0.25">
      <c r="A488" s="84" t="s">
        <v>175</v>
      </c>
      <c r="B488" s="2" t="s">
        <v>32</v>
      </c>
      <c r="C488" s="340" t="s">
        <v>29</v>
      </c>
      <c r="D488" s="238" t="s">
        <v>196</v>
      </c>
      <c r="E488" s="239" t="s">
        <v>370</v>
      </c>
      <c r="F488" s="240" t="s">
        <v>371</v>
      </c>
      <c r="G488" s="2"/>
      <c r="H488" s="395">
        <f>SUM(H489)</f>
        <v>146459</v>
      </c>
    </row>
    <row r="489" spans="1:8" ht="30.75" customHeight="1" x14ac:dyDescent="0.25">
      <c r="A489" s="84" t="s">
        <v>608</v>
      </c>
      <c r="B489" s="2" t="s">
        <v>32</v>
      </c>
      <c r="C489" s="340" t="s">
        <v>29</v>
      </c>
      <c r="D489" s="238" t="s">
        <v>196</v>
      </c>
      <c r="E489" s="239" t="s">
        <v>370</v>
      </c>
      <c r="F489" s="347">
        <v>12700</v>
      </c>
      <c r="G489" s="2"/>
      <c r="H489" s="395">
        <f>SUM(H490)</f>
        <v>146459</v>
      </c>
    </row>
    <row r="490" spans="1:8" ht="31.5" customHeight="1" x14ac:dyDescent="0.25">
      <c r="A490" s="84" t="s">
        <v>514</v>
      </c>
      <c r="B490" s="2" t="s">
        <v>32</v>
      </c>
      <c r="C490" s="340" t="s">
        <v>29</v>
      </c>
      <c r="D490" s="238" t="s">
        <v>196</v>
      </c>
      <c r="E490" s="239" t="s">
        <v>370</v>
      </c>
      <c r="F490" s="347">
        <v>12700</v>
      </c>
      <c r="G490" s="2" t="s">
        <v>16</v>
      </c>
      <c r="H490" s="397">
        <f>SUM(прил7!I219)</f>
        <v>146459</v>
      </c>
    </row>
    <row r="491" spans="1:8" ht="15.75" x14ac:dyDescent="0.25">
      <c r="A491" s="74" t="s">
        <v>37</v>
      </c>
      <c r="B491" s="39">
        <v>10</v>
      </c>
      <c r="C491" s="39"/>
      <c r="D491" s="247"/>
      <c r="E491" s="248"/>
      <c r="F491" s="249"/>
      <c r="G491" s="15"/>
      <c r="H491" s="447">
        <f>SUM(H492,H498,H557,H586)</f>
        <v>75881244</v>
      </c>
    </row>
    <row r="492" spans="1:8" ht="15.75" x14ac:dyDescent="0.25">
      <c r="A492" s="86" t="s">
        <v>38</v>
      </c>
      <c r="B492" s="40">
        <v>10</v>
      </c>
      <c r="C492" s="23" t="s">
        <v>10</v>
      </c>
      <c r="D492" s="214"/>
      <c r="E492" s="215"/>
      <c r="F492" s="216"/>
      <c r="G492" s="22"/>
      <c r="H492" s="401">
        <f>SUM(H493)</f>
        <v>2538990</v>
      </c>
    </row>
    <row r="493" spans="1:8" ht="32.25" customHeight="1" x14ac:dyDescent="0.25">
      <c r="A493" s="75" t="s">
        <v>110</v>
      </c>
      <c r="B493" s="30">
        <v>10</v>
      </c>
      <c r="C493" s="28" t="s">
        <v>10</v>
      </c>
      <c r="D493" s="217" t="s">
        <v>180</v>
      </c>
      <c r="E493" s="218" t="s">
        <v>370</v>
      </c>
      <c r="F493" s="219" t="s">
        <v>371</v>
      </c>
      <c r="G493" s="28"/>
      <c r="H493" s="394">
        <f>SUM(H494)</f>
        <v>2538990</v>
      </c>
    </row>
    <row r="494" spans="1:8" ht="48.75" customHeight="1" x14ac:dyDescent="0.25">
      <c r="A494" s="3" t="s">
        <v>160</v>
      </c>
      <c r="B494" s="340">
        <v>10</v>
      </c>
      <c r="C494" s="2" t="s">
        <v>10</v>
      </c>
      <c r="D494" s="220" t="s">
        <v>182</v>
      </c>
      <c r="E494" s="221" t="s">
        <v>370</v>
      </c>
      <c r="F494" s="222" t="s">
        <v>371</v>
      </c>
      <c r="G494" s="2"/>
      <c r="H494" s="395">
        <f>SUM(H495)</f>
        <v>2538990</v>
      </c>
    </row>
    <row r="495" spans="1:8" ht="33.75" customHeight="1" x14ac:dyDescent="0.25">
      <c r="A495" s="3" t="s">
        <v>462</v>
      </c>
      <c r="B495" s="340">
        <v>10</v>
      </c>
      <c r="C495" s="2" t="s">
        <v>10</v>
      </c>
      <c r="D495" s="220" t="s">
        <v>182</v>
      </c>
      <c r="E495" s="221" t="s">
        <v>10</v>
      </c>
      <c r="F495" s="222" t="s">
        <v>371</v>
      </c>
      <c r="G495" s="2"/>
      <c r="H495" s="395">
        <f>SUM(H496)</f>
        <v>2538990</v>
      </c>
    </row>
    <row r="496" spans="1:8" ht="18.75" customHeight="1" x14ac:dyDescent="0.25">
      <c r="A496" s="3" t="s">
        <v>161</v>
      </c>
      <c r="B496" s="340">
        <v>10</v>
      </c>
      <c r="C496" s="2" t="s">
        <v>10</v>
      </c>
      <c r="D496" s="220" t="s">
        <v>182</v>
      </c>
      <c r="E496" s="221" t="s">
        <v>10</v>
      </c>
      <c r="F496" s="222" t="s">
        <v>565</v>
      </c>
      <c r="G496" s="2"/>
      <c r="H496" s="395">
        <f>SUM(H497)</f>
        <v>2538990</v>
      </c>
    </row>
    <row r="497" spans="1:8" ht="17.25" customHeight="1" x14ac:dyDescent="0.25">
      <c r="A497" s="3" t="s">
        <v>40</v>
      </c>
      <c r="B497" s="340">
        <v>10</v>
      </c>
      <c r="C497" s="2" t="s">
        <v>10</v>
      </c>
      <c r="D497" s="220" t="s">
        <v>182</v>
      </c>
      <c r="E497" s="221" t="s">
        <v>10</v>
      </c>
      <c r="F497" s="222" t="s">
        <v>565</v>
      </c>
      <c r="G497" s="2" t="s">
        <v>39</v>
      </c>
      <c r="H497" s="396">
        <f>SUM(прил7!I616)</f>
        <v>2538990</v>
      </c>
    </row>
    <row r="498" spans="1:8" ht="15.75" x14ac:dyDescent="0.25">
      <c r="A498" s="86" t="s">
        <v>41</v>
      </c>
      <c r="B498" s="40">
        <v>10</v>
      </c>
      <c r="C498" s="23" t="s">
        <v>15</v>
      </c>
      <c r="D498" s="214"/>
      <c r="E498" s="215"/>
      <c r="F498" s="216"/>
      <c r="G498" s="22"/>
      <c r="H498" s="401">
        <f>SUM(H499,H510,H525)</f>
        <v>16052691</v>
      </c>
    </row>
    <row r="499" spans="1:8" ht="31.5" x14ac:dyDescent="0.25">
      <c r="A499" s="27" t="s">
        <v>150</v>
      </c>
      <c r="B499" s="28" t="s">
        <v>57</v>
      </c>
      <c r="C499" s="28" t="s">
        <v>15</v>
      </c>
      <c r="D499" s="217" t="s">
        <v>221</v>
      </c>
      <c r="E499" s="218" t="s">
        <v>370</v>
      </c>
      <c r="F499" s="219" t="s">
        <v>371</v>
      </c>
      <c r="G499" s="28"/>
      <c r="H499" s="394">
        <f>SUM(H500,H505)</f>
        <v>1064461</v>
      </c>
    </row>
    <row r="500" spans="1:8" ht="33.75" customHeight="1" x14ac:dyDescent="0.25">
      <c r="A500" s="84" t="s">
        <v>156</v>
      </c>
      <c r="B500" s="53">
        <v>10</v>
      </c>
      <c r="C500" s="44" t="s">
        <v>15</v>
      </c>
      <c r="D500" s="256" t="s">
        <v>224</v>
      </c>
      <c r="E500" s="257" t="s">
        <v>370</v>
      </c>
      <c r="F500" s="258" t="s">
        <v>371</v>
      </c>
      <c r="G500" s="44"/>
      <c r="H500" s="395">
        <f>SUM(H501)</f>
        <v>572850</v>
      </c>
    </row>
    <row r="501" spans="1:8" ht="20.25" customHeight="1" x14ac:dyDescent="0.25">
      <c r="A501" s="84" t="s">
        <v>451</v>
      </c>
      <c r="B501" s="53">
        <v>10</v>
      </c>
      <c r="C501" s="44" t="s">
        <v>15</v>
      </c>
      <c r="D501" s="256" t="s">
        <v>224</v>
      </c>
      <c r="E501" s="257" t="s">
        <v>10</v>
      </c>
      <c r="F501" s="258" t="s">
        <v>371</v>
      </c>
      <c r="G501" s="44"/>
      <c r="H501" s="395">
        <f>SUM(H502)</f>
        <v>572850</v>
      </c>
    </row>
    <row r="502" spans="1:8" ht="32.25" customHeight="1" x14ac:dyDescent="0.25">
      <c r="A502" s="84" t="s">
        <v>162</v>
      </c>
      <c r="B502" s="53">
        <v>10</v>
      </c>
      <c r="C502" s="44" t="s">
        <v>15</v>
      </c>
      <c r="D502" s="256" t="s">
        <v>224</v>
      </c>
      <c r="E502" s="257" t="s">
        <v>461</v>
      </c>
      <c r="F502" s="258" t="s">
        <v>463</v>
      </c>
      <c r="G502" s="44"/>
      <c r="H502" s="395">
        <f>SUM(H503:H504)</f>
        <v>572850</v>
      </c>
    </row>
    <row r="503" spans="1:8" ht="31.5" x14ac:dyDescent="0.25">
      <c r="A503" s="89" t="s">
        <v>514</v>
      </c>
      <c r="B503" s="53">
        <v>10</v>
      </c>
      <c r="C503" s="44" t="s">
        <v>15</v>
      </c>
      <c r="D503" s="256" t="s">
        <v>224</v>
      </c>
      <c r="E503" s="257" t="s">
        <v>461</v>
      </c>
      <c r="F503" s="258" t="s">
        <v>463</v>
      </c>
      <c r="G503" s="44" t="s">
        <v>16</v>
      </c>
      <c r="H503" s="397">
        <f>SUM(прил7!I594)</f>
        <v>3150</v>
      </c>
    </row>
    <row r="504" spans="1:8" ht="15.75" x14ac:dyDescent="0.25">
      <c r="A504" s="3" t="s">
        <v>40</v>
      </c>
      <c r="B504" s="53">
        <v>10</v>
      </c>
      <c r="C504" s="44" t="s">
        <v>15</v>
      </c>
      <c r="D504" s="256" t="s">
        <v>224</v>
      </c>
      <c r="E504" s="257" t="s">
        <v>461</v>
      </c>
      <c r="F504" s="258" t="s">
        <v>463</v>
      </c>
      <c r="G504" s="44" t="s">
        <v>39</v>
      </c>
      <c r="H504" s="397">
        <f>SUM(прил7!I595)</f>
        <v>569700</v>
      </c>
    </row>
    <row r="505" spans="1:8" ht="33" customHeight="1" x14ac:dyDescent="0.25">
      <c r="A505" s="3" t="s">
        <v>157</v>
      </c>
      <c r="B505" s="53">
        <v>10</v>
      </c>
      <c r="C505" s="44" t="s">
        <v>15</v>
      </c>
      <c r="D505" s="256" t="s">
        <v>452</v>
      </c>
      <c r="E505" s="257" t="s">
        <v>370</v>
      </c>
      <c r="F505" s="258" t="s">
        <v>371</v>
      </c>
      <c r="G505" s="44"/>
      <c r="H505" s="395">
        <f>SUM(H506)</f>
        <v>491611</v>
      </c>
    </row>
    <row r="506" spans="1:8" ht="18.75" customHeight="1" x14ac:dyDescent="0.25">
      <c r="A506" s="3" t="s">
        <v>453</v>
      </c>
      <c r="B506" s="53">
        <v>10</v>
      </c>
      <c r="C506" s="44" t="s">
        <v>15</v>
      </c>
      <c r="D506" s="256" t="s">
        <v>225</v>
      </c>
      <c r="E506" s="257" t="s">
        <v>10</v>
      </c>
      <c r="F506" s="258" t="s">
        <v>371</v>
      </c>
      <c r="G506" s="44"/>
      <c r="H506" s="395">
        <f>SUM(H507)</f>
        <v>491611</v>
      </c>
    </row>
    <row r="507" spans="1:8" ht="33" customHeight="1" x14ac:dyDescent="0.25">
      <c r="A507" s="84" t="s">
        <v>162</v>
      </c>
      <c r="B507" s="53">
        <v>10</v>
      </c>
      <c r="C507" s="44" t="s">
        <v>15</v>
      </c>
      <c r="D507" s="256" t="s">
        <v>225</v>
      </c>
      <c r="E507" s="257" t="s">
        <v>461</v>
      </c>
      <c r="F507" s="258" t="s">
        <v>463</v>
      </c>
      <c r="G507" s="44"/>
      <c r="H507" s="395">
        <f>SUM(H508:H509)</f>
        <v>491611</v>
      </c>
    </row>
    <row r="508" spans="1:8" ht="31.5" x14ac:dyDescent="0.25">
      <c r="A508" s="89" t="s">
        <v>514</v>
      </c>
      <c r="B508" s="53">
        <v>10</v>
      </c>
      <c r="C508" s="44" t="s">
        <v>15</v>
      </c>
      <c r="D508" s="256" t="s">
        <v>225</v>
      </c>
      <c r="E508" s="257" t="s">
        <v>461</v>
      </c>
      <c r="F508" s="258" t="s">
        <v>463</v>
      </c>
      <c r="G508" s="44" t="s">
        <v>16</v>
      </c>
      <c r="H508" s="397">
        <f>SUM(прил7!I599)</f>
        <v>2548</v>
      </c>
    </row>
    <row r="509" spans="1:8" ht="15.75" x14ac:dyDescent="0.25">
      <c r="A509" s="3" t="s">
        <v>40</v>
      </c>
      <c r="B509" s="53">
        <v>10</v>
      </c>
      <c r="C509" s="44" t="s">
        <v>15</v>
      </c>
      <c r="D509" s="256" t="s">
        <v>225</v>
      </c>
      <c r="E509" s="257" t="s">
        <v>461</v>
      </c>
      <c r="F509" s="258" t="s">
        <v>463</v>
      </c>
      <c r="G509" s="44" t="s">
        <v>39</v>
      </c>
      <c r="H509" s="397">
        <f>SUM(прил7!I600)</f>
        <v>489063</v>
      </c>
    </row>
    <row r="510" spans="1:8" ht="33" customHeight="1" x14ac:dyDescent="0.25">
      <c r="A510" s="75" t="s">
        <v>110</v>
      </c>
      <c r="B510" s="30">
        <v>10</v>
      </c>
      <c r="C510" s="28" t="s">
        <v>15</v>
      </c>
      <c r="D510" s="217" t="s">
        <v>180</v>
      </c>
      <c r="E510" s="218" t="s">
        <v>370</v>
      </c>
      <c r="F510" s="219" t="s">
        <v>371</v>
      </c>
      <c r="G510" s="28"/>
      <c r="H510" s="394">
        <f>SUM(H511)</f>
        <v>4080379</v>
      </c>
    </row>
    <row r="511" spans="1:8" ht="50.25" customHeight="1" x14ac:dyDescent="0.25">
      <c r="A511" s="3" t="s">
        <v>160</v>
      </c>
      <c r="B511" s="340">
        <v>10</v>
      </c>
      <c r="C511" s="2" t="s">
        <v>15</v>
      </c>
      <c r="D511" s="220" t="s">
        <v>182</v>
      </c>
      <c r="E511" s="221" t="s">
        <v>370</v>
      </c>
      <c r="F511" s="222" t="s">
        <v>371</v>
      </c>
      <c r="G511" s="2"/>
      <c r="H511" s="395">
        <f>SUM(H512)</f>
        <v>4080379</v>
      </c>
    </row>
    <row r="512" spans="1:8" ht="33" customHeight="1" x14ac:dyDescent="0.25">
      <c r="A512" s="3" t="s">
        <v>462</v>
      </c>
      <c r="B512" s="340">
        <v>10</v>
      </c>
      <c r="C512" s="2" t="s">
        <v>15</v>
      </c>
      <c r="D512" s="220" t="s">
        <v>182</v>
      </c>
      <c r="E512" s="221" t="s">
        <v>10</v>
      </c>
      <c r="F512" s="222" t="s">
        <v>371</v>
      </c>
      <c r="G512" s="2"/>
      <c r="H512" s="395">
        <f>SUM(H513+H516+H519+H522)</f>
        <v>4080379</v>
      </c>
    </row>
    <row r="513" spans="1:8" ht="31.5" customHeight="1" x14ac:dyDescent="0.25">
      <c r="A513" s="84" t="s">
        <v>87</v>
      </c>
      <c r="B513" s="340">
        <v>10</v>
      </c>
      <c r="C513" s="2" t="s">
        <v>15</v>
      </c>
      <c r="D513" s="220" t="s">
        <v>182</v>
      </c>
      <c r="E513" s="221" t="s">
        <v>10</v>
      </c>
      <c r="F513" s="222" t="s">
        <v>466</v>
      </c>
      <c r="G513" s="2"/>
      <c r="H513" s="395">
        <f>SUM(H514:H515)</f>
        <v>45070</v>
      </c>
    </row>
    <row r="514" spans="1:8" ht="18" customHeight="1" x14ac:dyDescent="0.25">
      <c r="A514" s="89" t="s">
        <v>514</v>
      </c>
      <c r="B514" s="340">
        <v>10</v>
      </c>
      <c r="C514" s="2" t="s">
        <v>15</v>
      </c>
      <c r="D514" s="220" t="s">
        <v>182</v>
      </c>
      <c r="E514" s="221" t="s">
        <v>10</v>
      </c>
      <c r="F514" s="222" t="s">
        <v>466</v>
      </c>
      <c r="G514" s="2" t="s">
        <v>16</v>
      </c>
      <c r="H514" s="397">
        <f>SUM(прил7!I622)</f>
        <v>640</v>
      </c>
    </row>
    <row r="515" spans="1:8" ht="16.5" customHeight="1" x14ac:dyDescent="0.25">
      <c r="A515" s="3" t="s">
        <v>40</v>
      </c>
      <c r="B515" s="340">
        <v>10</v>
      </c>
      <c r="C515" s="2" t="s">
        <v>15</v>
      </c>
      <c r="D515" s="220" t="s">
        <v>182</v>
      </c>
      <c r="E515" s="221" t="s">
        <v>10</v>
      </c>
      <c r="F515" s="222" t="s">
        <v>466</v>
      </c>
      <c r="G515" s="2" t="s">
        <v>39</v>
      </c>
      <c r="H515" s="396">
        <f>SUM(прил7!I623)</f>
        <v>44430</v>
      </c>
    </row>
    <row r="516" spans="1:8" ht="32.25" customHeight="1" x14ac:dyDescent="0.25">
      <c r="A516" s="84" t="s">
        <v>88</v>
      </c>
      <c r="B516" s="340">
        <v>10</v>
      </c>
      <c r="C516" s="2" t="s">
        <v>15</v>
      </c>
      <c r="D516" s="220" t="s">
        <v>182</v>
      </c>
      <c r="E516" s="221" t="s">
        <v>10</v>
      </c>
      <c r="F516" s="222" t="s">
        <v>467</v>
      </c>
      <c r="G516" s="2"/>
      <c r="H516" s="395">
        <f>SUM(H517:H518)</f>
        <v>170185</v>
      </c>
    </row>
    <row r="517" spans="1:8" s="78" customFormat="1" ht="32.25" customHeight="1" x14ac:dyDescent="0.25">
      <c r="A517" s="89" t="s">
        <v>514</v>
      </c>
      <c r="B517" s="340">
        <v>10</v>
      </c>
      <c r="C517" s="2" t="s">
        <v>15</v>
      </c>
      <c r="D517" s="220" t="s">
        <v>182</v>
      </c>
      <c r="E517" s="221" t="s">
        <v>10</v>
      </c>
      <c r="F517" s="222" t="s">
        <v>467</v>
      </c>
      <c r="G517" s="77" t="s">
        <v>16</v>
      </c>
      <c r="H517" s="400">
        <f>SUM(прил7!I625)</f>
        <v>2100</v>
      </c>
    </row>
    <row r="518" spans="1:8" ht="15.75" x14ac:dyDescent="0.25">
      <c r="A518" s="3" t="s">
        <v>40</v>
      </c>
      <c r="B518" s="340">
        <v>10</v>
      </c>
      <c r="C518" s="2" t="s">
        <v>15</v>
      </c>
      <c r="D518" s="220" t="s">
        <v>182</v>
      </c>
      <c r="E518" s="221" t="s">
        <v>10</v>
      </c>
      <c r="F518" s="222" t="s">
        <v>467</v>
      </c>
      <c r="G518" s="2" t="s">
        <v>39</v>
      </c>
      <c r="H518" s="397">
        <f>SUM(прил7!I626)</f>
        <v>168085</v>
      </c>
    </row>
    <row r="519" spans="1:8" ht="15.75" x14ac:dyDescent="0.25">
      <c r="A519" s="83" t="s">
        <v>89</v>
      </c>
      <c r="B519" s="340">
        <v>10</v>
      </c>
      <c r="C519" s="2" t="s">
        <v>15</v>
      </c>
      <c r="D519" s="220" t="s">
        <v>182</v>
      </c>
      <c r="E519" s="221" t="s">
        <v>10</v>
      </c>
      <c r="F519" s="222" t="s">
        <v>468</v>
      </c>
      <c r="G519" s="2"/>
      <c r="H519" s="395">
        <f>SUM(H520:H521)</f>
        <v>3559174</v>
      </c>
    </row>
    <row r="520" spans="1:8" ht="31.5" x14ac:dyDescent="0.25">
      <c r="A520" s="89" t="s">
        <v>514</v>
      </c>
      <c r="B520" s="340">
        <v>10</v>
      </c>
      <c r="C520" s="2" t="s">
        <v>15</v>
      </c>
      <c r="D520" s="220" t="s">
        <v>182</v>
      </c>
      <c r="E520" s="221" t="s">
        <v>10</v>
      </c>
      <c r="F520" s="222" t="s">
        <v>468</v>
      </c>
      <c r="G520" s="2" t="s">
        <v>16</v>
      </c>
      <c r="H520" s="397">
        <f>SUM(прил7!I628)</f>
        <v>34400</v>
      </c>
    </row>
    <row r="521" spans="1:8" ht="15.75" customHeight="1" x14ac:dyDescent="0.25">
      <c r="A521" s="3" t="s">
        <v>40</v>
      </c>
      <c r="B521" s="340">
        <v>10</v>
      </c>
      <c r="C521" s="2" t="s">
        <v>15</v>
      </c>
      <c r="D521" s="220" t="s">
        <v>182</v>
      </c>
      <c r="E521" s="221" t="s">
        <v>10</v>
      </c>
      <c r="F521" s="222" t="s">
        <v>468</v>
      </c>
      <c r="G521" s="2" t="s">
        <v>39</v>
      </c>
      <c r="H521" s="396">
        <f>SUM(прил7!I629)</f>
        <v>3524774</v>
      </c>
    </row>
    <row r="522" spans="1:8" ht="15.75" x14ac:dyDescent="0.25">
      <c r="A522" s="84" t="s">
        <v>90</v>
      </c>
      <c r="B522" s="340">
        <v>10</v>
      </c>
      <c r="C522" s="2" t="s">
        <v>15</v>
      </c>
      <c r="D522" s="220" t="s">
        <v>182</v>
      </c>
      <c r="E522" s="221" t="s">
        <v>10</v>
      </c>
      <c r="F522" s="222" t="s">
        <v>469</v>
      </c>
      <c r="G522" s="2"/>
      <c r="H522" s="395">
        <f>SUM(H523:H524)</f>
        <v>305950</v>
      </c>
    </row>
    <row r="523" spans="1:8" ht="31.5" x14ac:dyDescent="0.25">
      <c r="A523" s="89" t="s">
        <v>514</v>
      </c>
      <c r="B523" s="340">
        <v>10</v>
      </c>
      <c r="C523" s="2" t="s">
        <v>15</v>
      </c>
      <c r="D523" s="220" t="s">
        <v>182</v>
      </c>
      <c r="E523" s="221" t="s">
        <v>10</v>
      </c>
      <c r="F523" s="222" t="s">
        <v>469</v>
      </c>
      <c r="G523" s="2" t="s">
        <v>16</v>
      </c>
      <c r="H523" s="397">
        <f>SUM(прил7!I631)</f>
        <v>3850</v>
      </c>
    </row>
    <row r="524" spans="1:8" ht="18" customHeight="1" x14ac:dyDescent="0.25">
      <c r="A524" s="3" t="s">
        <v>40</v>
      </c>
      <c r="B524" s="340">
        <v>10</v>
      </c>
      <c r="C524" s="2" t="s">
        <v>15</v>
      </c>
      <c r="D524" s="220" t="s">
        <v>182</v>
      </c>
      <c r="E524" s="221" t="s">
        <v>10</v>
      </c>
      <c r="F524" s="222" t="s">
        <v>469</v>
      </c>
      <c r="G524" s="2" t="s">
        <v>39</v>
      </c>
      <c r="H524" s="397">
        <f>SUM(прил7!I632)</f>
        <v>302100</v>
      </c>
    </row>
    <row r="525" spans="1:8" ht="30" customHeight="1" x14ac:dyDescent="0.25">
      <c r="A525" s="75" t="s">
        <v>141</v>
      </c>
      <c r="B525" s="30">
        <v>10</v>
      </c>
      <c r="C525" s="28" t="s">
        <v>15</v>
      </c>
      <c r="D525" s="217" t="s">
        <v>428</v>
      </c>
      <c r="E525" s="218" t="s">
        <v>370</v>
      </c>
      <c r="F525" s="219" t="s">
        <v>371</v>
      </c>
      <c r="G525" s="28"/>
      <c r="H525" s="394">
        <f>SUM(H526,H547)</f>
        <v>10907851</v>
      </c>
    </row>
    <row r="526" spans="1:8" ht="48" customHeight="1" x14ac:dyDescent="0.25">
      <c r="A526" s="84" t="s">
        <v>142</v>
      </c>
      <c r="B526" s="340">
        <v>10</v>
      </c>
      <c r="C526" s="2" t="s">
        <v>15</v>
      </c>
      <c r="D526" s="220" t="s">
        <v>215</v>
      </c>
      <c r="E526" s="221" t="s">
        <v>370</v>
      </c>
      <c r="F526" s="222" t="s">
        <v>371</v>
      </c>
      <c r="G526" s="2"/>
      <c r="H526" s="395">
        <f>SUM(H527+H537)</f>
        <v>10529270</v>
      </c>
    </row>
    <row r="527" spans="1:8" ht="18" customHeight="1" x14ac:dyDescent="0.25">
      <c r="A527" s="84" t="s">
        <v>429</v>
      </c>
      <c r="B527" s="340">
        <v>10</v>
      </c>
      <c r="C527" s="2" t="s">
        <v>15</v>
      </c>
      <c r="D527" s="220" t="s">
        <v>215</v>
      </c>
      <c r="E527" s="221" t="s">
        <v>10</v>
      </c>
      <c r="F527" s="222" t="s">
        <v>371</v>
      </c>
      <c r="G527" s="2"/>
      <c r="H527" s="395">
        <f>SUM(H528+H530+H533+H535)</f>
        <v>1094820</v>
      </c>
    </row>
    <row r="528" spans="1:8" ht="31.5" customHeight="1" x14ac:dyDescent="0.25">
      <c r="A528" s="101" t="s">
        <v>521</v>
      </c>
      <c r="B528" s="340">
        <v>10</v>
      </c>
      <c r="C528" s="2" t="s">
        <v>15</v>
      </c>
      <c r="D528" s="220" t="s">
        <v>215</v>
      </c>
      <c r="E528" s="221" t="s">
        <v>10</v>
      </c>
      <c r="F528" s="222" t="s">
        <v>520</v>
      </c>
      <c r="G528" s="2"/>
      <c r="H528" s="395">
        <f>SUM(H529)</f>
        <v>8466</v>
      </c>
    </row>
    <row r="529" spans="1:8" ht="18" customHeight="1" x14ac:dyDescent="0.25">
      <c r="A529" s="61" t="s">
        <v>40</v>
      </c>
      <c r="B529" s="340">
        <v>10</v>
      </c>
      <c r="C529" s="2" t="s">
        <v>15</v>
      </c>
      <c r="D529" s="220" t="s">
        <v>215</v>
      </c>
      <c r="E529" s="221" t="s">
        <v>10</v>
      </c>
      <c r="F529" s="222" t="s">
        <v>520</v>
      </c>
      <c r="G529" s="2" t="s">
        <v>39</v>
      </c>
      <c r="H529" s="397">
        <f>SUM(прил7!I459)</f>
        <v>8466</v>
      </c>
    </row>
    <row r="530" spans="1:8" ht="63" customHeight="1" x14ac:dyDescent="0.25">
      <c r="A530" s="3" t="s">
        <v>96</v>
      </c>
      <c r="B530" s="340">
        <v>10</v>
      </c>
      <c r="C530" s="2" t="s">
        <v>15</v>
      </c>
      <c r="D530" s="220" t="s">
        <v>215</v>
      </c>
      <c r="E530" s="221" t="s">
        <v>10</v>
      </c>
      <c r="F530" s="222" t="s">
        <v>464</v>
      </c>
      <c r="G530" s="2"/>
      <c r="H530" s="395">
        <f>SUM(H531:H532)</f>
        <v>1019070</v>
      </c>
    </row>
    <row r="531" spans="1:8" ht="33" customHeight="1" x14ac:dyDescent="0.25">
      <c r="A531" s="89" t="s">
        <v>514</v>
      </c>
      <c r="B531" s="340">
        <v>10</v>
      </c>
      <c r="C531" s="2" t="s">
        <v>15</v>
      </c>
      <c r="D531" s="220" t="s">
        <v>215</v>
      </c>
      <c r="E531" s="221" t="s">
        <v>10</v>
      </c>
      <c r="F531" s="222" t="s">
        <v>464</v>
      </c>
      <c r="G531" s="2" t="s">
        <v>16</v>
      </c>
      <c r="H531" s="397">
        <f>SUM(прил7!I461)</f>
        <v>5070</v>
      </c>
    </row>
    <row r="532" spans="1:8" ht="16.5" customHeight="1" x14ac:dyDescent="0.25">
      <c r="A532" s="3" t="s">
        <v>40</v>
      </c>
      <c r="B532" s="340">
        <v>10</v>
      </c>
      <c r="C532" s="2" t="s">
        <v>15</v>
      </c>
      <c r="D532" s="220" t="s">
        <v>215</v>
      </c>
      <c r="E532" s="221" t="s">
        <v>10</v>
      </c>
      <c r="F532" s="222" t="s">
        <v>464</v>
      </c>
      <c r="G532" s="2" t="s">
        <v>39</v>
      </c>
      <c r="H532" s="397">
        <f>SUM(прил7!I462)</f>
        <v>1014000</v>
      </c>
    </row>
    <row r="533" spans="1:8" ht="16.5" customHeight="1" x14ac:dyDescent="0.25">
      <c r="A533" s="3" t="s">
        <v>433</v>
      </c>
      <c r="B533" s="340">
        <v>10</v>
      </c>
      <c r="C533" s="2" t="s">
        <v>15</v>
      </c>
      <c r="D533" s="220" t="s">
        <v>215</v>
      </c>
      <c r="E533" s="221" t="s">
        <v>10</v>
      </c>
      <c r="F533" s="222" t="s">
        <v>434</v>
      </c>
      <c r="G533" s="2"/>
      <c r="H533" s="395">
        <f>SUM(H534)</f>
        <v>67284</v>
      </c>
    </row>
    <row r="534" spans="1:8" ht="16.5" customHeight="1" x14ac:dyDescent="0.25">
      <c r="A534" s="3" t="s">
        <v>40</v>
      </c>
      <c r="B534" s="340">
        <v>10</v>
      </c>
      <c r="C534" s="2" t="s">
        <v>15</v>
      </c>
      <c r="D534" s="220" t="s">
        <v>215</v>
      </c>
      <c r="E534" s="221" t="s">
        <v>10</v>
      </c>
      <c r="F534" s="222" t="s">
        <v>434</v>
      </c>
      <c r="G534" s="2" t="s">
        <v>39</v>
      </c>
      <c r="H534" s="397">
        <f>SUM(прил7!I464)</f>
        <v>67284</v>
      </c>
    </row>
    <row r="535" spans="1:8" s="505" customFormat="1" ht="31.5" hidden="1" customHeight="1" x14ac:dyDescent="0.25">
      <c r="A535" s="376" t="s">
        <v>570</v>
      </c>
      <c r="B535" s="506">
        <v>10</v>
      </c>
      <c r="C535" s="2" t="s">
        <v>15</v>
      </c>
      <c r="D535" s="220" t="s">
        <v>215</v>
      </c>
      <c r="E535" s="221" t="s">
        <v>10</v>
      </c>
      <c r="F535" s="222" t="s">
        <v>569</v>
      </c>
      <c r="G535" s="2"/>
      <c r="H535" s="395">
        <f>SUM(H536)</f>
        <v>0</v>
      </c>
    </row>
    <row r="536" spans="1:8" s="505" customFormat="1" ht="16.5" hidden="1" customHeight="1" x14ac:dyDescent="0.25">
      <c r="A536" s="3" t="s">
        <v>40</v>
      </c>
      <c r="B536" s="506">
        <v>10</v>
      </c>
      <c r="C536" s="2" t="s">
        <v>15</v>
      </c>
      <c r="D536" s="220" t="s">
        <v>215</v>
      </c>
      <c r="E536" s="221" t="s">
        <v>10</v>
      </c>
      <c r="F536" s="222" t="s">
        <v>569</v>
      </c>
      <c r="G536" s="2" t="s">
        <v>39</v>
      </c>
      <c r="H536" s="397">
        <f>SUM(прил7!I466)</f>
        <v>0</v>
      </c>
    </row>
    <row r="537" spans="1:8" ht="16.5" customHeight="1" x14ac:dyDescent="0.25">
      <c r="A537" s="3" t="s">
        <v>439</v>
      </c>
      <c r="B537" s="340">
        <v>10</v>
      </c>
      <c r="C537" s="2" t="s">
        <v>15</v>
      </c>
      <c r="D537" s="220" t="s">
        <v>215</v>
      </c>
      <c r="E537" s="221" t="s">
        <v>12</v>
      </c>
      <c r="F537" s="222" t="s">
        <v>371</v>
      </c>
      <c r="G537" s="2"/>
      <c r="H537" s="395">
        <f>SUM(H538+H540+H543+H545)</f>
        <v>9434450</v>
      </c>
    </row>
    <row r="538" spans="1:8" ht="31.5" customHeight="1" x14ac:dyDescent="0.25">
      <c r="A538" s="101" t="s">
        <v>521</v>
      </c>
      <c r="B538" s="340">
        <v>10</v>
      </c>
      <c r="C538" s="2" t="s">
        <v>15</v>
      </c>
      <c r="D538" s="220" t="s">
        <v>215</v>
      </c>
      <c r="E538" s="221" t="s">
        <v>12</v>
      </c>
      <c r="F538" s="222" t="s">
        <v>520</v>
      </c>
      <c r="G538" s="2"/>
      <c r="H538" s="395">
        <f>SUM(H539)</f>
        <v>51154</v>
      </c>
    </row>
    <row r="539" spans="1:8" ht="16.5" customHeight="1" x14ac:dyDescent="0.25">
      <c r="A539" s="61" t="s">
        <v>40</v>
      </c>
      <c r="B539" s="340">
        <v>10</v>
      </c>
      <c r="C539" s="2" t="s">
        <v>15</v>
      </c>
      <c r="D539" s="220" t="s">
        <v>215</v>
      </c>
      <c r="E539" s="221" t="s">
        <v>12</v>
      </c>
      <c r="F539" s="222" t="s">
        <v>520</v>
      </c>
      <c r="G539" s="2" t="s">
        <v>39</v>
      </c>
      <c r="H539" s="397">
        <f>SUM(прил7!I469)</f>
        <v>51154</v>
      </c>
    </row>
    <row r="540" spans="1:8" ht="63" customHeight="1" x14ac:dyDescent="0.25">
      <c r="A540" s="3" t="s">
        <v>96</v>
      </c>
      <c r="B540" s="340">
        <v>10</v>
      </c>
      <c r="C540" s="2" t="s">
        <v>15</v>
      </c>
      <c r="D540" s="220" t="s">
        <v>215</v>
      </c>
      <c r="E540" s="221" t="s">
        <v>12</v>
      </c>
      <c r="F540" s="222" t="s">
        <v>464</v>
      </c>
      <c r="G540" s="2"/>
      <c r="H540" s="395">
        <f>SUM(H541:H542)</f>
        <v>8967345</v>
      </c>
    </row>
    <row r="541" spans="1:8" ht="34.5" customHeight="1" x14ac:dyDescent="0.25">
      <c r="A541" s="89" t="s">
        <v>514</v>
      </c>
      <c r="B541" s="340">
        <v>10</v>
      </c>
      <c r="C541" s="2" t="s">
        <v>15</v>
      </c>
      <c r="D541" s="220" t="s">
        <v>215</v>
      </c>
      <c r="E541" s="221" t="s">
        <v>12</v>
      </c>
      <c r="F541" s="222" t="s">
        <v>464</v>
      </c>
      <c r="G541" s="2" t="s">
        <v>16</v>
      </c>
      <c r="H541" s="397">
        <f>SUM(прил7!I471)</f>
        <v>44837</v>
      </c>
    </row>
    <row r="542" spans="1:8" ht="16.5" customHeight="1" x14ac:dyDescent="0.25">
      <c r="A542" s="3" t="s">
        <v>40</v>
      </c>
      <c r="B542" s="340">
        <v>10</v>
      </c>
      <c r="C542" s="2" t="s">
        <v>15</v>
      </c>
      <c r="D542" s="220" t="s">
        <v>215</v>
      </c>
      <c r="E542" s="221" t="s">
        <v>12</v>
      </c>
      <c r="F542" s="222" t="s">
        <v>464</v>
      </c>
      <c r="G542" s="2" t="s">
        <v>39</v>
      </c>
      <c r="H542" s="397">
        <f>SUM(прил7!I472)</f>
        <v>8922508</v>
      </c>
    </row>
    <row r="543" spans="1:8" ht="32.25" customHeight="1" x14ac:dyDescent="0.25">
      <c r="A543" s="3" t="s">
        <v>433</v>
      </c>
      <c r="B543" s="340">
        <v>10</v>
      </c>
      <c r="C543" s="2" t="s">
        <v>15</v>
      </c>
      <c r="D543" s="220" t="s">
        <v>215</v>
      </c>
      <c r="E543" s="221" t="s">
        <v>12</v>
      </c>
      <c r="F543" s="222" t="s">
        <v>434</v>
      </c>
      <c r="G543" s="2"/>
      <c r="H543" s="395">
        <f>SUM(H544)</f>
        <v>415951</v>
      </c>
    </row>
    <row r="544" spans="1:8" ht="16.5" customHeight="1" x14ac:dyDescent="0.25">
      <c r="A544" s="3" t="s">
        <v>40</v>
      </c>
      <c r="B544" s="340">
        <v>10</v>
      </c>
      <c r="C544" s="2" t="s">
        <v>15</v>
      </c>
      <c r="D544" s="220" t="s">
        <v>215</v>
      </c>
      <c r="E544" s="221" t="s">
        <v>12</v>
      </c>
      <c r="F544" s="222" t="s">
        <v>434</v>
      </c>
      <c r="G544" s="2" t="s">
        <v>39</v>
      </c>
      <c r="H544" s="397">
        <f>SUM(прил7!I474)</f>
        <v>415951</v>
      </c>
    </row>
    <row r="545" spans="1:8" ht="31.5" hidden="1" customHeight="1" x14ac:dyDescent="0.25">
      <c r="A545" s="376" t="s">
        <v>570</v>
      </c>
      <c r="B545" s="340">
        <v>10</v>
      </c>
      <c r="C545" s="2" t="s">
        <v>15</v>
      </c>
      <c r="D545" s="220" t="s">
        <v>215</v>
      </c>
      <c r="E545" s="221" t="s">
        <v>12</v>
      </c>
      <c r="F545" s="222" t="s">
        <v>569</v>
      </c>
      <c r="G545" s="2"/>
      <c r="H545" s="395">
        <f>SUM(H546)</f>
        <v>0</v>
      </c>
    </row>
    <row r="546" spans="1:8" ht="16.5" hidden="1" customHeight="1" x14ac:dyDescent="0.25">
      <c r="A546" s="3" t="s">
        <v>40</v>
      </c>
      <c r="B546" s="340">
        <v>10</v>
      </c>
      <c r="C546" s="2" t="s">
        <v>15</v>
      </c>
      <c r="D546" s="220" t="s">
        <v>215</v>
      </c>
      <c r="E546" s="221" t="s">
        <v>12</v>
      </c>
      <c r="F546" s="222" t="s">
        <v>569</v>
      </c>
      <c r="G546" s="2" t="s">
        <v>39</v>
      </c>
      <c r="H546" s="397">
        <f>SUM(прил7!I476)</f>
        <v>0</v>
      </c>
    </row>
    <row r="547" spans="1:8" ht="48.75" customHeight="1" x14ac:dyDescent="0.25">
      <c r="A547" s="3" t="s">
        <v>146</v>
      </c>
      <c r="B547" s="340">
        <v>10</v>
      </c>
      <c r="C547" s="2" t="s">
        <v>15</v>
      </c>
      <c r="D547" s="220" t="s">
        <v>216</v>
      </c>
      <c r="E547" s="221" t="s">
        <v>370</v>
      </c>
      <c r="F547" s="222" t="s">
        <v>371</v>
      </c>
      <c r="G547" s="2"/>
      <c r="H547" s="395">
        <f>SUM(H548)</f>
        <v>378581</v>
      </c>
    </row>
    <row r="548" spans="1:8" ht="32.25" customHeight="1" x14ac:dyDescent="0.25">
      <c r="A548" s="3" t="s">
        <v>442</v>
      </c>
      <c r="B548" s="340">
        <v>10</v>
      </c>
      <c r="C548" s="2" t="s">
        <v>15</v>
      </c>
      <c r="D548" s="220" t="s">
        <v>216</v>
      </c>
      <c r="E548" s="221" t="s">
        <v>10</v>
      </c>
      <c r="F548" s="222" t="s">
        <v>371</v>
      </c>
      <c r="G548" s="2"/>
      <c r="H548" s="395">
        <f>SUM(H549+H551+H553+H555)</f>
        <v>378581</v>
      </c>
    </row>
    <row r="549" spans="1:8" ht="32.25" customHeight="1" x14ac:dyDescent="0.25">
      <c r="A549" s="101" t="s">
        <v>521</v>
      </c>
      <c r="B549" s="340">
        <v>10</v>
      </c>
      <c r="C549" s="2" t="s">
        <v>15</v>
      </c>
      <c r="D549" s="220" t="s">
        <v>216</v>
      </c>
      <c r="E549" s="221" t="s">
        <v>10</v>
      </c>
      <c r="F549" s="222" t="s">
        <v>520</v>
      </c>
      <c r="G549" s="2"/>
      <c r="H549" s="395">
        <f>SUM(H550)</f>
        <v>2124</v>
      </c>
    </row>
    <row r="550" spans="1:8" ht="18.75" customHeight="1" x14ac:dyDescent="0.25">
      <c r="A550" s="3" t="s">
        <v>40</v>
      </c>
      <c r="B550" s="340">
        <v>10</v>
      </c>
      <c r="C550" s="2" t="s">
        <v>15</v>
      </c>
      <c r="D550" s="220" t="s">
        <v>216</v>
      </c>
      <c r="E550" s="221" t="s">
        <v>10</v>
      </c>
      <c r="F550" s="222" t="s">
        <v>520</v>
      </c>
      <c r="G550" s="2" t="s">
        <v>39</v>
      </c>
      <c r="H550" s="397">
        <f>SUM(прил7!I480)</f>
        <v>2124</v>
      </c>
    </row>
    <row r="551" spans="1:8" ht="64.5" customHeight="1" x14ac:dyDescent="0.25">
      <c r="A551" s="3" t="s">
        <v>96</v>
      </c>
      <c r="B551" s="340">
        <v>10</v>
      </c>
      <c r="C551" s="2" t="s">
        <v>15</v>
      </c>
      <c r="D551" s="220" t="s">
        <v>216</v>
      </c>
      <c r="E551" s="221" t="s">
        <v>10</v>
      </c>
      <c r="F551" s="222" t="s">
        <v>464</v>
      </c>
      <c r="G551" s="2"/>
      <c r="H551" s="395">
        <f>SUM(H552)</f>
        <v>359500</v>
      </c>
    </row>
    <row r="552" spans="1:8" ht="17.25" customHeight="1" x14ac:dyDescent="0.25">
      <c r="A552" s="3" t="s">
        <v>40</v>
      </c>
      <c r="B552" s="340">
        <v>10</v>
      </c>
      <c r="C552" s="2" t="s">
        <v>15</v>
      </c>
      <c r="D552" s="220" t="s">
        <v>216</v>
      </c>
      <c r="E552" s="301" t="s">
        <v>10</v>
      </c>
      <c r="F552" s="222" t="s">
        <v>464</v>
      </c>
      <c r="G552" s="2" t="s">
        <v>39</v>
      </c>
      <c r="H552" s="397">
        <f>SUM(прил7!I482)</f>
        <v>359500</v>
      </c>
    </row>
    <row r="553" spans="1:8" ht="31.5" x14ac:dyDescent="0.25">
      <c r="A553" s="3" t="s">
        <v>433</v>
      </c>
      <c r="B553" s="340">
        <v>10</v>
      </c>
      <c r="C553" s="2" t="s">
        <v>15</v>
      </c>
      <c r="D553" s="220" t="s">
        <v>216</v>
      </c>
      <c r="E553" s="221" t="s">
        <v>10</v>
      </c>
      <c r="F553" s="222" t="s">
        <v>434</v>
      </c>
      <c r="G553" s="2"/>
      <c r="H553" s="395">
        <f>SUM(H554)</f>
        <v>16957</v>
      </c>
    </row>
    <row r="554" spans="1:8" ht="15.75" x14ac:dyDescent="0.25">
      <c r="A554" s="3" t="s">
        <v>40</v>
      </c>
      <c r="B554" s="340">
        <v>10</v>
      </c>
      <c r="C554" s="2" t="s">
        <v>15</v>
      </c>
      <c r="D554" s="220" t="s">
        <v>216</v>
      </c>
      <c r="E554" s="221" t="s">
        <v>10</v>
      </c>
      <c r="F554" s="222" t="s">
        <v>434</v>
      </c>
      <c r="G554" s="2" t="s">
        <v>39</v>
      </c>
      <c r="H554" s="397">
        <f>SUM(прил7!I484)</f>
        <v>16957</v>
      </c>
    </row>
    <row r="555" spans="1:8" s="505" customFormat="1" ht="31.5" hidden="1" x14ac:dyDescent="0.25">
      <c r="A555" s="376" t="s">
        <v>570</v>
      </c>
      <c r="B555" s="506">
        <v>10</v>
      </c>
      <c r="C555" s="2" t="s">
        <v>15</v>
      </c>
      <c r="D555" s="220" t="s">
        <v>216</v>
      </c>
      <c r="E555" s="221" t="s">
        <v>10</v>
      </c>
      <c r="F555" s="222" t="s">
        <v>569</v>
      </c>
      <c r="G555" s="2"/>
      <c r="H555" s="395">
        <f>SUM(H556)</f>
        <v>0</v>
      </c>
    </row>
    <row r="556" spans="1:8" s="505" customFormat="1" ht="15.75" hidden="1" x14ac:dyDescent="0.25">
      <c r="A556" s="3" t="s">
        <v>40</v>
      </c>
      <c r="B556" s="506">
        <v>10</v>
      </c>
      <c r="C556" s="2" t="s">
        <v>15</v>
      </c>
      <c r="D556" s="220" t="s">
        <v>216</v>
      </c>
      <c r="E556" s="221" t="s">
        <v>10</v>
      </c>
      <c r="F556" s="222" t="s">
        <v>569</v>
      </c>
      <c r="G556" s="2" t="s">
        <v>39</v>
      </c>
      <c r="H556" s="397">
        <f>SUM(прил7!I486)</f>
        <v>0</v>
      </c>
    </row>
    <row r="557" spans="1:8" ht="15.75" x14ac:dyDescent="0.25">
      <c r="A557" s="86" t="s">
        <v>42</v>
      </c>
      <c r="B557" s="40">
        <v>10</v>
      </c>
      <c r="C557" s="23" t="s">
        <v>20</v>
      </c>
      <c r="D557" s="214"/>
      <c r="E557" s="215"/>
      <c r="F557" s="216"/>
      <c r="G557" s="22"/>
      <c r="H557" s="401">
        <f>SUM(H576,H558+H581)</f>
        <v>53331301</v>
      </c>
    </row>
    <row r="558" spans="1:8" ht="33.75" customHeight="1" x14ac:dyDescent="0.25">
      <c r="A558" s="75" t="s">
        <v>110</v>
      </c>
      <c r="B558" s="30">
        <v>10</v>
      </c>
      <c r="C558" s="28" t="s">
        <v>20</v>
      </c>
      <c r="D558" s="217" t="s">
        <v>180</v>
      </c>
      <c r="E558" s="218" t="s">
        <v>370</v>
      </c>
      <c r="F558" s="219" t="s">
        <v>371</v>
      </c>
      <c r="G558" s="28"/>
      <c r="H558" s="394">
        <f>SUM(H559+H569)</f>
        <v>50760309</v>
      </c>
    </row>
    <row r="559" spans="1:8" ht="49.5" customHeight="1" x14ac:dyDescent="0.25">
      <c r="A559" s="3" t="s">
        <v>160</v>
      </c>
      <c r="B559" s="6">
        <v>10</v>
      </c>
      <c r="C559" s="2" t="s">
        <v>20</v>
      </c>
      <c r="D559" s="220" t="s">
        <v>182</v>
      </c>
      <c r="E559" s="221" t="s">
        <v>370</v>
      </c>
      <c r="F559" s="222" t="s">
        <v>371</v>
      </c>
      <c r="G559" s="2"/>
      <c r="H559" s="395">
        <f>SUM(H560)</f>
        <v>38411331</v>
      </c>
    </row>
    <row r="560" spans="1:8" ht="33.75" customHeight="1" x14ac:dyDescent="0.25">
      <c r="A560" s="3" t="s">
        <v>462</v>
      </c>
      <c r="B560" s="6">
        <v>10</v>
      </c>
      <c r="C560" s="2" t="s">
        <v>20</v>
      </c>
      <c r="D560" s="220" t="s">
        <v>182</v>
      </c>
      <c r="E560" s="221" t="s">
        <v>10</v>
      </c>
      <c r="F560" s="222" t="s">
        <v>371</v>
      </c>
      <c r="G560" s="2"/>
      <c r="H560" s="395">
        <f>SUM(H561+H565+H567+H563)</f>
        <v>38411331</v>
      </c>
    </row>
    <row r="561" spans="1:8" ht="15" customHeight="1" x14ac:dyDescent="0.25">
      <c r="A561" s="84" t="s">
        <v>528</v>
      </c>
      <c r="B561" s="6">
        <v>10</v>
      </c>
      <c r="C561" s="2" t="s">
        <v>20</v>
      </c>
      <c r="D561" s="220" t="s">
        <v>182</v>
      </c>
      <c r="E561" s="221" t="s">
        <v>10</v>
      </c>
      <c r="F561" s="222" t="s">
        <v>465</v>
      </c>
      <c r="G561" s="2"/>
      <c r="H561" s="395">
        <f>SUM(H562:H562)</f>
        <v>1389456</v>
      </c>
    </row>
    <row r="562" spans="1:8" ht="15.75" x14ac:dyDescent="0.25">
      <c r="A562" s="3" t="s">
        <v>40</v>
      </c>
      <c r="B562" s="6">
        <v>10</v>
      </c>
      <c r="C562" s="2" t="s">
        <v>20</v>
      </c>
      <c r="D562" s="220" t="s">
        <v>182</v>
      </c>
      <c r="E562" s="221" t="s">
        <v>10</v>
      </c>
      <c r="F562" s="222" t="s">
        <v>465</v>
      </c>
      <c r="G562" s="2" t="s">
        <v>39</v>
      </c>
      <c r="H562" s="397">
        <f>SUM(прил7!I638)</f>
        <v>1389456</v>
      </c>
    </row>
    <row r="563" spans="1:8" s="510" customFormat="1" ht="31.5" hidden="1" x14ac:dyDescent="0.25">
      <c r="A563" s="61" t="s">
        <v>671</v>
      </c>
      <c r="B563" s="6">
        <v>10</v>
      </c>
      <c r="C563" s="2" t="s">
        <v>20</v>
      </c>
      <c r="D563" s="220" t="s">
        <v>182</v>
      </c>
      <c r="E563" s="221" t="s">
        <v>10</v>
      </c>
      <c r="F563" s="261" t="s">
        <v>672</v>
      </c>
      <c r="G563" s="268"/>
      <c r="H563" s="395">
        <f>SUM(H564)</f>
        <v>0</v>
      </c>
    </row>
    <row r="564" spans="1:8" s="510" customFormat="1" ht="15.75" hidden="1" x14ac:dyDescent="0.25">
      <c r="A564" s="3" t="s">
        <v>40</v>
      </c>
      <c r="B564" s="6">
        <v>10</v>
      </c>
      <c r="C564" s="2" t="s">
        <v>20</v>
      </c>
      <c r="D564" s="220" t="s">
        <v>182</v>
      </c>
      <c r="E564" s="221" t="s">
        <v>10</v>
      </c>
      <c r="F564" s="261" t="s">
        <v>672</v>
      </c>
      <c r="G564" s="268" t="s">
        <v>39</v>
      </c>
      <c r="H564" s="397">
        <f>SUM(прил7!I640)</f>
        <v>0</v>
      </c>
    </row>
    <row r="565" spans="1:8" s="505" customFormat="1" ht="18.75" customHeight="1" x14ac:dyDescent="0.25">
      <c r="A565" s="61" t="s">
        <v>653</v>
      </c>
      <c r="B565" s="6">
        <v>10</v>
      </c>
      <c r="C565" s="2" t="s">
        <v>20</v>
      </c>
      <c r="D565" s="220" t="s">
        <v>182</v>
      </c>
      <c r="E565" s="221" t="s">
        <v>10</v>
      </c>
      <c r="F565" s="261" t="s">
        <v>652</v>
      </c>
      <c r="G565" s="268"/>
      <c r="H565" s="395">
        <f>SUM(H566)</f>
        <v>36313656</v>
      </c>
    </row>
    <row r="566" spans="1:8" s="505" customFormat="1" ht="18" customHeight="1" x14ac:dyDescent="0.25">
      <c r="A566" s="3" t="s">
        <v>40</v>
      </c>
      <c r="B566" s="6">
        <v>10</v>
      </c>
      <c r="C566" s="2" t="s">
        <v>20</v>
      </c>
      <c r="D566" s="220" t="s">
        <v>182</v>
      </c>
      <c r="E566" s="221" t="s">
        <v>10</v>
      </c>
      <c r="F566" s="261" t="s">
        <v>652</v>
      </c>
      <c r="G566" s="268" t="s">
        <v>39</v>
      </c>
      <c r="H566" s="397">
        <f>SUM(прил7!I642)</f>
        <v>36313656</v>
      </c>
    </row>
    <row r="567" spans="1:8" s="505" customFormat="1" ht="32.25" customHeight="1" x14ac:dyDescent="0.25">
      <c r="A567" s="61" t="s">
        <v>654</v>
      </c>
      <c r="B567" s="6">
        <v>10</v>
      </c>
      <c r="C567" s="2" t="s">
        <v>20</v>
      </c>
      <c r="D567" s="220" t="s">
        <v>182</v>
      </c>
      <c r="E567" s="221" t="s">
        <v>10</v>
      </c>
      <c r="F567" s="261" t="s">
        <v>651</v>
      </c>
      <c r="G567" s="268"/>
      <c r="H567" s="395">
        <f>SUM(H568)</f>
        <v>708219</v>
      </c>
    </row>
    <row r="568" spans="1:8" s="505" customFormat="1" ht="33" customHeight="1" x14ac:dyDescent="0.25">
      <c r="A568" s="110" t="s">
        <v>514</v>
      </c>
      <c r="B568" s="6">
        <v>10</v>
      </c>
      <c r="C568" s="2" t="s">
        <v>20</v>
      </c>
      <c r="D568" s="220" t="s">
        <v>182</v>
      </c>
      <c r="E568" s="221" t="s">
        <v>10</v>
      </c>
      <c r="F568" s="261" t="s">
        <v>651</v>
      </c>
      <c r="G568" s="268" t="s">
        <v>16</v>
      </c>
      <c r="H568" s="397">
        <f>SUM(прил7!I644)</f>
        <v>708219</v>
      </c>
    </row>
    <row r="569" spans="1:8" ht="66" customHeight="1" x14ac:dyDescent="0.25">
      <c r="A569" s="3" t="s">
        <v>111</v>
      </c>
      <c r="B569" s="6">
        <v>10</v>
      </c>
      <c r="C569" s="2" t="s">
        <v>20</v>
      </c>
      <c r="D569" s="220" t="s">
        <v>210</v>
      </c>
      <c r="E569" s="221" t="s">
        <v>370</v>
      </c>
      <c r="F569" s="222" t="s">
        <v>371</v>
      </c>
      <c r="G569" s="2"/>
      <c r="H569" s="395">
        <f>SUM(H570+H573)</f>
        <v>12348978</v>
      </c>
    </row>
    <row r="570" spans="1:8" ht="34.5" customHeight="1" x14ac:dyDescent="0.25">
      <c r="A570" s="3" t="s">
        <v>378</v>
      </c>
      <c r="B570" s="6">
        <v>10</v>
      </c>
      <c r="C570" s="2" t="s">
        <v>20</v>
      </c>
      <c r="D570" s="220" t="s">
        <v>210</v>
      </c>
      <c r="E570" s="221" t="s">
        <v>10</v>
      </c>
      <c r="F570" s="222" t="s">
        <v>371</v>
      </c>
      <c r="G570" s="2"/>
      <c r="H570" s="395">
        <f>SUM(H571)</f>
        <v>8264780</v>
      </c>
    </row>
    <row r="571" spans="1:8" ht="33" customHeight="1" x14ac:dyDescent="0.25">
      <c r="A571" s="3" t="s">
        <v>365</v>
      </c>
      <c r="B571" s="6">
        <v>10</v>
      </c>
      <c r="C571" s="2" t="s">
        <v>20</v>
      </c>
      <c r="D571" s="220" t="s">
        <v>210</v>
      </c>
      <c r="E571" s="221" t="s">
        <v>10</v>
      </c>
      <c r="F571" s="222" t="s">
        <v>470</v>
      </c>
      <c r="G571" s="2"/>
      <c r="H571" s="395">
        <f>SUM(H572:H572)</f>
        <v>8264780</v>
      </c>
    </row>
    <row r="572" spans="1:8" ht="18" customHeight="1" x14ac:dyDescent="0.25">
      <c r="A572" s="3" t="s">
        <v>40</v>
      </c>
      <c r="B572" s="6">
        <v>10</v>
      </c>
      <c r="C572" s="2" t="s">
        <v>20</v>
      </c>
      <c r="D572" s="220" t="s">
        <v>210</v>
      </c>
      <c r="E572" s="221" t="s">
        <v>10</v>
      </c>
      <c r="F572" s="222" t="s">
        <v>470</v>
      </c>
      <c r="G572" s="2" t="s">
        <v>39</v>
      </c>
      <c r="H572" s="397">
        <f>SUM(прил7!I226)</f>
        <v>8264780</v>
      </c>
    </row>
    <row r="573" spans="1:8" s="573" customFormat="1" ht="31.5" x14ac:dyDescent="0.25">
      <c r="A573" s="61" t="s">
        <v>759</v>
      </c>
      <c r="B573" s="6">
        <v>10</v>
      </c>
      <c r="C573" s="2" t="s">
        <v>20</v>
      </c>
      <c r="D573" s="220" t="s">
        <v>210</v>
      </c>
      <c r="E573" s="221" t="s">
        <v>12</v>
      </c>
      <c r="F573" s="222" t="s">
        <v>371</v>
      </c>
      <c r="G573" s="2"/>
      <c r="H573" s="395">
        <f>SUM(H574)</f>
        <v>4084198</v>
      </c>
    </row>
    <row r="574" spans="1:8" s="573" customFormat="1" ht="48.75" customHeight="1" x14ac:dyDescent="0.25">
      <c r="A574" s="61" t="s">
        <v>760</v>
      </c>
      <c r="B574" s="6">
        <v>10</v>
      </c>
      <c r="C574" s="2" t="s">
        <v>20</v>
      </c>
      <c r="D574" s="220" t="s">
        <v>210</v>
      </c>
      <c r="E574" s="221" t="s">
        <v>12</v>
      </c>
      <c r="F574" s="222" t="s">
        <v>761</v>
      </c>
      <c r="G574" s="2"/>
      <c r="H574" s="395">
        <f>SUM(H575:H575)</f>
        <v>4084198</v>
      </c>
    </row>
    <row r="575" spans="1:8" s="573" customFormat="1" ht="15.75" x14ac:dyDescent="0.25">
      <c r="A575" s="61" t="s">
        <v>40</v>
      </c>
      <c r="B575" s="6">
        <v>10</v>
      </c>
      <c r="C575" s="2" t="s">
        <v>20</v>
      </c>
      <c r="D575" s="220" t="s">
        <v>210</v>
      </c>
      <c r="E575" s="221" t="s">
        <v>12</v>
      </c>
      <c r="F575" s="222" t="s">
        <v>761</v>
      </c>
      <c r="G575" s="2" t="s">
        <v>39</v>
      </c>
      <c r="H575" s="397">
        <f>SUM(прил7!I229)</f>
        <v>4084198</v>
      </c>
    </row>
    <row r="576" spans="1:8" ht="32.25" customHeight="1" x14ac:dyDescent="0.25">
      <c r="A576" s="75" t="s">
        <v>163</v>
      </c>
      <c r="B576" s="30">
        <v>10</v>
      </c>
      <c r="C576" s="28" t="s">
        <v>20</v>
      </c>
      <c r="D576" s="217" t="s">
        <v>428</v>
      </c>
      <c r="E576" s="218" t="s">
        <v>370</v>
      </c>
      <c r="F576" s="219" t="s">
        <v>371</v>
      </c>
      <c r="G576" s="28"/>
      <c r="H576" s="394">
        <f>SUM(H577)</f>
        <v>1985092</v>
      </c>
    </row>
    <row r="577" spans="1:8" ht="49.5" customHeight="1" x14ac:dyDescent="0.25">
      <c r="A577" s="3" t="s">
        <v>164</v>
      </c>
      <c r="B577" s="340">
        <v>10</v>
      </c>
      <c r="C577" s="2" t="s">
        <v>20</v>
      </c>
      <c r="D577" s="220" t="s">
        <v>215</v>
      </c>
      <c r="E577" s="221" t="s">
        <v>370</v>
      </c>
      <c r="F577" s="222" t="s">
        <v>371</v>
      </c>
      <c r="G577" s="2"/>
      <c r="H577" s="395">
        <f>SUM(H578)</f>
        <v>1985092</v>
      </c>
    </row>
    <row r="578" spans="1:8" ht="17.25" customHeight="1" x14ac:dyDescent="0.25">
      <c r="A578" s="3" t="s">
        <v>429</v>
      </c>
      <c r="B578" s="6">
        <v>10</v>
      </c>
      <c r="C578" s="2" t="s">
        <v>20</v>
      </c>
      <c r="D578" s="220" t="s">
        <v>215</v>
      </c>
      <c r="E578" s="221" t="s">
        <v>10</v>
      </c>
      <c r="F578" s="222" t="s">
        <v>371</v>
      </c>
      <c r="G578" s="2"/>
      <c r="H578" s="395">
        <f>SUM(H579)</f>
        <v>1985092</v>
      </c>
    </row>
    <row r="579" spans="1:8" ht="16.5" customHeight="1" x14ac:dyDescent="0.25">
      <c r="A579" s="84" t="s">
        <v>165</v>
      </c>
      <c r="B579" s="340">
        <v>10</v>
      </c>
      <c r="C579" s="2" t="s">
        <v>20</v>
      </c>
      <c r="D579" s="220" t="s">
        <v>215</v>
      </c>
      <c r="E579" s="221" t="s">
        <v>10</v>
      </c>
      <c r="F579" s="222" t="s">
        <v>471</v>
      </c>
      <c r="G579" s="2"/>
      <c r="H579" s="395">
        <f>SUM(H580:H580)</f>
        <v>1985092</v>
      </c>
    </row>
    <row r="580" spans="1:8" ht="15.75" x14ac:dyDescent="0.25">
      <c r="A580" s="3" t="s">
        <v>40</v>
      </c>
      <c r="B580" s="340">
        <v>10</v>
      </c>
      <c r="C580" s="2" t="s">
        <v>20</v>
      </c>
      <c r="D580" s="220" t="s">
        <v>215</v>
      </c>
      <c r="E580" s="221" t="s">
        <v>10</v>
      </c>
      <c r="F580" s="222" t="s">
        <v>471</v>
      </c>
      <c r="G580" s="2" t="s">
        <v>39</v>
      </c>
      <c r="H580" s="397">
        <f>SUM(прил7!I492)</f>
        <v>1985092</v>
      </c>
    </row>
    <row r="581" spans="1:8" ht="47.25" x14ac:dyDescent="0.25">
      <c r="A581" s="27" t="s">
        <v>178</v>
      </c>
      <c r="B581" s="30">
        <v>10</v>
      </c>
      <c r="C581" s="28" t="s">
        <v>20</v>
      </c>
      <c r="D581" s="217" t="s">
        <v>421</v>
      </c>
      <c r="E581" s="218" t="s">
        <v>370</v>
      </c>
      <c r="F581" s="219" t="s">
        <v>371</v>
      </c>
      <c r="G581" s="28"/>
      <c r="H581" s="394">
        <f>SUM(H582)</f>
        <v>585900</v>
      </c>
    </row>
    <row r="582" spans="1:8" ht="78.75" x14ac:dyDescent="0.25">
      <c r="A582" s="3" t="s">
        <v>179</v>
      </c>
      <c r="B582" s="340">
        <v>10</v>
      </c>
      <c r="C582" s="2" t="s">
        <v>20</v>
      </c>
      <c r="D582" s="220" t="s">
        <v>206</v>
      </c>
      <c r="E582" s="221" t="s">
        <v>370</v>
      </c>
      <c r="F582" s="222" t="s">
        <v>371</v>
      </c>
      <c r="G582" s="2"/>
      <c r="H582" s="395">
        <f>SUM(H583)</f>
        <v>585900</v>
      </c>
    </row>
    <row r="583" spans="1:8" ht="31.5" x14ac:dyDescent="0.25">
      <c r="A583" s="61" t="s">
        <v>427</v>
      </c>
      <c r="B583" s="340">
        <v>10</v>
      </c>
      <c r="C583" s="2" t="s">
        <v>20</v>
      </c>
      <c r="D583" s="220" t="s">
        <v>206</v>
      </c>
      <c r="E583" s="221" t="s">
        <v>10</v>
      </c>
      <c r="F583" s="222" t="s">
        <v>371</v>
      </c>
      <c r="G583" s="2"/>
      <c r="H583" s="395">
        <f>SUM(H584)</f>
        <v>585900</v>
      </c>
    </row>
    <row r="584" spans="1:8" ht="15.75" x14ac:dyDescent="0.25">
      <c r="A584" s="61" t="s">
        <v>564</v>
      </c>
      <c r="B584" s="340">
        <v>10</v>
      </c>
      <c r="C584" s="2" t="s">
        <v>20</v>
      </c>
      <c r="D584" s="220" t="s">
        <v>206</v>
      </c>
      <c r="E584" s="221" t="s">
        <v>10</v>
      </c>
      <c r="F584" s="222" t="s">
        <v>563</v>
      </c>
      <c r="G584" s="2"/>
      <c r="H584" s="395">
        <f>SUM(H585)</f>
        <v>585900</v>
      </c>
    </row>
    <row r="585" spans="1:8" ht="15.75" x14ac:dyDescent="0.25">
      <c r="A585" s="76" t="s">
        <v>40</v>
      </c>
      <c r="B585" s="340">
        <v>10</v>
      </c>
      <c r="C585" s="2" t="s">
        <v>20</v>
      </c>
      <c r="D585" s="220" t="s">
        <v>206</v>
      </c>
      <c r="E585" s="221" t="s">
        <v>10</v>
      </c>
      <c r="F585" s="222" t="s">
        <v>563</v>
      </c>
      <c r="G585" s="2" t="s">
        <v>39</v>
      </c>
      <c r="H585" s="397">
        <f>SUM(прил7!I234)</f>
        <v>585900</v>
      </c>
    </row>
    <row r="586" spans="1:8" s="9" customFormat="1" ht="16.5" customHeight="1" x14ac:dyDescent="0.25">
      <c r="A586" s="41" t="s">
        <v>70</v>
      </c>
      <c r="B586" s="40">
        <v>10</v>
      </c>
      <c r="C586" s="51" t="s">
        <v>68</v>
      </c>
      <c r="D586" s="214"/>
      <c r="E586" s="215"/>
      <c r="F586" s="216"/>
      <c r="G586" s="52"/>
      <c r="H586" s="401">
        <f>SUM(H587)</f>
        <v>3958262</v>
      </c>
    </row>
    <row r="587" spans="1:8" ht="35.25" customHeight="1" x14ac:dyDescent="0.25">
      <c r="A587" s="92" t="s">
        <v>123</v>
      </c>
      <c r="B587" s="67">
        <v>10</v>
      </c>
      <c r="C587" s="68" t="s">
        <v>68</v>
      </c>
      <c r="D587" s="262" t="s">
        <v>180</v>
      </c>
      <c r="E587" s="263" t="s">
        <v>370</v>
      </c>
      <c r="F587" s="264" t="s">
        <v>371</v>
      </c>
      <c r="G587" s="31"/>
      <c r="H587" s="394">
        <f>SUM(H588+H602+H598)</f>
        <v>3958262</v>
      </c>
    </row>
    <row r="588" spans="1:8" ht="48" customHeight="1" x14ac:dyDescent="0.25">
      <c r="A588" s="7" t="s">
        <v>122</v>
      </c>
      <c r="B588" s="34">
        <v>10</v>
      </c>
      <c r="C588" s="35" t="s">
        <v>68</v>
      </c>
      <c r="D588" s="259" t="s">
        <v>211</v>
      </c>
      <c r="E588" s="260" t="s">
        <v>370</v>
      </c>
      <c r="F588" s="261" t="s">
        <v>371</v>
      </c>
      <c r="G588" s="268"/>
      <c r="H588" s="395">
        <f>SUM(H589)</f>
        <v>3946262</v>
      </c>
    </row>
    <row r="589" spans="1:8" ht="36" customHeight="1" x14ac:dyDescent="0.25">
      <c r="A589" s="7" t="s">
        <v>394</v>
      </c>
      <c r="B589" s="34">
        <v>10</v>
      </c>
      <c r="C589" s="35" t="s">
        <v>68</v>
      </c>
      <c r="D589" s="259" t="s">
        <v>211</v>
      </c>
      <c r="E589" s="260" t="s">
        <v>10</v>
      </c>
      <c r="F589" s="261" t="s">
        <v>371</v>
      </c>
      <c r="G589" s="268"/>
      <c r="H589" s="395">
        <f>SUM(H590+H596+H593)</f>
        <v>3946262</v>
      </c>
    </row>
    <row r="590" spans="1:8" ht="32.25" customHeight="1" x14ac:dyDescent="0.25">
      <c r="A590" s="3" t="s">
        <v>91</v>
      </c>
      <c r="B590" s="34">
        <v>10</v>
      </c>
      <c r="C590" s="35" t="s">
        <v>68</v>
      </c>
      <c r="D590" s="259" t="s">
        <v>211</v>
      </c>
      <c r="E590" s="260" t="s">
        <v>10</v>
      </c>
      <c r="F590" s="261" t="s">
        <v>472</v>
      </c>
      <c r="G590" s="268"/>
      <c r="H590" s="395">
        <f>SUM(H591:H592)</f>
        <v>2677600</v>
      </c>
    </row>
    <row r="591" spans="1:8" ht="48.75" customHeight="1" x14ac:dyDescent="0.25">
      <c r="A591" s="84" t="s">
        <v>76</v>
      </c>
      <c r="B591" s="34">
        <v>10</v>
      </c>
      <c r="C591" s="35" t="s">
        <v>68</v>
      </c>
      <c r="D591" s="259" t="s">
        <v>211</v>
      </c>
      <c r="E591" s="260" t="s">
        <v>10</v>
      </c>
      <c r="F591" s="261" t="s">
        <v>472</v>
      </c>
      <c r="G591" s="2" t="s">
        <v>13</v>
      </c>
      <c r="H591" s="397">
        <f>SUM(прил7!I650)</f>
        <v>2467600</v>
      </c>
    </row>
    <row r="592" spans="1:8" ht="33" customHeight="1" x14ac:dyDescent="0.25">
      <c r="A592" s="89" t="s">
        <v>514</v>
      </c>
      <c r="B592" s="34">
        <v>10</v>
      </c>
      <c r="C592" s="35" t="s">
        <v>68</v>
      </c>
      <c r="D592" s="259" t="s">
        <v>211</v>
      </c>
      <c r="E592" s="260" t="s">
        <v>10</v>
      </c>
      <c r="F592" s="261" t="s">
        <v>472</v>
      </c>
      <c r="G592" s="2" t="s">
        <v>16</v>
      </c>
      <c r="H592" s="397">
        <f>SUM(прил7!I651)</f>
        <v>210000</v>
      </c>
    </row>
    <row r="593" spans="1:8" s="505" customFormat="1" ht="48.75" customHeight="1" x14ac:dyDescent="0.25">
      <c r="A593" s="61" t="s">
        <v>656</v>
      </c>
      <c r="B593" s="34">
        <v>10</v>
      </c>
      <c r="C593" s="35" t="s">
        <v>68</v>
      </c>
      <c r="D593" s="259" t="s">
        <v>211</v>
      </c>
      <c r="E593" s="260" t="s">
        <v>10</v>
      </c>
      <c r="F593" s="261" t="s">
        <v>655</v>
      </c>
      <c r="G593" s="2"/>
      <c r="H593" s="395">
        <f>SUM(H594:H595)</f>
        <v>669400</v>
      </c>
    </row>
    <row r="594" spans="1:8" s="505" customFormat="1" ht="48" customHeight="1" x14ac:dyDescent="0.25">
      <c r="A594" s="101" t="s">
        <v>76</v>
      </c>
      <c r="B594" s="34">
        <v>10</v>
      </c>
      <c r="C594" s="35" t="s">
        <v>68</v>
      </c>
      <c r="D594" s="259" t="s">
        <v>211</v>
      </c>
      <c r="E594" s="260" t="s">
        <v>10</v>
      </c>
      <c r="F594" s="261" t="s">
        <v>655</v>
      </c>
      <c r="G594" s="2" t="s">
        <v>13</v>
      </c>
      <c r="H594" s="397">
        <f>SUM(прил7!I653)</f>
        <v>603520</v>
      </c>
    </row>
    <row r="595" spans="1:8" s="505" customFormat="1" ht="33.75" customHeight="1" x14ac:dyDescent="0.25">
      <c r="A595" s="110" t="s">
        <v>514</v>
      </c>
      <c r="B595" s="34">
        <v>10</v>
      </c>
      <c r="C595" s="35" t="s">
        <v>68</v>
      </c>
      <c r="D595" s="259" t="s">
        <v>211</v>
      </c>
      <c r="E595" s="260" t="s">
        <v>10</v>
      </c>
      <c r="F595" s="261" t="s">
        <v>655</v>
      </c>
      <c r="G595" s="2" t="s">
        <v>16</v>
      </c>
      <c r="H595" s="397">
        <f>SUM(прил7!I654)</f>
        <v>65880</v>
      </c>
    </row>
    <row r="596" spans="1:8" ht="30.75" customHeight="1" x14ac:dyDescent="0.25">
      <c r="A596" s="3" t="s">
        <v>75</v>
      </c>
      <c r="B596" s="34">
        <v>10</v>
      </c>
      <c r="C596" s="35" t="s">
        <v>68</v>
      </c>
      <c r="D596" s="259" t="s">
        <v>211</v>
      </c>
      <c r="E596" s="260" t="s">
        <v>10</v>
      </c>
      <c r="F596" s="261" t="s">
        <v>375</v>
      </c>
      <c r="G596" s="2"/>
      <c r="H596" s="395">
        <f>SUM(H597)</f>
        <v>599262</v>
      </c>
    </row>
    <row r="597" spans="1:8" ht="48.75" customHeight="1" x14ac:dyDescent="0.25">
      <c r="A597" s="84" t="s">
        <v>76</v>
      </c>
      <c r="B597" s="34">
        <v>10</v>
      </c>
      <c r="C597" s="35" t="s">
        <v>68</v>
      </c>
      <c r="D597" s="259" t="s">
        <v>211</v>
      </c>
      <c r="E597" s="260" t="s">
        <v>10</v>
      </c>
      <c r="F597" s="261" t="s">
        <v>375</v>
      </c>
      <c r="G597" s="2" t="s">
        <v>13</v>
      </c>
      <c r="H597" s="397">
        <f>SUM(прил7!I656)</f>
        <v>599262</v>
      </c>
    </row>
    <row r="598" spans="1:8" ht="48.75" customHeight="1" x14ac:dyDescent="0.25">
      <c r="A598" s="84" t="s">
        <v>160</v>
      </c>
      <c r="B598" s="35">
        <v>10</v>
      </c>
      <c r="C598" s="35" t="s">
        <v>68</v>
      </c>
      <c r="D598" s="259" t="s">
        <v>182</v>
      </c>
      <c r="E598" s="260" t="s">
        <v>370</v>
      </c>
      <c r="F598" s="261" t="s">
        <v>371</v>
      </c>
      <c r="G598" s="36"/>
      <c r="H598" s="398">
        <f>SUM(H599)</f>
        <v>2000</v>
      </c>
    </row>
    <row r="599" spans="1:8" ht="34.5" customHeight="1" x14ac:dyDescent="0.25">
      <c r="A599" s="84" t="s">
        <v>462</v>
      </c>
      <c r="B599" s="35">
        <v>10</v>
      </c>
      <c r="C599" s="35" t="s">
        <v>68</v>
      </c>
      <c r="D599" s="259" t="s">
        <v>182</v>
      </c>
      <c r="E599" s="260" t="s">
        <v>10</v>
      </c>
      <c r="F599" s="261" t="s">
        <v>371</v>
      </c>
      <c r="G599" s="36"/>
      <c r="H599" s="398">
        <f>SUM(H600)</f>
        <v>2000</v>
      </c>
    </row>
    <row r="600" spans="1:8" ht="21" customHeight="1" x14ac:dyDescent="0.25">
      <c r="A600" s="84" t="s">
        <v>474</v>
      </c>
      <c r="B600" s="35">
        <v>10</v>
      </c>
      <c r="C600" s="35" t="s">
        <v>68</v>
      </c>
      <c r="D600" s="259" t="s">
        <v>182</v>
      </c>
      <c r="E600" s="260" t="s">
        <v>10</v>
      </c>
      <c r="F600" s="261" t="s">
        <v>473</v>
      </c>
      <c r="G600" s="36"/>
      <c r="H600" s="398">
        <f>SUM(H601)</f>
        <v>2000</v>
      </c>
    </row>
    <row r="601" spans="1:8" ht="33" customHeight="1" x14ac:dyDescent="0.25">
      <c r="A601" s="84" t="s">
        <v>514</v>
      </c>
      <c r="B601" s="35">
        <v>10</v>
      </c>
      <c r="C601" s="35" t="s">
        <v>68</v>
      </c>
      <c r="D601" s="259" t="s">
        <v>182</v>
      </c>
      <c r="E601" s="260" t="s">
        <v>10</v>
      </c>
      <c r="F601" s="261" t="s">
        <v>473</v>
      </c>
      <c r="G601" s="36" t="s">
        <v>16</v>
      </c>
      <c r="H601" s="399">
        <f>SUM(прил7!I660)</f>
        <v>2000</v>
      </c>
    </row>
    <row r="602" spans="1:8" ht="66.75" customHeight="1" x14ac:dyDescent="0.25">
      <c r="A602" s="76" t="s">
        <v>111</v>
      </c>
      <c r="B602" s="34">
        <v>10</v>
      </c>
      <c r="C602" s="35" t="s">
        <v>68</v>
      </c>
      <c r="D602" s="259" t="s">
        <v>210</v>
      </c>
      <c r="E602" s="260" t="s">
        <v>370</v>
      </c>
      <c r="F602" s="261" t="s">
        <v>371</v>
      </c>
      <c r="G602" s="2"/>
      <c r="H602" s="395">
        <f>SUM(H603)</f>
        <v>10000</v>
      </c>
    </row>
    <row r="603" spans="1:8" ht="33" customHeight="1" x14ac:dyDescent="0.25">
      <c r="A603" s="270" t="s">
        <v>378</v>
      </c>
      <c r="B603" s="34">
        <v>10</v>
      </c>
      <c r="C603" s="35" t="s">
        <v>68</v>
      </c>
      <c r="D603" s="259" t="s">
        <v>210</v>
      </c>
      <c r="E603" s="260" t="s">
        <v>10</v>
      </c>
      <c r="F603" s="261" t="s">
        <v>371</v>
      </c>
      <c r="G603" s="2"/>
      <c r="H603" s="395">
        <f>SUM(H604)</f>
        <v>10000</v>
      </c>
    </row>
    <row r="604" spans="1:8" ht="33" customHeight="1" x14ac:dyDescent="0.25">
      <c r="A604" s="79" t="s">
        <v>102</v>
      </c>
      <c r="B604" s="34">
        <v>10</v>
      </c>
      <c r="C604" s="35" t="s">
        <v>68</v>
      </c>
      <c r="D604" s="259" t="s">
        <v>210</v>
      </c>
      <c r="E604" s="260" t="s">
        <v>10</v>
      </c>
      <c r="F604" s="261" t="s">
        <v>380</v>
      </c>
      <c r="G604" s="2"/>
      <c r="H604" s="395">
        <f>SUM(H605)</f>
        <v>10000</v>
      </c>
    </row>
    <row r="605" spans="1:8" ht="32.25" customHeight="1" x14ac:dyDescent="0.25">
      <c r="A605" s="89" t="s">
        <v>514</v>
      </c>
      <c r="B605" s="34">
        <v>10</v>
      </c>
      <c r="C605" s="35" t="s">
        <v>68</v>
      </c>
      <c r="D605" s="259" t="s">
        <v>210</v>
      </c>
      <c r="E605" s="260" t="s">
        <v>10</v>
      </c>
      <c r="F605" s="261" t="s">
        <v>380</v>
      </c>
      <c r="G605" s="2" t="s">
        <v>16</v>
      </c>
      <c r="H605" s="396">
        <f>SUM(прил7!I664)</f>
        <v>10000</v>
      </c>
    </row>
    <row r="606" spans="1:8" ht="15.75" x14ac:dyDescent="0.25">
      <c r="A606" s="74" t="s">
        <v>43</v>
      </c>
      <c r="B606" s="39">
        <v>11</v>
      </c>
      <c r="C606" s="39"/>
      <c r="D606" s="247"/>
      <c r="E606" s="248"/>
      <c r="F606" s="249"/>
      <c r="G606" s="15"/>
      <c r="H606" s="447">
        <f>SUM(H607)</f>
        <v>150000</v>
      </c>
    </row>
    <row r="607" spans="1:8" ht="15.75" x14ac:dyDescent="0.25">
      <c r="A607" s="86" t="s">
        <v>44</v>
      </c>
      <c r="B607" s="40">
        <v>11</v>
      </c>
      <c r="C607" s="23" t="s">
        <v>12</v>
      </c>
      <c r="D607" s="214"/>
      <c r="E607" s="215"/>
      <c r="F607" s="216"/>
      <c r="G607" s="22"/>
      <c r="H607" s="401">
        <f>SUM(H608)</f>
        <v>150000</v>
      </c>
    </row>
    <row r="608" spans="1:8" ht="64.5" customHeight="1" x14ac:dyDescent="0.25">
      <c r="A608" s="66" t="s">
        <v>151</v>
      </c>
      <c r="B608" s="28" t="s">
        <v>45</v>
      </c>
      <c r="C608" s="28" t="s">
        <v>12</v>
      </c>
      <c r="D608" s="217" t="s">
        <v>443</v>
      </c>
      <c r="E608" s="218" t="s">
        <v>370</v>
      </c>
      <c r="F608" s="219" t="s">
        <v>371</v>
      </c>
      <c r="G608" s="28"/>
      <c r="H608" s="394">
        <f>SUM(H609)</f>
        <v>150000</v>
      </c>
    </row>
    <row r="609" spans="1:8" ht="81.75" customHeight="1" x14ac:dyDescent="0.25">
      <c r="A609" s="80" t="s">
        <v>167</v>
      </c>
      <c r="B609" s="2" t="s">
        <v>45</v>
      </c>
      <c r="C609" s="2" t="s">
        <v>12</v>
      </c>
      <c r="D609" s="220" t="s">
        <v>228</v>
      </c>
      <c r="E609" s="221" t="s">
        <v>370</v>
      </c>
      <c r="F609" s="222" t="s">
        <v>371</v>
      </c>
      <c r="G609" s="2"/>
      <c r="H609" s="395">
        <f>SUM(H610)</f>
        <v>150000</v>
      </c>
    </row>
    <row r="610" spans="1:8" ht="32.25" customHeight="1" x14ac:dyDescent="0.25">
      <c r="A610" s="80" t="s">
        <v>475</v>
      </c>
      <c r="B610" s="2" t="s">
        <v>45</v>
      </c>
      <c r="C610" s="2" t="s">
        <v>12</v>
      </c>
      <c r="D610" s="220" t="s">
        <v>228</v>
      </c>
      <c r="E610" s="221" t="s">
        <v>10</v>
      </c>
      <c r="F610" s="222" t="s">
        <v>371</v>
      </c>
      <c r="G610" s="2"/>
      <c r="H610" s="395">
        <f>SUM(H611)</f>
        <v>150000</v>
      </c>
    </row>
    <row r="611" spans="1:8" ht="47.25" x14ac:dyDescent="0.25">
      <c r="A611" s="3" t="s">
        <v>168</v>
      </c>
      <c r="B611" s="2" t="s">
        <v>45</v>
      </c>
      <c r="C611" s="2" t="s">
        <v>12</v>
      </c>
      <c r="D611" s="220" t="s">
        <v>228</v>
      </c>
      <c r="E611" s="221" t="s">
        <v>10</v>
      </c>
      <c r="F611" s="222" t="s">
        <v>476</v>
      </c>
      <c r="G611" s="2"/>
      <c r="H611" s="395">
        <f>SUM(H612:H613)</f>
        <v>150000</v>
      </c>
    </row>
    <row r="612" spans="1:8" ht="31.5" hidden="1" x14ac:dyDescent="0.25">
      <c r="A612" s="89" t="s">
        <v>514</v>
      </c>
      <c r="B612" s="2" t="s">
        <v>45</v>
      </c>
      <c r="C612" s="2" t="s">
        <v>12</v>
      </c>
      <c r="D612" s="220" t="s">
        <v>228</v>
      </c>
      <c r="E612" s="221" t="s">
        <v>10</v>
      </c>
      <c r="F612" s="222" t="s">
        <v>476</v>
      </c>
      <c r="G612" s="2" t="s">
        <v>16</v>
      </c>
      <c r="H612" s="397">
        <f>SUM(прил7!I607)</f>
        <v>0</v>
      </c>
    </row>
    <row r="613" spans="1:8" s="569" customFormat="1" ht="15.75" x14ac:dyDescent="0.25">
      <c r="A613" s="61" t="s">
        <v>40</v>
      </c>
      <c r="B613" s="2" t="s">
        <v>45</v>
      </c>
      <c r="C613" s="2" t="s">
        <v>12</v>
      </c>
      <c r="D613" s="220" t="s">
        <v>228</v>
      </c>
      <c r="E613" s="221" t="s">
        <v>10</v>
      </c>
      <c r="F613" s="222" t="s">
        <v>476</v>
      </c>
      <c r="G613" s="2" t="s">
        <v>39</v>
      </c>
      <c r="H613" s="397">
        <f>SUM(прил7!I608)</f>
        <v>150000</v>
      </c>
    </row>
    <row r="614" spans="1:8" ht="47.25" x14ac:dyDescent="0.25">
      <c r="A614" s="74" t="s">
        <v>46</v>
      </c>
      <c r="B614" s="39">
        <v>14</v>
      </c>
      <c r="C614" s="39"/>
      <c r="D614" s="247"/>
      <c r="E614" s="248"/>
      <c r="F614" s="249"/>
      <c r="G614" s="15"/>
      <c r="H614" s="447">
        <f>SUM(H615+H621)</f>
        <v>6577489</v>
      </c>
    </row>
    <row r="615" spans="1:8" ht="31.5" customHeight="1" x14ac:dyDescent="0.25">
      <c r="A615" s="86" t="s">
        <v>47</v>
      </c>
      <c r="B615" s="40">
        <v>14</v>
      </c>
      <c r="C615" s="23" t="s">
        <v>10</v>
      </c>
      <c r="D615" s="214"/>
      <c r="E615" s="215"/>
      <c r="F615" s="216"/>
      <c r="G615" s="22"/>
      <c r="H615" s="401">
        <f>SUM(H616)</f>
        <v>6577489</v>
      </c>
    </row>
    <row r="616" spans="1:8" ht="32.25" customHeight="1" x14ac:dyDescent="0.25">
      <c r="A616" s="75" t="s">
        <v>120</v>
      </c>
      <c r="B616" s="30">
        <v>14</v>
      </c>
      <c r="C616" s="28" t="s">
        <v>10</v>
      </c>
      <c r="D616" s="217" t="s">
        <v>208</v>
      </c>
      <c r="E616" s="218" t="s">
        <v>370</v>
      </c>
      <c r="F616" s="219" t="s">
        <v>371</v>
      </c>
      <c r="G616" s="28"/>
      <c r="H616" s="394">
        <f>SUM(H617)</f>
        <v>6577489</v>
      </c>
    </row>
    <row r="617" spans="1:8" ht="50.25" customHeight="1" x14ac:dyDescent="0.25">
      <c r="A617" s="84" t="s">
        <v>169</v>
      </c>
      <c r="B617" s="340">
        <v>14</v>
      </c>
      <c r="C617" s="2" t="s">
        <v>10</v>
      </c>
      <c r="D617" s="220" t="s">
        <v>212</v>
      </c>
      <c r="E617" s="221" t="s">
        <v>370</v>
      </c>
      <c r="F617" s="222" t="s">
        <v>371</v>
      </c>
      <c r="G617" s="2"/>
      <c r="H617" s="395">
        <f>SUM(H618)</f>
        <v>6577489</v>
      </c>
    </row>
    <row r="618" spans="1:8" ht="31.5" customHeight="1" x14ac:dyDescent="0.25">
      <c r="A618" s="84" t="s">
        <v>477</v>
      </c>
      <c r="B618" s="340">
        <v>14</v>
      </c>
      <c r="C618" s="2" t="s">
        <v>10</v>
      </c>
      <c r="D618" s="220" t="s">
        <v>212</v>
      </c>
      <c r="E618" s="221" t="s">
        <v>12</v>
      </c>
      <c r="F618" s="222" t="s">
        <v>371</v>
      </c>
      <c r="G618" s="2"/>
      <c r="H618" s="395">
        <f>SUM(H619)</f>
        <v>6577489</v>
      </c>
    </row>
    <row r="619" spans="1:8" ht="32.25" customHeight="1" x14ac:dyDescent="0.25">
      <c r="A619" s="84" t="s">
        <v>479</v>
      </c>
      <c r="B619" s="340">
        <v>14</v>
      </c>
      <c r="C619" s="2" t="s">
        <v>10</v>
      </c>
      <c r="D619" s="220" t="s">
        <v>212</v>
      </c>
      <c r="E619" s="221" t="s">
        <v>12</v>
      </c>
      <c r="F619" s="222" t="s">
        <v>478</v>
      </c>
      <c r="G619" s="2"/>
      <c r="H619" s="395">
        <f>SUM(H620)</f>
        <v>6577489</v>
      </c>
    </row>
    <row r="620" spans="1:8" ht="15.75" x14ac:dyDescent="0.25">
      <c r="A620" s="84" t="s">
        <v>21</v>
      </c>
      <c r="B620" s="340">
        <v>14</v>
      </c>
      <c r="C620" s="2" t="s">
        <v>10</v>
      </c>
      <c r="D620" s="220" t="s">
        <v>212</v>
      </c>
      <c r="E620" s="221" t="s">
        <v>12</v>
      </c>
      <c r="F620" s="222" t="s">
        <v>478</v>
      </c>
      <c r="G620" s="2" t="s">
        <v>66</v>
      </c>
      <c r="H620" s="397">
        <f>SUM(прил7!I265)</f>
        <v>6577489</v>
      </c>
    </row>
    <row r="621" spans="1:8" ht="15.75" hidden="1" x14ac:dyDescent="0.25">
      <c r="A621" s="86" t="s">
        <v>174</v>
      </c>
      <c r="B621" s="40">
        <v>14</v>
      </c>
      <c r="C621" s="23" t="s">
        <v>15</v>
      </c>
      <c r="D621" s="214"/>
      <c r="E621" s="215"/>
      <c r="F621" s="216"/>
      <c r="G621" s="23"/>
      <c r="H621" s="401">
        <f>SUM(H622)</f>
        <v>0</v>
      </c>
    </row>
    <row r="622" spans="1:8" ht="33.75" hidden="1" customHeight="1" x14ac:dyDescent="0.25">
      <c r="A622" s="75" t="s">
        <v>120</v>
      </c>
      <c r="B622" s="30">
        <v>14</v>
      </c>
      <c r="C622" s="28" t="s">
        <v>15</v>
      </c>
      <c r="D622" s="217" t="s">
        <v>208</v>
      </c>
      <c r="E622" s="218" t="s">
        <v>370</v>
      </c>
      <c r="F622" s="219" t="s">
        <v>371</v>
      </c>
      <c r="G622" s="28"/>
      <c r="H622" s="394">
        <f>SUM(H623)</f>
        <v>0</v>
      </c>
    </row>
    <row r="623" spans="1:8" ht="50.25" hidden="1" customHeight="1" x14ac:dyDescent="0.25">
      <c r="A623" s="84" t="s">
        <v>169</v>
      </c>
      <c r="B623" s="340">
        <v>14</v>
      </c>
      <c r="C623" s="2" t="s">
        <v>15</v>
      </c>
      <c r="D623" s="220" t="s">
        <v>212</v>
      </c>
      <c r="E623" s="221" t="s">
        <v>370</v>
      </c>
      <c r="F623" s="222" t="s">
        <v>371</v>
      </c>
      <c r="G623" s="72"/>
      <c r="H623" s="395">
        <f>SUM(H624)</f>
        <v>0</v>
      </c>
    </row>
    <row r="624" spans="1:8" ht="35.25" hidden="1" customHeight="1" x14ac:dyDescent="0.25">
      <c r="A624" s="342" t="s">
        <v>505</v>
      </c>
      <c r="B624" s="282">
        <v>14</v>
      </c>
      <c r="C624" s="36" t="s">
        <v>15</v>
      </c>
      <c r="D624" s="259" t="s">
        <v>212</v>
      </c>
      <c r="E624" s="260" t="s">
        <v>20</v>
      </c>
      <c r="F624" s="261" t="s">
        <v>371</v>
      </c>
      <c r="G624" s="72"/>
      <c r="H624" s="395">
        <f>SUM(H625)</f>
        <v>0</v>
      </c>
    </row>
    <row r="625" spans="1:8" ht="35.25" hidden="1" customHeight="1" x14ac:dyDescent="0.25">
      <c r="A625" s="69" t="s">
        <v>709</v>
      </c>
      <c r="B625" s="282">
        <v>14</v>
      </c>
      <c r="C625" s="36" t="s">
        <v>15</v>
      </c>
      <c r="D625" s="259" t="s">
        <v>212</v>
      </c>
      <c r="E625" s="260" t="s">
        <v>20</v>
      </c>
      <c r="F625" s="261" t="s">
        <v>506</v>
      </c>
      <c r="G625" s="72"/>
      <c r="H625" s="395">
        <f>SUM(H626)</f>
        <v>0</v>
      </c>
    </row>
    <row r="626" spans="1:8" ht="16.5" hidden="1" customHeight="1" x14ac:dyDescent="0.25">
      <c r="A626" s="343" t="s">
        <v>21</v>
      </c>
      <c r="B626" s="282">
        <v>14</v>
      </c>
      <c r="C626" s="36" t="s">
        <v>15</v>
      </c>
      <c r="D626" s="259" t="s">
        <v>212</v>
      </c>
      <c r="E626" s="260" t="s">
        <v>20</v>
      </c>
      <c r="F626" s="261" t="s">
        <v>506</v>
      </c>
      <c r="G626" s="2" t="s">
        <v>66</v>
      </c>
      <c r="H626" s="379">
        <f>SUM(прил7!I271)</f>
        <v>0</v>
      </c>
    </row>
    <row r="627" spans="1:8" ht="15.75" x14ac:dyDescent="0.25">
      <c r="H627" s="448"/>
    </row>
  </sheetData>
  <mergeCells count="3">
    <mergeCell ref="A10:G12"/>
    <mergeCell ref="D14:F14"/>
    <mergeCell ref="I195:K195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9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46" customWidth="1"/>
  </cols>
  <sheetData>
    <row r="1" spans="1:9" x14ac:dyDescent="0.25">
      <c r="C1" s="353" t="s">
        <v>753</v>
      </c>
      <c r="D1" s="353"/>
      <c r="E1" s="353"/>
      <c r="F1" s="1"/>
    </row>
    <row r="2" spans="1:9" x14ac:dyDescent="0.25">
      <c r="C2" s="353" t="s">
        <v>7</v>
      </c>
      <c r="D2" s="353"/>
      <c r="E2" s="353"/>
    </row>
    <row r="3" spans="1:9" x14ac:dyDescent="0.25">
      <c r="C3" s="353" t="s">
        <v>6</v>
      </c>
      <c r="D3" s="353"/>
      <c r="E3" s="353"/>
    </row>
    <row r="4" spans="1:9" x14ac:dyDescent="0.25">
      <c r="C4" s="353" t="s">
        <v>92</v>
      </c>
      <c r="D4" s="353"/>
      <c r="E4" s="353"/>
    </row>
    <row r="5" spans="1:9" x14ac:dyDescent="0.25">
      <c r="C5" s="353" t="s">
        <v>744</v>
      </c>
      <c r="D5" s="353"/>
      <c r="E5" s="353"/>
    </row>
    <row r="6" spans="1:9" x14ac:dyDescent="0.25">
      <c r="C6" s="353" t="s">
        <v>745</v>
      </c>
      <c r="D6" s="353"/>
      <c r="E6" s="353"/>
    </row>
    <row r="7" spans="1:9" x14ac:dyDescent="0.25">
      <c r="C7" s="4" t="s">
        <v>793</v>
      </c>
      <c r="D7" s="4"/>
      <c r="E7" s="4"/>
    </row>
    <row r="8" spans="1:9" x14ac:dyDescent="0.25">
      <c r="C8" s="353" t="s">
        <v>810</v>
      </c>
      <c r="D8" s="353"/>
      <c r="E8" s="353"/>
    </row>
    <row r="9" spans="1:9" x14ac:dyDescent="0.25">
      <c r="C9" s="353"/>
      <c r="D9" s="353"/>
      <c r="E9" s="353"/>
    </row>
    <row r="10" spans="1:9" ht="18.75" customHeight="1" x14ac:dyDescent="0.25">
      <c r="A10" s="604" t="s">
        <v>747</v>
      </c>
      <c r="B10" s="604"/>
      <c r="C10" s="604"/>
      <c r="D10" s="604"/>
      <c r="E10" s="604"/>
      <c r="F10" s="604"/>
      <c r="G10" s="604"/>
    </row>
    <row r="11" spans="1:9" ht="18.75" customHeight="1" x14ac:dyDescent="0.25">
      <c r="A11" s="604"/>
      <c r="B11" s="604"/>
      <c r="C11" s="604"/>
      <c r="D11" s="604"/>
      <c r="E11" s="604"/>
      <c r="F11" s="604"/>
      <c r="G11" s="604"/>
    </row>
    <row r="12" spans="1:9" ht="63" customHeight="1" x14ac:dyDescent="0.25">
      <c r="A12" s="604"/>
      <c r="B12" s="604"/>
      <c r="C12" s="604"/>
      <c r="D12" s="604"/>
      <c r="E12" s="604"/>
      <c r="F12" s="604"/>
      <c r="G12" s="604"/>
    </row>
    <row r="13" spans="1:9" ht="15.75" x14ac:dyDescent="0.25">
      <c r="B13" s="349"/>
      <c r="I13" s="446" t="s">
        <v>499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05" t="s">
        <v>3</v>
      </c>
      <c r="E14" s="606"/>
      <c r="F14" s="607"/>
      <c r="G14" s="50" t="s">
        <v>4</v>
      </c>
      <c r="H14" s="10" t="s">
        <v>674</v>
      </c>
      <c r="I14" s="10" t="s">
        <v>743</v>
      </c>
    </row>
    <row r="15" spans="1:9" ht="15.75" x14ac:dyDescent="0.25">
      <c r="A15" s="81" t="s">
        <v>8</v>
      </c>
      <c r="B15" s="38"/>
      <c r="C15" s="38"/>
      <c r="D15" s="208"/>
      <c r="E15" s="209"/>
      <c r="F15" s="210"/>
      <c r="G15" s="38"/>
      <c r="H15" s="391">
        <f>SUM(H16,H123,H136,H180,H308,H357,H465,H472,H351,H479+H171)</f>
        <v>611652869</v>
      </c>
      <c r="I15" s="391">
        <f>SUM(I16,I123,I136,I180,I308,I357,I465,I472,I351,I479+I171)</f>
        <v>443848661</v>
      </c>
    </row>
    <row r="16" spans="1:9" ht="15.75" x14ac:dyDescent="0.25">
      <c r="A16" s="82" t="s">
        <v>9</v>
      </c>
      <c r="B16" s="16" t="s">
        <v>10</v>
      </c>
      <c r="C16" s="16"/>
      <c r="D16" s="211"/>
      <c r="E16" s="212"/>
      <c r="F16" s="213"/>
      <c r="G16" s="16"/>
      <c r="H16" s="447">
        <f>SUM(H17,H22,H32,H72,H89,H94)</f>
        <v>33711337</v>
      </c>
      <c r="I16" s="447">
        <f>SUM(I17,I22,I32,I72,I89,I94)</f>
        <v>33745337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14"/>
      <c r="E17" s="215"/>
      <c r="F17" s="216"/>
      <c r="G17" s="23"/>
      <c r="H17" s="401">
        <f t="shared" ref="H17:I20" si="0">SUM(H18)</f>
        <v>1828008</v>
      </c>
      <c r="I17" s="401">
        <f t="shared" si="0"/>
        <v>1828008</v>
      </c>
    </row>
    <row r="18" spans="1:9" ht="18.75" customHeight="1" x14ac:dyDescent="0.25">
      <c r="A18" s="27" t="s">
        <v>103</v>
      </c>
      <c r="B18" s="28" t="s">
        <v>10</v>
      </c>
      <c r="C18" s="28" t="s">
        <v>12</v>
      </c>
      <c r="D18" s="217" t="s">
        <v>372</v>
      </c>
      <c r="E18" s="218" t="s">
        <v>370</v>
      </c>
      <c r="F18" s="219" t="s">
        <v>371</v>
      </c>
      <c r="G18" s="28"/>
      <c r="H18" s="394">
        <f t="shared" si="0"/>
        <v>1828008</v>
      </c>
      <c r="I18" s="394">
        <f t="shared" si="0"/>
        <v>1828008</v>
      </c>
    </row>
    <row r="19" spans="1:9" ht="17.25" customHeight="1" x14ac:dyDescent="0.25">
      <c r="A19" s="83" t="s">
        <v>104</v>
      </c>
      <c r="B19" s="2" t="s">
        <v>10</v>
      </c>
      <c r="C19" s="2" t="s">
        <v>12</v>
      </c>
      <c r="D19" s="220" t="s">
        <v>181</v>
      </c>
      <c r="E19" s="221" t="s">
        <v>370</v>
      </c>
      <c r="F19" s="222" t="s">
        <v>371</v>
      </c>
      <c r="G19" s="2"/>
      <c r="H19" s="395">
        <f t="shared" si="0"/>
        <v>1828008</v>
      </c>
      <c r="I19" s="395">
        <f t="shared" si="0"/>
        <v>1828008</v>
      </c>
    </row>
    <row r="20" spans="1:9" ht="32.25" customHeight="1" x14ac:dyDescent="0.25">
      <c r="A20" s="3" t="s">
        <v>75</v>
      </c>
      <c r="B20" s="2" t="s">
        <v>10</v>
      </c>
      <c r="C20" s="2" t="s">
        <v>12</v>
      </c>
      <c r="D20" s="220" t="s">
        <v>181</v>
      </c>
      <c r="E20" s="221" t="s">
        <v>370</v>
      </c>
      <c r="F20" s="222" t="s">
        <v>375</v>
      </c>
      <c r="G20" s="2"/>
      <c r="H20" s="395">
        <f t="shared" si="0"/>
        <v>1828008</v>
      </c>
      <c r="I20" s="395">
        <f t="shared" si="0"/>
        <v>1828008</v>
      </c>
    </row>
    <row r="21" spans="1:9" ht="48" customHeight="1" x14ac:dyDescent="0.25">
      <c r="A21" s="84" t="s">
        <v>76</v>
      </c>
      <c r="B21" s="2" t="s">
        <v>10</v>
      </c>
      <c r="C21" s="2" t="s">
        <v>12</v>
      </c>
      <c r="D21" s="220" t="s">
        <v>181</v>
      </c>
      <c r="E21" s="221" t="s">
        <v>370</v>
      </c>
      <c r="F21" s="222" t="s">
        <v>375</v>
      </c>
      <c r="G21" s="2" t="s">
        <v>13</v>
      </c>
      <c r="H21" s="396">
        <f>SUM(прил8!I22)</f>
        <v>1828008</v>
      </c>
      <c r="I21" s="396">
        <f>SUM(прил8!J22)</f>
        <v>1828008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14"/>
      <c r="E22" s="215"/>
      <c r="F22" s="216"/>
      <c r="G22" s="23"/>
      <c r="H22" s="401">
        <f>SUM(H23,H28)</f>
        <v>780604</v>
      </c>
      <c r="I22" s="401">
        <f>SUM(I23,I28)</f>
        <v>780604</v>
      </c>
    </row>
    <row r="23" spans="1:9" ht="35.25" customHeight="1" x14ac:dyDescent="0.25">
      <c r="A23" s="75" t="s">
        <v>105</v>
      </c>
      <c r="B23" s="28" t="s">
        <v>10</v>
      </c>
      <c r="C23" s="28" t="s">
        <v>15</v>
      </c>
      <c r="D23" s="229" t="s">
        <v>373</v>
      </c>
      <c r="E23" s="230" t="s">
        <v>370</v>
      </c>
      <c r="F23" s="231" t="s">
        <v>371</v>
      </c>
      <c r="G23" s="28"/>
      <c r="H23" s="394">
        <f t="shared" ref="H23:I26" si="1">SUM(H24)</f>
        <v>83000</v>
      </c>
      <c r="I23" s="394">
        <f t="shared" si="1"/>
        <v>83000</v>
      </c>
    </row>
    <row r="24" spans="1:9" ht="48.75" customHeight="1" x14ac:dyDescent="0.25">
      <c r="A24" s="76" t="s">
        <v>106</v>
      </c>
      <c r="B24" s="2" t="s">
        <v>10</v>
      </c>
      <c r="C24" s="2" t="s">
        <v>15</v>
      </c>
      <c r="D24" s="232" t="s">
        <v>374</v>
      </c>
      <c r="E24" s="233" t="s">
        <v>370</v>
      </c>
      <c r="F24" s="234" t="s">
        <v>371</v>
      </c>
      <c r="G24" s="44"/>
      <c r="H24" s="395">
        <f t="shared" si="1"/>
        <v>83000</v>
      </c>
      <c r="I24" s="395">
        <f t="shared" si="1"/>
        <v>83000</v>
      </c>
    </row>
    <row r="25" spans="1:9" ht="49.5" customHeight="1" x14ac:dyDescent="0.25">
      <c r="A25" s="76" t="s">
        <v>377</v>
      </c>
      <c r="B25" s="2" t="s">
        <v>10</v>
      </c>
      <c r="C25" s="2" t="s">
        <v>15</v>
      </c>
      <c r="D25" s="232" t="s">
        <v>374</v>
      </c>
      <c r="E25" s="233" t="s">
        <v>10</v>
      </c>
      <c r="F25" s="234" t="s">
        <v>371</v>
      </c>
      <c r="G25" s="44"/>
      <c r="H25" s="395">
        <f t="shared" si="1"/>
        <v>83000</v>
      </c>
      <c r="I25" s="395">
        <f t="shared" si="1"/>
        <v>83000</v>
      </c>
    </row>
    <row r="26" spans="1:9" ht="18.75" customHeight="1" x14ac:dyDescent="0.25">
      <c r="A26" s="76" t="s">
        <v>107</v>
      </c>
      <c r="B26" s="2" t="s">
        <v>10</v>
      </c>
      <c r="C26" s="2" t="s">
        <v>15</v>
      </c>
      <c r="D26" s="232" t="s">
        <v>374</v>
      </c>
      <c r="E26" s="233" t="s">
        <v>10</v>
      </c>
      <c r="F26" s="234" t="s">
        <v>376</v>
      </c>
      <c r="G26" s="44"/>
      <c r="H26" s="395">
        <f t="shared" si="1"/>
        <v>83000</v>
      </c>
      <c r="I26" s="395">
        <f t="shared" si="1"/>
        <v>83000</v>
      </c>
    </row>
    <row r="27" spans="1:9" ht="34.5" customHeight="1" x14ac:dyDescent="0.25">
      <c r="A27" s="528" t="s">
        <v>514</v>
      </c>
      <c r="B27" s="2" t="s">
        <v>10</v>
      </c>
      <c r="C27" s="2" t="s">
        <v>15</v>
      </c>
      <c r="D27" s="232" t="s">
        <v>374</v>
      </c>
      <c r="E27" s="233" t="s">
        <v>10</v>
      </c>
      <c r="F27" s="234" t="s">
        <v>376</v>
      </c>
      <c r="G27" s="2" t="s">
        <v>16</v>
      </c>
      <c r="H27" s="397">
        <f>SUM(прил8!I207)</f>
        <v>83000</v>
      </c>
      <c r="I27" s="397">
        <f>SUM(прил8!J207)</f>
        <v>83000</v>
      </c>
    </row>
    <row r="28" spans="1:9" ht="31.5" x14ac:dyDescent="0.25">
      <c r="A28" s="27" t="s">
        <v>108</v>
      </c>
      <c r="B28" s="28" t="s">
        <v>10</v>
      </c>
      <c r="C28" s="28" t="s">
        <v>15</v>
      </c>
      <c r="D28" s="217" t="s">
        <v>213</v>
      </c>
      <c r="E28" s="218" t="s">
        <v>370</v>
      </c>
      <c r="F28" s="219" t="s">
        <v>371</v>
      </c>
      <c r="G28" s="28"/>
      <c r="H28" s="394">
        <f t="shared" ref="H28:I30" si="2">SUM(H29)</f>
        <v>697604</v>
      </c>
      <c r="I28" s="394">
        <f t="shared" si="2"/>
        <v>697604</v>
      </c>
    </row>
    <row r="29" spans="1:9" ht="18.75" customHeight="1" x14ac:dyDescent="0.25">
      <c r="A29" s="3" t="s">
        <v>109</v>
      </c>
      <c r="B29" s="2" t="s">
        <v>10</v>
      </c>
      <c r="C29" s="2" t="s">
        <v>15</v>
      </c>
      <c r="D29" s="220" t="s">
        <v>214</v>
      </c>
      <c r="E29" s="221" t="s">
        <v>370</v>
      </c>
      <c r="F29" s="222" t="s">
        <v>371</v>
      </c>
      <c r="G29" s="2"/>
      <c r="H29" s="395">
        <f t="shared" si="2"/>
        <v>697604</v>
      </c>
      <c r="I29" s="395">
        <f t="shared" si="2"/>
        <v>697604</v>
      </c>
    </row>
    <row r="30" spans="1:9" ht="31.5" x14ac:dyDescent="0.25">
      <c r="A30" s="3" t="s">
        <v>75</v>
      </c>
      <c r="B30" s="2" t="s">
        <v>10</v>
      </c>
      <c r="C30" s="2" t="s">
        <v>15</v>
      </c>
      <c r="D30" s="220" t="s">
        <v>214</v>
      </c>
      <c r="E30" s="221" t="s">
        <v>370</v>
      </c>
      <c r="F30" s="222" t="s">
        <v>375</v>
      </c>
      <c r="G30" s="2"/>
      <c r="H30" s="395">
        <f t="shared" si="2"/>
        <v>697604</v>
      </c>
      <c r="I30" s="395">
        <f t="shared" si="2"/>
        <v>697604</v>
      </c>
    </row>
    <row r="31" spans="1:9" ht="48" customHeight="1" x14ac:dyDescent="0.25">
      <c r="A31" s="84" t="s">
        <v>76</v>
      </c>
      <c r="B31" s="2" t="s">
        <v>10</v>
      </c>
      <c r="C31" s="2" t="s">
        <v>15</v>
      </c>
      <c r="D31" s="220" t="s">
        <v>214</v>
      </c>
      <c r="E31" s="221" t="s">
        <v>370</v>
      </c>
      <c r="F31" s="222" t="s">
        <v>375</v>
      </c>
      <c r="G31" s="2" t="s">
        <v>13</v>
      </c>
      <c r="H31" s="396">
        <f>SUM(прил8!I211)</f>
        <v>697604</v>
      </c>
      <c r="I31" s="396">
        <f>SUM(прил8!J211)</f>
        <v>697604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14"/>
      <c r="E32" s="215"/>
      <c r="F32" s="216"/>
      <c r="G32" s="23"/>
      <c r="H32" s="401">
        <f>SUM(H33,H45,H50,H55,H62,H67+H40)</f>
        <v>18851377</v>
      </c>
      <c r="I32" s="401">
        <f>SUM(I33,I45,I50,I55,I62,I67+I40)</f>
        <v>18851377</v>
      </c>
    </row>
    <row r="33" spans="1:9" ht="36.75" customHeight="1" x14ac:dyDescent="0.25">
      <c r="A33" s="75" t="s">
        <v>110</v>
      </c>
      <c r="B33" s="28" t="s">
        <v>10</v>
      </c>
      <c r="C33" s="28" t="s">
        <v>20</v>
      </c>
      <c r="D33" s="223" t="s">
        <v>180</v>
      </c>
      <c r="E33" s="224" t="s">
        <v>370</v>
      </c>
      <c r="F33" s="225" t="s">
        <v>371</v>
      </c>
      <c r="G33" s="28"/>
      <c r="H33" s="394">
        <f>SUM(H34)</f>
        <v>1012100</v>
      </c>
      <c r="I33" s="394">
        <f>SUM(I34)</f>
        <v>1012100</v>
      </c>
    </row>
    <row r="34" spans="1:9" ht="66.75" customHeight="1" x14ac:dyDescent="0.25">
      <c r="A34" s="76" t="s">
        <v>111</v>
      </c>
      <c r="B34" s="2" t="s">
        <v>10</v>
      </c>
      <c r="C34" s="2" t="s">
        <v>20</v>
      </c>
      <c r="D34" s="235" t="s">
        <v>210</v>
      </c>
      <c r="E34" s="236" t="s">
        <v>370</v>
      </c>
      <c r="F34" s="237" t="s">
        <v>371</v>
      </c>
      <c r="G34" s="2"/>
      <c r="H34" s="395">
        <f>SUM(H35)</f>
        <v>1012100</v>
      </c>
      <c r="I34" s="395">
        <f>SUM(I35)</f>
        <v>1012100</v>
      </c>
    </row>
    <row r="35" spans="1:9" ht="33.75" customHeight="1" x14ac:dyDescent="0.25">
      <c r="A35" s="76" t="s">
        <v>378</v>
      </c>
      <c r="B35" s="2" t="s">
        <v>10</v>
      </c>
      <c r="C35" s="2" t="s">
        <v>20</v>
      </c>
      <c r="D35" s="235" t="s">
        <v>210</v>
      </c>
      <c r="E35" s="236" t="s">
        <v>10</v>
      </c>
      <c r="F35" s="237" t="s">
        <v>371</v>
      </c>
      <c r="G35" s="2"/>
      <c r="H35" s="395">
        <f>SUM(H36+H38)</f>
        <v>1012100</v>
      </c>
      <c r="I35" s="395">
        <f>SUM(I36+I38)</f>
        <v>1012100</v>
      </c>
    </row>
    <row r="36" spans="1:9" ht="47.25" customHeight="1" x14ac:dyDescent="0.25">
      <c r="A36" s="84" t="s">
        <v>77</v>
      </c>
      <c r="B36" s="2" t="s">
        <v>10</v>
      </c>
      <c r="C36" s="2" t="s">
        <v>20</v>
      </c>
      <c r="D36" s="238" t="s">
        <v>210</v>
      </c>
      <c r="E36" s="239" t="s">
        <v>10</v>
      </c>
      <c r="F36" s="240" t="s">
        <v>379</v>
      </c>
      <c r="G36" s="2"/>
      <c r="H36" s="395">
        <f>SUM(H37)</f>
        <v>1004100</v>
      </c>
      <c r="I36" s="395">
        <f>SUM(I37)</f>
        <v>1004100</v>
      </c>
    </row>
    <row r="37" spans="1:9" ht="49.5" customHeight="1" x14ac:dyDescent="0.25">
      <c r="A37" s="84" t="s">
        <v>76</v>
      </c>
      <c r="B37" s="2" t="s">
        <v>10</v>
      </c>
      <c r="C37" s="2" t="s">
        <v>20</v>
      </c>
      <c r="D37" s="238" t="s">
        <v>210</v>
      </c>
      <c r="E37" s="239" t="s">
        <v>10</v>
      </c>
      <c r="F37" s="240" t="s">
        <v>379</v>
      </c>
      <c r="G37" s="2" t="s">
        <v>13</v>
      </c>
      <c r="H37" s="396">
        <f>SUM(прил8!I28)</f>
        <v>1004100</v>
      </c>
      <c r="I37" s="396">
        <f>SUM(прил8!J28)</f>
        <v>1004100</v>
      </c>
    </row>
    <row r="38" spans="1:9" ht="31.5" customHeight="1" x14ac:dyDescent="0.25">
      <c r="A38" s="527" t="s">
        <v>102</v>
      </c>
      <c r="B38" s="2" t="s">
        <v>10</v>
      </c>
      <c r="C38" s="2" t="s">
        <v>20</v>
      </c>
      <c r="D38" s="235" t="s">
        <v>210</v>
      </c>
      <c r="E38" s="236" t="s">
        <v>10</v>
      </c>
      <c r="F38" s="237" t="s">
        <v>380</v>
      </c>
      <c r="G38" s="2"/>
      <c r="H38" s="395">
        <f>SUM(H39)</f>
        <v>8000</v>
      </c>
      <c r="I38" s="395">
        <f>SUM(I39)</f>
        <v>8000</v>
      </c>
    </row>
    <row r="39" spans="1:9" ht="30.75" customHeight="1" x14ac:dyDescent="0.25">
      <c r="A39" s="520" t="s">
        <v>514</v>
      </c>
      <c r="B39" s="2" t="s">
        <v>10</v>
      </c>
      <c r="C39" s="2" t="s">
        <v>20</v>
      </c>
      <c r="D39" s="235" t="s">
        <v>210</v>
      </c>
      <c r="E39" s="236" t="s">
        <v>10</v>
      </c>
      <c r="F39" s="237" t="s">
        <v>380</v>
      </c>
      <c r="G39" s="2" t="s">
        <v>16</v>
      </c>
      <c r="H39" s="396">
        <f>SUM(прил8!I30)</f>
        <v>8000</v>
      </c>
      <c r="I39" s="396">
        <f>SUM(прил8!J30)</f>
        <v>8000</v>
      </c>
    </row>
    <row r="40" spans="1:9" ht="49.5" hidden="1" customHeight="1" x14ac:dyDescent="0.25">
      <c r="A40" s="27" t="s">
        <v>124</v>
      </c>
      <c r="B40" s="28" t="s">
        <v>10</v>
      </c>
      <c r="C40" s="28" t="s">
        <v>20</v>
      </c>
      <c r="D40" s="229" t="s">
        <v>395</v>
      </c>
      <c r="E40" s="230" t="s">
        <v>370</v>
      </c>
      <c r="F40" s="231" t="s">
        <v>371</v>
      </c>
      <c r="G40" s="28"/>
      <c r="H40" s="394">
        <f t="shared" ref="H40:I43" si="3">SUM(H41)</f>
        <v>0</v>
      </c>
      <c r="I40" s="394">
        <f t="shared" si="3"/>
        <v>0</v>
      </c>
    </row>
    <row r="41" spans="1:9" ht="66" hidden="1" customHeight="1" x14ac:dyDescent="0.25">
      <c r="A41" s="54" t="s">
        <v>125</v>
      </c>
      <c r="B41" s="2" t="s">
        <v>10</v>
      </c>
      <c r="C41" s="2" t="s">
        <v>20</v>
      </c>
      <c r="D41" s="232" t="s">
        <v>484</v>
      </c>
      <c r="E41" s="233" t="s">
        <v>370</v>
      </c>
      <c r="F41" s="234" t="s">
        <v>371</v>
      </c>
      <c r="G41" s="44"/>
      <c r="H41" s="395">
        <f t="shared" si="3"/>
        <v>0</v>
      </c>
      <c r="I41" s="395">
        <f t="shared" si="3"/>
        <v>0</v>
      </c>
    </row>
    <row r="42" spans="1:9" ht="48.75" hidden="1" customHeight="1" x14ac:dyDescent="0.25">
      <c r="A42" s="76" t="s">
        <v>396</v>
      </c>
      <c r="B42" s="2" t="s">
        <v>10</v>
      </c>
      <c r="C42" s="2" t="s">
        <v>20</v>
      </c>
      <c r="D42" s="232" t="s">
        <v>484</v>
      </c>
      <c r="E42" s="233" t="s">
        <v>10</v>
      </c>
      <c r="F42" s="234" t="s">
        <v>371</v>
      </c>
      <c r="G42" s="44"/>
      <c r="H42" s="395">
        <f t="shared" si="3"/>
        <v>0</v>
      </c>
      <c r="I42" s="395">
        <f t="shared" si="3"/>
        <v>0</v>
      </c>
    </row>
    <row r="43" spans="1:9" ht="17.25" hidden="1" customHeight="1" x14ac:dyDescent="0.25">
      <c r="A43" s="76" t="s">
        <v>486</v>
      </c>
      <c r="B43" s="2" t="s">
        <v>10</v>
      </c>
      <c r="C43" s="2" t="s">
        <v>20</v>
      </c>
      <c r="D43" s="232" t="s">
        <v>192</v>
      </c>
      <c r="E43" s="233" t="s">
        <v>10</v>
      </c>
      <c r="F43" s="234" t="s">
        <v>485</v>
      </c>
      <c r="G43" s="44"/>
      <c r="H43" s="395">
        <f t="shared" si="3"/>
        <v>0</v>
      </c>
      <c r="I43" s="395">
        <f t="shared" si="3"/>
        <v>0</v>
      </c>
    </row>
    <row r="44" spans="1:9" ht="30.75" hidden="1" customHeight="1" x14ac:dyDescent="0.25">
      <c r="A44" s="528" t="s">
        <v>514</v>
      </c>
      <c r="B44" s="2" t="s">
        <v>10</v>
      </c>
      <c r="C44" s="2" t="s">
        <v>20</v>
      </c>
      <c r="D44" s="232" t="s">
        <v>192</v>
      </c>
      <c r="E44" s="233" t="s">
        <v>10</v>
      </c>
      <c r="F44" s="234" t="s">
        <v>485</v>
      </c>
      <c r="G44" s="2" t="s">
        <v>16</v>
      </c>
      <c r="H44" s="397">
        <f>SUM(прил8!I35)</f>
        <v>0</v>
      </c>
      <c r="I44" s="397">
        <f>SUM(прил8!J35)</f>
        <v>0</v>
      </c>
    </row>
    <row r="45" spans="1:9" ht="35.25" customHeight="1" x14ac:dyDescent="0.25">
      <c r="A45" s="75" t="s">
        <v>105</v>
      </c>
      <c r="B45" s="28" t="s">
        <v>10</v>
      </c>
      <c r="C45" s="28" t="s">
        <v>20</v>
      </c>
      <c r="D45" s="229" t="s">
        <v>373</v>
      </c>
      <c r="E45" s="230" t="s">
        <v>370</v>
      </c>
      <c r="F45" s="231" t="s">
        <v>371</v>
      </c>
      <c r="G45" s="28"/>
      <c r="H45" s="394">
        <f t="shared" ref="H45:I48" si="4">SUM(H46)</f>
        <v>987020</v>
      </c>
      <c r="I45" s="394">
        <f t="shared" si="4"/>
        <v>987020</v>
      </c>
    </row>
    <row r="46" spans="1:9" ht="62.25" customHeight="1" x14ac:dyDescent="0.25">
      <c r="A46" s="76" t="s">
        <v>116</v>
      </c>
      <c r="B46" s="2" t="s">
        <v>10</v>
      </c>
      <c r="C46" s="2" t="s">
        <v>20</v>
      </c>
      <c r="D46" s="232" t="s">
        <v>374</v>
      </c>
      <c r="E46" s="233" t="s">
        <v>370</v>
      </c>
      <c r="F46" s="234" t="s">
        <v>371</v>
      </c>
      <c r="G46" s="44"/>
      <c r="H46" s="395">
        <f t="shared" si="4"/>
        <v>987020</v>
      </c>
      <c r="I46" s="395">
        <f t="shared" si="4"/>
        <v>987020</v>
      </c>
    </row>
    <row r="47" spans="1:9" ht="49.5" customHeight="1" x14ac:dyDescent="0.25">
      <c r="A47" s="76" t="s">
        <v>377</v>
      </c>
      <c r="B47" s="2" t="s">
        <v>10</v>
      </c>
      <c r="C47" s="2" t="s">
        <v>20</v>
      </c>
      <c r="D47" s="232" t="s">
        <v>374</v>
      </c>
      <c r="E47" s="233" t="s">
        <v>10</v>
      </c>
      <c r="F47" s="234" t="s">
        <v>371</v>
      </c>
      <c r="G47" s="44"/>
      <c r="H47" s="395">
        <f t="shared" si="4"/>
        <v>987020</v>
      </c>
      <c r="I47" s="395">
        <f t="shared" si="4"/>
        <v>987020</v>
      </c>
    </row>
    <row r="48" spans="1:9" ht="17.25" customHeight="1" x14ac:dyDescent="0.25">
      <c r="A48" s="76" t="s">
        <v>107</v>
      </c>
      <c r="B48" s="2" t="s">
        <v>10</v>
      </c>
      <c r="C48" s="2" t="s">
        <v>20</v>
      </c>
      <c r="D48" s="232" t="s">
        <v>374</v>
      </c>
      <c r="E48" s="233" t="s">
        <v>10</v>
      </c>
      <c r="F48" s="234" t="s">
        <v>376</v>
      </c>
      <c r="G48" s="44"/>
      <c r="H48" s="395">
        <f t="shared" si="4"/>
        <v>987020</v>
      </c>
      <c r="I48" s="395">
        <f t="shared" si="4"/>
        <v>987020</v>
      </c>
    </row>
    <row r="49" spans="1:9" ht="33" customHeight="1" x14ac:dyDescent="0.25">
      <c r="A49" s="528" t="s">
        <v>514</v>
      </c>
      <c r="B49" s="2" t="s">
        <v>10</v>
      </c>
      <c r="C49" s="2" t="s">
        <v>20</v>
      </c>
      <c r="D49" s="232" t="s">
        <v>374</v>
      </c>
      <c r="E49" s="233" t="s">
        <v>10</v>
      </c>
      <c r="F49" s="234" t="s">
        <v>376</v>
      </c>
      <c r="G49" s="2" t="s">
        <v>16</v>
      </c>
      <c r="H49" s="397">
        <f>SUM(прил8!I40)</f>
        <v>987020</v>
      </c>
      <c r="I49" s="397">
        <f>SUM(прил8!J40)</f>
        <v>987020</v>
      </c>
    </row>
    <row r="50" spans="1:9" ht="38.25" customHeight="1" x14ac:dyDescent="0.25">
      <c r="A50" s="75" t="s">
        <v>117</v>
      </c>
      <c r="B50" s="28" t="s">
        <v>10</v>
      </c>
      <c r="C50" s="28" t="s">
        <v>20</v>
      </c>
      <c r="D50" s="217" t="s">
        <v>382</v>
      </c>
      <c r="E50" s="218" t="s">
        <v>370</v>
      </c>
      <c r="F50" s="219" t="s">
        <v>371</v>
      </c>
      <c r="G50" s="28"/>
      <c r="H50" s="394">
        <f t="shared" ref="H50:I53" si="5">SUM(H51)</f>
        <v>191079</v>
      </c>
      <c r="I50" s="394">
        <f t="shared" si="5"/>
        <v>191079</v>
      </c>
    </row>
    <row r="51" spans="1:9" ht="50.25" customHeight="1" x14ac:dyDescent="0.25">
      <c r="A51" s="76" t="s">
        <v>515</v>
      </c>
      <c r="B51" s="2" t="s">
        <v>10</v>
      </c>
      <c r="C51" s="2" t="s">
        <v>20</v>
      </c>
      <c r="D51" s="220" t="s">
        <v>184</v>
      </c>
      <c r="E51" s="221" t="s">
        <v>370</v>
      </c>
      <c r="F51" s="222" t="s">
        <v>371</v>
      </c>
      <c r="G51" s="2"/>
      <c r="H51" s="395">
        <f t="shared" si="5"/>
        <v>191079</v>
      </c>
      <c r="I51" s="395">
        <f t="shared" si="5"/>
        <v>191079</v>
      </c>
    </row>
    <row r="52" spans="1:9" ht="33.75" customHeight="1" x14ac:dyDescent="0.25">
      <c r="A52" s="76" t="s">
        <v>381</v>
      </c>
      <c r="B52" s="2" t="s">
        <v>10</v>
      </c>
      <c r="C52" s="2" t="s">
        <v>20</v>
      </c>
      <c r="D52" s="220" t="s">
        <v>184</v>
      </c>
      <c r="E52" s="221" t="s">
        <v>10</v>
      </c>
      <c r="F52" s="222" t="s">
        <v>371</v>
      </c>
      <c r="G52" s="2"/>
      <c r="H52" s="395">
        <f t="shared" si="5"/>
        <v>191079</v>
      </c>
      <c r="I52" s="395">
        <f t="shared" si="5"/>
        <v>191079</v>
      </c>
    </row>
    <row r="53" spans="1:9" ht="18" customHeight="1" x14ac:dyDescent="0.25">
      <c r="A53" s="88" t="s">
        <v>80</v>
      </c>
      <c r="B53" s="2" t="s">
        <v>10</v>
      </c>
      <c r="C53" s="2" t="s">
        <v>20</v>
      </c>
      <c r="D53" s="220" t="s">
        <v>184</v>
      </c>
      <c r="E53" s="221" t="s">
        <v>10</v>
      </c>
      <c r="F53" s="222" t="s">
        <v>383</v>
      </c>
      <c r="G53" s="2"/>
      <c r="H53" s="395">
        <f t="shared" si="5"/>
        <v>191079</v>
      </c>
      <c r="I53" s="395">
        <f t="shared" si="5"/>
        <v>191079</v>
      </c>
    </row>
    <row r="54" spans="1:9" ht="48.75" customHeight="1" x14ac:dyDescent="0.25">
      <c r="A54" s="84" t="s">
        <v>76</v>
      </c>
      <c r="B54" s="2" t="s">
        <v>10</v>
      </c>
      <c r="C54" s="2" t="s">
        <v>20</v>
      </c>
      <c r="D54" s="220" t="s">
        <v>184</v>
      </c>
      <c r="E54" s="221" t="s">
        <v>10</v>
      </c>
      <c r="F54" s="222" t="s">
        <v>383</v>
      </c>
      <c r="G54" s="2" t="s">
        <v>13</v>
      </c>
      <c r="H54" s="397">
        <f>SUM(прил8!I45)</f>
        <v>191079</v>
      </c>
      <c r="I54" s="397">
        <f>SUM(прил8!J45)</f>
        <v>191079</v>
      </c>
    </row>
    <row r="55" spans="1:9" ht="34.5" customHeight="1" x14ac:dyDescent="0.25">
      <c r="A55" s="93" t="s">
        <v>112</v>
      </c>
      <c r="B55" s="28" t="s">
        <v>10</v>
      </c>
      <c r="C55" s="28" t="s">
        <v>20</v>
      </c>
      <c r="D55" s="217" t="s">
        <v>385</v>
      </c>
      <c r="E55" s="218" t="s">
        <v>370</v>
      </c>
      <c r="F55" s="219" t="s">
        <v>371</v>
      </c>
      <c r="G55" s="28"/>
      <c r="H55" s="394">
        <f>SUM(H56)</f>
        <v>669400</v>
      </c>
      <c r="I55" s="394">
        <f>SUM(I56)</f>
        <v>669400</v>
      </c>
    </row>
    <row r="56" spans="1:9" ht="48.75" customHeight="1" x14ac:dyDescent="0.25">
      <c r="A56" s="520" t="s">
        <v>113</v>
      </c>
      <c r="B56" s="2" t="s">
        <v>10</v>
      </c>
      <c r="C56" s="2" t="s">
        <v>20</v>
      </c>
      <c r="D56" s="220" t="s">
        <v>185</v>
      </c>
      <c r="E56" s="221" t="s">
        <v>370</v>
      </c>
      <c r="F56" s="222" t="s">
        <v>371</v>
      </c>
      <c r="G56" s="2"/>
      <c r="H56" s="395">
        <f>SUM(H57)</f>
        <v>669400</v>
      </c>
      <c r="I56" s="395">
        <f>SUM(I57)</f>
        <v>669400</v>
      </c>
    </row>
    <row r="57" spans="1:9" ht="48.75" customHeight="1" x14ac:dyDescent="0.25">
      <c r="A57" s="522" t="s">
        <v>384</v>
      </c>
      <c r="B57" s="2" t="s">
        <v>10</v>
      </c>
      <c r="C57" s="2" t="s">
        <v>20</v>
      </c>
      <c r="D57" s="220" t="s">
        <v>185</v>
      </c>
      <c r="E57" s="221" t="s">
        <v>10</v>
      </c>
      <c r="F57" s="222" t="s">
        <v>371</v>
      </c>
      <c r="G57" s="2"/>
      <c r="H57" s="395">
        <f>SUM(H58+H60)</f>
        <v>669400</v>
      </c>
      <c r="I57" s="395">
        <f>SUM(I58+I60)</f>
        <v>669400</v>
      </c>
    </row>
    <row r="58" spans="1:9" ht="47.25" x14ac:dyDescent="0.25">
      <c r="A58" s="84" t="s">
        <v>555</v>
      </c>
      <c r="B58" s="2" t="s">
        <v>10</v>
      </c>
      <c r="C58" s="2" t="s">
        <v>20</v>
      </c>
      <c r="D58" s="220" t="s">
        <v>185</v>
      </c>
      <c r="E58" s="221" t="s">
        <v>10</v>
      </c>
      <c r="F58" s="222" t="s">
        <v>386</v>
      </c>
      <c r="G58" s="2"/>
      <c r="H58" s="395">
        <f>SUM(H59)</f>
        <v>334700</v>
      </c>
      <c r="I58" s="395">
        <f>SUM(I59)</f>
        <v>334700</v>
      </c>
    </row>
    <row r="59" spans="1:9" ht="45.75" customHeight="1" x14ac:dyDescent="0.25">
      <c r="A59" s="84" t="s">
        <v>76</v>
      </c>
      <c r="B59" s="2" t="s">
        <v>10</v>
      </c>
      <c r="C59" s="2" t="s">
        <v>20</v>
      </c>
      <c r="D59" s="220" t="s">
        <v>185</v>
      </c>
      <c r="E59" s="221" t="s">
        <v>10</v>
      </c>
      <c r="F59" s="222" t="s">
        <v>386</v>
      </c>
      <c r="G59" s="2" t="s">
        <v>13</v>
      </c>
      <c r="H59" s="396">
        <f>SUM(прил8!I50)</f>
        <v>334700</v>
      </c>
      <c r="I59" s="396">
        <f>SUM(прил8!J50)</f>
        <v>334700</v>
      </c>
    </row>
    <row r="60" spans="1:9" ht="31.5" x14ac:dyDescent="0.25">
      <c r="A60" s="84" t="s">
        <v>79</v>
      </c>
      <c r="B60" s="2" t="s">
        <v>10</v>
      </c>
      <c r="C60" s="2" t="s">
        <v>20</v>
      </c>
      <c r="D60" s="220" t="s">
        <v>185</v>
      </c>
      <c r="E60" s="221" t="s">
        <v>10</v>
      </c>
      <c r="F60" s="222" t="s">
        <v>387</v>
      </c>
      <c r="G60" s="2"/>
      <c r="H60" s="395">
        <f>SUM(H61)</f>
        <v>334700</v>
      </c>
      <c r="I60" s="395">
        <f>SUM(I61)</f>
        <v>334700</v>
      </c>
    </row>
    <row r="61" spans="1:9" ht="48.75" customHeight="1" x14ac:dyDescent="0.25">
      <c r="A61" s="84" t="s">
        <v>76</v>
      </c>
      <c r="B61" s="2" t="s">
        <v>10</v>
      </c>
      <c r="C61" s="2" t="s">
        <v>20</v>
      </c>
      <c r="D61" s="220" t="s">
        <v>185</v>
      </c>
      <c r="E61" s="221" t="s">
        <v>10</v>
      </c>
      <c r="F61" s="222" t="s">
        <v>387</v>
      </c>
      <c r="G61" s="2" t="s">
        <v>13</v>
      </c>
      <c r="H61" s="397">
        <f>SUM(прил8!I52)</f>
        <v>334700</v>
      </c>
      <c r="I61" s="397">
        <f>SUM(прил8!J52)</f>
        <v>334700</v>
      </c>
    </row>
    <row r="62" spans="1:9" ht="31.5" x14ac:dyDescent="0.25">
      <c r="A62" s="75" t="s">
        <v>114</v>
      </c>
      <c r="B62" s="28" t="s">
        <v>10</v>
      </c>
      <c r="C62" s="28" t="s">
        <v>20</v>
      </c>
      <c r="D62" s="217" t="s">
        <v>186</v>
      </c>
      <c r="E62" s="218" t="s">
        <v>370</v>
      </c>
      <c r="F62" s="219" t="s">
        <v>371</v>
      </c>
      <c r="G62" s="28"/>
      <c r="H62" s="394">
        <f t="shared" ref="H62:I65" si="6">SUM(H63)</f>
        <v>334700</v>
      </c>
      <c r="I62" s="394">
        <f t="shared" si="6"/>
        <v>334700</v>
      </c>
    </row>
    <row r="63" spans="1:9" ht="49.5" customHeight="1" x14ac:dyDescent="0.25">
      <c r="A63" s="76" t="s">
        <v>115</v>
      </c>
      <c r="B63" s="2" t="s">
        <v>10</v>
      </c>
      <c r="C63" s="2" t="s">
        <v>20</v>
      </c>
      <c r="D63" s="220" t="s">
        <v>187</v>
      </c>
      <c r="E63" s="221" t="s">
        <v>370</v>
      </c>
      <c r="F63" s="222" t="s">
        <v>371</v>
      </c>
      <c r="G63" s="44"/>
      <c r="H63" s="395">
        <f t="shared" si="6"/>
        <v>334700</v>
      </c>
      <c r="I63" s="395">
        <f t="shared" si="6"/>
        <v>334700</v>
      </c>
    </row>
    <row r="64" spans="1:9" ht="49.5" customHeight="1" x14ac:dyDescent="0.25">
      <c r="A64" s="76" t="s">
        <v>388</v>
      </c>
      <c r="B64" s="2" t="s">
        <v>10</v>
      </c>
      <c r="C64" s="2" t="s">
        <v>20</v>
      </c>
      <c r="D64" s="220" t="s">
        <v>187</v>
      </c>
      <c r="E64" s="221" t="s">
        <v>12</v>
      </c>
      <c r="F64" s="222" t="s">
        <v>371</v>
      </c>
      <c r="G64" s="44"/>
      <c r="H64" s="395">
        <f t="shared" si="6"/>
        <v>334700</v>
      </c>
      <c r="I64" s="395">
        <f t="shared" si="6"/>
        <v>334700</v>
      </c>
    </row>
    <row r="65" spans="1:9" ht="30.75" customHeight="1" x14ac:dyDescent="0.25">
      <c r="A65" s="3" t="s">
        <v>78</v>
      </c>
      <c r="B65" s="2" t="s">
        <v>10</v>
      </c>
      <c r="C65" s="2" t="s">
        <v>20</v>
      </c>
      <c r="D65" s="220" t="s">
        <v>187</v>
      </c>
      <c r="E65" s="221" t="s">
        <v>12</v>
      </c>
      <c r="F65" s="222" t="s">
        <v>389</v>
      </c>
      <c r="G65" s="2"/>
      <c r="H65" s="395">
        <f t="shared" si="6"/>
        <v>334700</v>
      </c>
      <c r="I65" s="395">
        <f t="shared" si="6"/>
        <v>334700</v>
      </c>
    </row>
    <row r="66" spans="1:9" ht="47.25" customHeight="1" x14ac:dyDescent="0.25">
      <c r="A66" s="84" t="s">
        <v>76</v>
      </c>
      <c r="B66" s="2" t="s">
        <v>10</v>
      </c>
      <c r="C66" s="2" t="s">
        <v>20</v>
      </c>
      <c r="D66" s="220" t="s">
        <v>187</v>
      </c>
      <c r="E66" s="221" t="s">
        <v>12</v>
      </c>
      <c r="F66" s="222" t="s">
        <v>389</v>
      </c>
      <c r="G66" s="2" t="s">
        <v>13</v>
      </c>
      <c r="H66" s="397">
        <f>SUM(прил8!I57)</f>
        <v>334700</v>
      </c>
      <c r="I66" s="397">
        <f>SUM(прил8!J57)</f>
        <v>334700</v>
      </c>
    </row>
    <row r="67" spans="1:9" ht="15.75" x14ac:dyDescent="0.25">
      <c r="A67" s="27" t="s">
        <v>118</v>
      </c>
      <c r="B67" s="28" t="s">
        <v>10</v>
      </c>
      <c r="C67" s="28" t="s">
        <v>20</v>
      </c>
      <c r="D67" s="217" t="s">
        <v>188</v>
      </c>
      <c r="E67" s="218" t="s">
        <v>370</v>
      </c>
      <c r="F67" s="219" t="s">
        <v>371</v>
      </c>
      <c r="G67" s="28"/>
      <c r="H67" s="394">
        <f>SUM(H68)</f>
        <v>15657078</v>
      </c>
      <c r="I67" s="394">
        <f>SUM(I68)</f>
        <v>15657078</v>
      </c>
    </row>
    <row r="68" spans="1:9" ht="15.75" x14ac:dyDescent="0.25">
      <c r="A68" s="3" t="s">
        <v>119</v>
      </c>
      <c r="B68" s="2" t="s">
        <v>10</v>
      </c>
      <c r="C68" s="2" t="s">
        <v>20</v>
      </c>
      <c r="D68" s="220" t="s">
        <v>189</v>
      </c>
      <c r="E68" s="221" t="s">
        <v>370</v>
      </c>
      <c r="F68" s="222" t="s">
        <v>371</v>
      </c>
      <c r="G68" s="2"/>
      <c r="H68" s="395">
        <f>SUM(H69)</f>
        <v>15657078</v>
      </c>
      <c r="I68" s="395">
        <f>SUM(I69)</f>
        <v>15657078</v>
      </c>
    </row>
    <row r="69" spans="1:9" ht="31.5" x14ac:dyDescent="0.25">
      <c r="A69" s="3" t="s">
        <v>75</v>
      </c>
      <c r="B69" s="2" t="s">
        <v>10</v>
      </c>
      <c r="C69" s="2" t="s">
        <v>20</v>
      </c>
      <c r="D69" s="220" t="s">
        <v>189</v>
      </c>
      <c r="E69" s="221" t="s">
        <v>370</v>
      </c>
      <c r="F69" s="222" t="s">
        <v>375</v>
      </c>
      <c r="G69" s="2"/>
      <c r="H69" s="395">
        <f>SUM(H70:H71)</f>
        <v>15657078</v>
      </c>
      <c r="I69" s="395">
        <f>SUM(I70:I71)</f>
        <v>15657078</v>
      </c>
    </row>
    <row r="70" spans="1:9" ht="47.25" customHeight="1" x14ac:dyDescent="0.25">
      <c r="A70" s="84" t="s">
        <v>76</v>
      </c>
      <c r="B70" s="2" t="s">
        <v>10</v>
      </c>
      <c r="C70" s="2" t="s">
        <v>20</v>
      </c>
      <c r="D70" s="220" t="s">
        <v>189</v>
      </c>
      <c r="E70" s="221" t="s">
        <v>370</v>
      </c>
      <c r="F70" s="222" t="s">
        <v>375</v>
      </c>
      <c r="G70" s="2" t="s">
        <v>13</v>
      </c>
      <c r="H70" s="396">
        <f>SUM(прил8!I61)</f>
        <v>15646534</v>
      </c>
      <c r="I70" s="396">
        <f>SUM(прил8!J61)</f>
        <v>15646534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0" t="s">
        <v>189</v>
      </c>
      <c r="E71" s="221" t="s">
        <v>370</v>
      </c>
      <c r="F71" s="222" t="s">
        <v>375</v>
      </c>
      <c r="G71" s="2" t="s">
        <v>17</v>
      </c>
      <c r="H71" s="396">
        <f>SUM(прил8!I62)</f>
        <v>10544</v>
      </c>
      <c r="I71" s="396">
        <f>SUM(прил8!J62)</f>
        <v>10544</v>
      </c>
    </row>
    <row r="72" spans="1:9" ht="32.25" customHeight="1" x14ac:dyDescent="0.25">
      <c r="A72" s="86" t="s">
        <v>69</v>
      </c>
      <c r="B72" s="23" t="s">
        <v>10</v>
      </c>
      <c r="C72" s="23" t="s">
        <v>68</v>
      </c>
      <c r="D72" s="214"/>
      <c r="E72" s="215"/>
      <c r="F72" s="216"/>
      <c r="G72" s="23"/>
      <c r="H72" s="401">
        <f>SUM(H73,H78,H83)</f>
        <v>3190632</v>
      </c>
      <c r="I72" s="401">
        <f>SUM(I73,I78,I83)</f>
        <v>3190632</v>
      </c>
    </row>
    <row r="73" spans="1:9" ht="38.25" customHeight="1" x14ac:dyDescent="0.25">
      <c r="A73" s="75" t="s">
        <v>105</v>
      </c>
      <c r="B73" s="28" t="s">
        <v>10</v>
      </c>
      <c r="C73" s="28" t="s">
        <v>68</v>
      </c>
      <c r="D73" s="217" t="s">
        <v>373</v>
      </c>
      <c r="E73" s="218" t="s">
        <v>370</v>
      </c>
      <c r="F73" s="219" t="s">
        <v>371</v>
      </c>
      <c r="G73" s="28"/>
      <c r="H73" s="394">
        <f t="shared" ref="H73:I76" si="7">SUM(H74)</f>
        <v>539566</v>
      </c>
      <c r="I73" s="394">
        <f t="shared" si="7"/>
        <v>539566</v>
      </c>
    </row>
    <row r="74" spans="1:9" ht="62.25" customHeight="1" x14ac:dyDescent="0.25">
      <c r="A74" s="76" t="s">
        <v>116</v>
      </c>
      <c r="B74" s="2" t="s">
        <v>10</v>
      </c>
      <c r="C74" s="2" t="s">
        <v>68</v>
      </c>
      <c r="D74" s="220" t="s">
        <v>374</v>
      </c>
      <c r="E74" s="221" t="s">
        <v>370</v>
      </c>
      <c r="F74" s="222" t="s">
        <v>371</v>
      </c>
      <c r="G74" s="44"/>
      <c r="H74" s="395">
        <f t="shared" si="7"/>
        <v>539566</v>
      </c>
      <c r="I74" s="395">
        <f t="shared" si="7"/>
        <v>539566</v>
      </c>
    </row>
    <row r="75" spans="1:9" ht="48.75" customHeight="1" x14ac:dyDescent="0.25">
      <c r="A75" s="76" t="s">
        <v>377</v>
      </c>
      <c r="B75" s="2" t="s">
        <v>10</v>
      </c>
      <c r="C75" s="2" t="s">
        <v>68</v>
      </c>
      <c r="D75" s="220" t="s">
        <v>374</v>
      </c>
      <c r="E75" s="221" t="s">
        <v>10</v>
      </c>
      <c r="F75" s="222" t="s">
        <v>371</v>
      </c>
      <c r="G75" s="44"/>
      <c r="H75" s="395">
        <f t="shared" si="7"/>
        <v>539566</v>
      </c>
      <c r="I75" s="395">
        <f t="shared" si="7"/>
        <v>539566</v>
      </c>
    </row>
    <row r="76" spans="1:9" ht="18" customHeight="1" x14ac:dyDescent="0.25">
      <c r="A76" s="76" t="s">
        <v>107</v>
      </c>
      <c r="B76" s="2" t="s">
        <v>10</v>
      </c>
      <c r="C76" s="2" t="s">
        <v>68</v>
      </c>
      <c r="D76" s="220" t="s">
        <v>374</v>
      </c>
      <c r="E76" s="221" t="s">
        <v>10</v>
      </c>
      <c r="F76" s="222" t="s">
        <v>376</v>
      </c>
      <c r="G76" s="44"/>
      <c r="H76" s="395">
        <f t="shared" si="7"/>
        <v>539566</v>
      </c>
      <c r="I76" s="395">
        <f t="shared" si="7"/>
        <v>539566</v>
      </c>
    </row>
    <row r="77" spans="1:9" ht="31.5" customHeight="1" x14ac:dyDescent="0.25">
      <c r="A77" s="520" t="s">
        <v>514</v>
      </c>
      <c r="B77" s="2" t="s">
        <v>10</v>
      </c>
      <c r="C77" s="2" t="s">
        <v>68</v>
      </c>
      <c r="D77" s="220" t="s">
        <v>374</v>
      </c>
      <c r="E77" s="221" t="s">
        <v>10</v>
      </c>
      <c r="F77" s="222" t="s">
        <v>376</v>
      </c>
      <c r="G77" s="2" t="s">
        <v>16</v>
      </c>
      <c r="H77" s="397">
        <f>SUM(прил8!I181)</f>
        <v>539566</v>
      </c>
      <c r="I77" s="397">
        <f>SUM(прил8!J181)</f>
        <v>539566</v>
      </c>
    </row>
    <row r="78" spans="1:9" s="37" customFormat="1" ht="64.5" customHeight="1" x14ac:dyDescent="0.25">
      <c r="A78" s="75" t="s">
        <v>128</v>
      </c>
      <c r="B78" s="28" t="s">
        <v>10</v>
      </c>
      <c r="C78" s="28" t="s">
        <v>68</v>
      </c>
      <c r="D78" s="217" t="s">
        <v>199</v>
      </c>
      <c r="E78" s="218" t="s">
        <v>370</v>
      </c>
      <c r="F78" s="219" t="s">
        <v>371</v>
      </c>
      <c r="G78" s="28"/>
      <c r="H78" s="394">
        <f t="shared" ref="H78:I81" si="8">SUM(H79)</f>
        <v>26000</v>
      </c>
      <c r="I78" s="394">
        <f t="shared" si="8"/>
        <v>26000</v>
      </c>
    </row>
    <row r="79" spans="1:9" s="37" customFormat="1" ht="94.5" customHeight="1" x14ac:dyDescent="0.25">
      <c r="A79" s="76" t="s">
        <v>144</v>
      </c>
      <c r="B79" s="2" t="s">
        <v>10</v>
      </c>
      <c r="C79" s="2" t="s">
        <v>68</v>
      </c>
      <c r="D79" s="220" t="s">
        <v>201</v>
      </c>
      <c r="E79" s="221" t="s">
        <v>370</v>
      </c>
      <c r="F79" s="222" t="s">
        <v>371</v>
      </c>
      <c r="G79" s="2"/>
      <c r="H79" s="395">
        <f t="shared" si="8"/>
        <v>26000</v>
      </c>
      <c r="I79" s="395">
        <f t="shared" si="8"/>
        <v>26000</v>
      </c>
    </row>
    <row r="80" spans="1:9" s="37" customFormat="1" ht="48.75" customHeight="1" x14ac:dyDescent="0.25">
      <c r="A80" s="76" t="s">
        <v>390</v>
      </c>
      <c r="B80" s="2" t="s">
        <v>10</v>
      </c>
      <c r="C80" s="2" t="s">
        <v>68</v>
      </c>
      <c r="D80" s="220" t="s">
        <v>201</v>
      </c>
      <c r="E80" s="221" t="s">
        <v>10</v>
      </c>
      <c r="F80" s="222" t="s">
        <v>371</v>
      </c>
      <c r="G80" s="2"/>
      <c r="H80" s="395">
        <f t="shared" si="8"/>
        <v>26000</v>
      </c>
      <c r="I80" s="395">
        <f t="shared" si="8"/>
        <v>26000</v>
      </c>
    </row>
    <row r="81" spans="1:9" s="37" customFormat="1" ht="15.75" customHeight="1" x14ac:dyDescent="0.25">
      <c r="A81" s="3" t="s">
        <v>99</v>
      </c>
      <c r="B81" s="2" t="s">
        <v>10</v>
      </c>
      <c r="C81" s="2" t="s">
        <v>68</v>
      </c>
      <c r="D81" s="220" t="s">
        <v>201</v>
      </c>
      <c r="E81" s="221" t="s">
        <v>10</v>
      </c>
      <c r="F81" s="222" t="s">
        <v>391</v>
      </c>
      <c r="G81" s="2"/>
      <c r="H81" s="395">
        <f t="shared" si="8"/>
        <v>26000</v>
      </c>
      <c r="I81" s="395">
        <f t="shared" si="8"/>
        <v>26000</v>
      </c>
    </row>
    <row r="82" spans="1:9" s="37" customFormat="1" ht="33" customHeight="1" x14ac:dyDescent="0.25">
      <c r="A82" s="520" t="s">
        <v>514</v>
      </c>
      <c r="B82" s="2" t="s">
        <v>10</v>
      </c>
      <c r="C82" s="2" t="s">
        <v>68</v>
      </c>
      <c r="D82" s="220" t="s">
        <v>201</v>
      </c>
      <c r="E82" s="221" t="s">
        <v>10</v>
      </c>
      <c r="F82" s="222" t="s">
        <v>391</v>
      </c>
      <c r="G82" s="2" t="s">
        <v>16</v>
      </c>
      <c r="H82" s="396">
        <f>SUM(прил8!I186)</f>
        <v>26000</v>
      </c>
      <c r="I82" s="396">
        <f>SUM(прил8!J186)</f>
        <v>26000</v>
      </c>
    </row>
    <row r="83" spans="1:9" ht="33" customHeight="1" x14ac:dyDescent="0.25">
      <c r="A83" s="27" t="s">
        <v>120</v>
      </c>
      <c r="B83" s="28" t="s">
        <v>10</v>
      </c>
      <c r="C83" s="28" t="s">
        <v>68</v>
      </c>
      <c r="D83" s="217" t="s">
        <v>208</v>
      </c>
      <c r="E83" s="218" t="s">
        <v>370</v>
      </c>
      <c r="F83" s="219" t="s">
        <v>371</v>
      </c>
      <c r="G83" s="28"/>
      <c r="H83" s="394">
        <f t="shared" ref="H83:I85" si="9">SUM(H84)</f>
        <v>2625066</v>
      </c>
      <c r="I83" s="394">
        <f t="shared" si="9"/>
        <v>2625066</v>
      </c>
    </row>
    <row r="84" spans="1:9" ht="63" customHeight="1" x14ac:dyDescent="0.25">
      <c r="A84" s="3" t="s">
        <v>121</v>
      </c>
      <c r="B84" s="2" t="s">
        <v>10</v>
      </c>
      <c r="C84" s="2" t="s">
        <v>68</v>
      </c>
      <c r="D84" s="220" t="s">
        <v>209</v>
      </c>
      <c r="E84" s="221" t="s">
        <v>370</v>
      </c>
      <c r="F84" s="222" t="s">
        <v>371</v>
      </c>
      <c r="G84" s="2"/>
      <c r="H84" s="395">
        <f t="shared" si="9"/>
        <v>2625066</v>
      </c>
      <c r="I84" s="395">
        <f t="shared" si="9"/>
        <v>2625066</v>
      </c>
    </row>
    <row r="85" spans="1:9" ht="63" customHeight="1" x14ac:dyDescent="0.25">
      <c r="A85" s="3" t="s">
        <v>392</v>
      </c>
      <c r="B85" s="2" t="s">
        <v>10</v>
      </c>
      <c r="C85" s="2" t="s">
        <v>68</v>
      </c>
      <c r="D85" s="220" t="s">
        <v>209</v>
      </c>
      <c r="E85" s="221" t="s">
        <v>10</v>
      </c>
      <c r="F85" s="222" t="s">
        <v>371</v>
      </c>
      <c r="G85" s="2"/>
      <c r="H85" s="395">
        <f t="shared" si="9"/>
        <v>2625066</v>
      </c>
      <c r="I85" s="395">
        <f t="shared" si="9"/>
        <v>2625066</v>
      </c>
    </row>
    <row r="86" spans="1:9" ht="33.75" customHeight="1" x14ac:dyDescent="0.25">
      <c r="A86" s="3" t="s">
        <v>75</v>
      </c>
      <c r="B86" s="2" t="s">
        <v>10</v>
      </c>
      <c r="C86" s="2" t="s">
        <v>68</v>
      </c>
      <c r="D86" s="220" t="s">
        <v>209</v>
      </c>
      <c r="E86" s="221" t="s">
        <v>10</v>
      </c>
      <c r="F86" s="222" t="s">
        <v>375</v>
      </c>
      <c r="G86" s="2"/>
      <c r="H86" s="395">
        <f>SUM(H87:H88)</f>
        <v>2625066</v>
      </c>
      <c r="I86" s="395">
        <f>SUM(I87:I88)</f>
        <v>2625066</v>
      </c>
    </row>
    <row r="87" spans="1:9" ht="48" customHeight="1" x14ac:dyDescent="0.25">
      <c r="A87" s="84" t="s">
        <v>76</v>
      </c>
      <c r="B87" s="2" t="s">
        <v>10</v>
      </c>
      <c r="C87" s="2" t="s">
        <v>68</v>
      </c>
      <c r="D87" s="220" t="s">
        <v>209</v>
      </c>
      <c r="E87" s="221" t="s">
        <v>10</v>
      </c>
      <c r="F87" s="222" t="s">
        <v>375</v>
      </c>
      <c r="G87" s="2" t="s">
        <v>13</v>
      </c>
      <c r="H87" s="396">
        <f>SUM(прил8!I191)</f>
        <v>2622066</v>
      </c>
      <c r="I87" s="396">
        <f>SUM(прил8!J191)</f>
        <v>2622066</v>
      </c>
    </row>
    <row r="88" spans="1:9" ht="15.75" customHeight="1" x14ac:dyDescent="0.25">
      <c r="A88" s="3" t="s">
        <v>18</v>
      </c>
      <c r="B88" s="2" t="s">
        <v>10</v>
      </c>
      <c r="C88" s="2" t="s">
        <v>68</v>
      </c>
      <c r="D88" s="220" t="s">
        <v>209</v>
      </c>
      <c r="E88" s="221" t="s">
        <v>10</v>
      </c>
      <c r="F88" s="222" t="s">
        <v>375</v>
      </c>
      <c r="G88" s="2" t="s">
        <v>17</v>
      </c>
      <c r="H88" s="396">
        <f>SUM(прил8!I192)</f>
        <v>3000</v>
      </c>
      <c r="I88" s="396">
        <f>SUM(прил8!J192)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1"/>
      <c r="E89" s="242"/>
      <c r="F89" s="243"/>
      <c r="G89" s="22"/>
      <c r="H89" s="401">
        <f t="shared" ref="H89:I92" si="10">SUM(H90)</f>
        <v>400000</v>
      </c>
      <c r="I89" s="401">
        <f t="shared" si="10"/>
        <v>400000</v>
      </c>
    </row>
    <row r="90" spans="1:9" ht="18.75" customHeight="1" x14ac:dyDescent="0.25">
      <c r="A90" s="75" t="s">
        <v>81</v>
      </c>
      <c r="B90" s="28" t="s">
        <v>10</v>
      </c>
      <c r="C90" s="30">
        <v>11</v>
      </c>
      <c r="D90" s="223" t="s">
        <v>190</v>
      </c>
      <c r="E90" s="224" t="s">
        <v>370</v>
      </c>
      <c r="F90" s="225" t="s">
        <v>371</v>
      </c>
      <c r="G90" s="28"/>
      <c r="H90" s="394">
        <f t="shared" si="10"/>
        <v>400000</v>
      </c>
      <c r="I90" s="394">
        <f t="shared" si="10"/>
        <v>400000</v>
      </c>
    </row>
    <row r="91" spans="1:9" ht="16.5" customHeight="1" x14ac:dyDescent="0.25">
      <c r="A91" s="87" t="s">
        <v>82</v>
      </c>
      <c r="B91" s="2" t="s">
        <v>10</v>
      </c>
      <c r="C91" s="340">
        <v>11</v>
      </c>
      <c r="D91" s="238" t="s">
        <v>191</v>
      </c>
      <c r="E91" s="239" t="s">
        <v>370</v>
      </c>
      <c r="F91" s="240" t="s">
        <v>371</v>
      </c>
      <c r="G91" s="2"/>
      <c r="H91" s="395">
        <f t="shared" si="10"/>
        <v>400000</v>
      </c>
      <c r="I91" s="395">
        <f t="shared" si="10"/>
        <v>400000</v>
      </c>
    </row>
    <row r="92" spans="1:9" ht="17.25" customHeight="1" x14ac:dyDescent="0.25">
      <c r="A92" s="3" t="s">
        <v>100</v>
      </c>
      <c r="B92" s="2" t="s">
        <v>10</v>
      </c>
      <c r="C92" s="340">
        <v>11</v>
      </c>
      <c r="D92" s="238" t="s">
        <v>191</v>
      </c>
      <c r="E92" s="239" t="s">
        <v>370</v>
      </c>
      <c r="F92" s="240" t="s">
        <v>393</v>
      </c>
      <c r="G92" s="2"/>
      <c r="H92" s="395">
        <f t="shared" si="10"/>
        <v>400000</v>
      </c>
      <c r="I92" s="395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40">
        <v>11</v>
      </c>
      <c r="D93" s="238" t="s">
        <v>191</v>
      </c>
      <c r="E93" s="239" t="s">
        <v>370</v>
      </c>
      <c r="F93" s="240" t="s">
        <v>393</v>
      </c>
      <c r="G93" s="2" t="s">
        <v>17</v>
      </c>
      <c r="H93" s="396">
        <f>SUM(прил8!I66)</f>
        <v>400000</v>
      </c>
      <c r="I93" s="396">
        <f>SUM(прил8!J66)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1"/>
      <c r="E94" s="242"/>
      <c r="F94" s="243"/>
      <c r="G94" s="22"/>
      <c r="H94" s="401">
        <f>SUM(+H95+H105+H109+H117+H100)</f>
        <v>8660716</v>
      </c>
      <c r="I94" s="401">
        <f>SUM(+I95+I105+I109+I117+I100)</f>
        <v>8694716</v>
      </c>
    </row>
    <row r="95" spans="1:9" ht="49.5" customHeight="1" x14ac:dyDescent="0.25">
      <c r="A95" s="27" t="s">
        <v>124</v>
      </c>
      <c r="B95" s="28" t="s">
        <v>10</v>
      </c>
      <c r="C95" s="30">
        <v>13</v>
      </c>
      <c r="D95" s="223" t="s">
        <v>395</v>
      </c>
      <c r="E95" s="224" t="s">
        <v>370</v>
      </c>
      <c r="F95" s="225" t="s">
        <v>371</v>
      </c>
      <c r="G95" s="28"/>
      <c r="H95" s="394">
        <f t="shared" ref="H95:I98" si="11">SUM(H96)</f>
        <v>3000</v>
      </c>
      <c r="I95" s="394">
        <f t="shared" si="11"/>
        <v>3000</v>
      </c>
    </row>
    <row r="96" spans="1:9" ht="63" customHeight="1" x14ac:dyDescent="0.25">
      <c r="A96" s="54" t="s">
        <v>125</v>
      </c>
      <c r="B96" s="2" t="s">
        <v>10</v>
      </c>
      <c r="C96" s="340">
        <v>13</v>
      </c>
      <c r="D96" s="238" t="s">
        <v>192</v>
      </c>
      <c r="E96" s="239" t="s">
        <v>370</v>
      </c>
      <c r="F96" s="240" t="s">
        <v>371</v>
      </c>
      <c r="G96" s="2"/>
      <c r="H96" s="395">
        <f t="shared" si="11"/>
        <v>3000</v>
      </c>
      <c r="I96" s="395">
        <f t="shared" si="11"/>
        <v>3000</v>
      </c>
    </row>
    <row r="97" spans="1:9" ht="47.25" customHeight="1" x14ac:dyDescent="0.25">
      <c r="A97" s="54" t="s">
        <v>396</v>
      </c>
      <c r="B97" s="2" t="s">
        <v>10</v>
      </c>
      <c r="C97" s="340">
        <v>13</v>
      </c>
      <c r="D97" s="238" t="s">
        <v>192</v>
      </c>
      <c r="E97" s="239" t="s">
        <v>10</v>
      </c>
      <c r="F97" s="240" t="s">
        <v>371</v>
      </c>
      <c r="G97" s="2"/>
      <c r="H97" s="395">
        <f t="shared" si="11"/>
        <v>3000</v>
      </c>
      <c r="I97" s="395">
        <f t="shared" si="11"/>
        <v>3000</v>
      </c>
    </row>
    <row r="98" spans="1:9" ht="18.75" customHeight="1" x14ac:dyDescent="0.25">
      <c r="A98" s="84" t="s">
        <v>398</v>
      </c>
      <c r="B98" s="2" t="s">
        <v>10</v>
      </c>
      <c r="C98" s="340">
        <v>13</v>
      </c>
      <c r="D98" s="238" t="s">
        <v>192</v>
      </c>
      <c r="E98" s="239" t="s">
        <v>10</v>
      </c>
      <c r="F98" s="240" t="s">
        <v>397</v>
      </c>
      <c r="G98" s="2"/>
      <c r="H98" s="395">
        <f t="shared" si="11"/>
        <v>3000</v>
      </c>
      <c r="I98" s="395">
        <f t="shared" si="11"/>
        <v>3000</v>
      </c>
    </row>
    <row r="99" spans="1:9" ht="32.25" customHeight="1" x14ac:dyDescent="0.25">
      <c r="A99" s="520" t="s">
        <v>514</v>
      </c>
      <c r="B99" s="2" t="s">
        <v>10</v>
      </c>
      <c r="C99" s="340">
        <v>13</v>
      </c>
      <c r="D99" s="238" t="s">
        <v>192</v>
      </c>
      <c r="E99" s="239" t="s">
        <v>10</v>
      </c>
      <c r="F99" s="240" t="s">
        <v>397</v>
      </c>
      <c r="G99" s="2" t="s">
        <v>16</v>
      </c>
      <c r="H99" s="396">
        <f>SUM(прил8!I72)</f>
        <v>3000</v>
      </c>
      <c r="I99" s="396">
        <f>SUM(прил8!J72)</f>
        <v>3000</v>
      </c>
    </row>
    <row r="100" spans="1:9" ht="31.5" hidden="1" customHeight="1" x14ac:dyDescent="0.25">
      <c r="A100" s="75" t="s">
        <v>117</v>
      </c>
      <c r="B100" s="28" t="s">
        <v>10</v>
      </c>
      <c r="C100" s="28">
        <v>13</v>
      </c>
      <c r="D100" s="217" t="s">
        <v>382</v>
      </c>
      <c r="E100" s="218" t="s">
        <v>370</v>
      </c>
      <c r="F100" s="219" t="s">
        <v>371</v>
      </c>
      <c r="G100" s="28"/>
      <c r="H100" s="394">
        <f t="shared" ref="H100:I103" si="12">SUM(H101)</f>
        <v>0</v>
      </c>
      <c r="I100" s="394">
        <f t="shared" si="12"/>
        <v>0</v>
      </c>
    </row>
    <row r="101" spans="1:9" ht="63" hidden="1" customHeight="1" x14ac:dyDescent="0.25">
      <c r="A101" s="76" t="s">
        <v>490</v>
      </c>
      <c r="B101" s="2" t="s">
        <v>10</v>
      </c>
      <c r="C101" s="2">
        <v>13</v>
      </c>
      <c r="D101" s="220" t="s">
        <v>489</v>
      </c>
      <c r="E101" s="221" t="s">
        <v>370</v>
      </c>
      <c r="F101" s="222" t="s">
        <v>371</v>
      </c>
      <c r="G101" s="2"/>
      <c r="H101" s="395">
        <f t="shared" si="12"/>
        <v>0</v>
      </c>
      <c r="I101" s="395">
        <f t="shared" si="12"/>
        <v>0</v>
      </c>
    </row>
    <row r="102" spans="1:9" ht="33" hidden="1" customHeight="1" x14ac:dyDescent="0.25">
      <c r="A102" s="76" t="s">
        <v>491</v>
      </c>
      <c r="B102" s="2" t="s">
        <v>10</v>
      </c>
      <c r="C102" s="2">
        <v>13</v>
      </c>
      <c r="D102" s="220" t="s">
        <v>489</v>
      </c>
      <c r="E102" s="221" t="s">
        <v>10</v>
      </c>
      <c r="F102" s="222" t="s">
        <v>371</v>
      </c>
      <c r="G102" s="2"/>
      <c r="H102" s="395">
        <f t="shared" si="12"/>
        <v>0</v>
      </c>
      <c r="I102" s="395">
        <f t="shared" si="12"/>
        <v>0</v>
      </c>
    </row>
    <row r="103" spans="1:9" ht="17.25" hidden="1" customHeight="1" x14ac:dyDescent="0.25">
      <c r="A103" s="88" t="s">
        <v>493</v>
      </c>
      <c r="B103" s="2" t="s">
        <v>10</v>
      </c>
      <c r="C103" s="2">
        <v>13</v>
      </c>
      <c r="D103" s="220" t="s">
        <v>489</v>
      </c>
      <c r="E103" s="221" t="s">
        <v>10</v>
      </c>
      <c r="F103" s="222" t="s">
        <v>492</v>
      </c>
      <c r="G103" s="2"/>
      <c r="H103" s="395">
        <f t="shared" si="12"/>
        <v>0</v>
      </c>
      <c r="I103" s="395">
        <f t="shared" si="12"/>
        <v>0</v>
      </c>
    </row>
    <row r="104" spans="1:9" ht="31.5" hidden="1" customHeight="1" x14ac:dyDescent="0.25">
      <c r="A104" s="520" t="s">
        <v>514</v>
      </c>
      <c r="B104" s="2" t="s">
        <v>10</v>
      </c>
      <c r="C104" s="2">
        <v>13</v>
      </c>
      <c r="D104" s="220" t="s">
        <v>489</v>
      </c>
      <c r="E104" s="221" t="s">
        <v>10</v>
      </c>
      <c r="F104" s="222" t="s">
        <v>492</v>
      </c>
      <c r="G104" s="2" t="s">
        <v>16</v>
      </c>
      <c r="H104" s="397">
        <f>SUM(прил8!I77)</f>
        <v>0</v>
      </c>
      <c r="I104" s="397">
        <f>SUM(прил8!J77)</f>
        <v>0</v>
      </c>
    </row>
    <row r="105" spans="1:9" ht="31.5" x14ac:dyDescent="0.25">
      <c r="A105" s="75" t="s">
        <v>24</v>
      </c>
      <c r="B105" s="28" t="s">
        <v>10</v>
      </c>
      <c r="C105" s="30">
        <v>13</v>
      </c>
      <c r="D105" s="223" t="s">
        <v>193</v>
      </c>
      <c r="E105" s="224" t="s">
        <v>370</v>
      </c>
      <c r="F105" s="225" t="s">
        <v>371</v>
      </c>
      <c r="G105" s="28"/>
      <c r="H105" s="394">
        <f>SUM(H106)</f>
        <v>46687</v>
      </c>
      <c r="I105" s="394">
        <f>SUM(I106)</f>
        <v>46687</v>
      </c>
    </row>
    <row r="106" spans="1:9" ht="17.25" customHeight="1" x14ac:dyDescent="0.25">
      <c r="A106" s="84" t="s">
        <v>83</v>
      </c>
      <c r="B106" s="2" t="s">
        <v>10</v>
      </c>
      <c r="C106" s="340">
        <v>13</v>
      </c>
      <c r="D106" s="238" t="s">
        <v>194</v>
      </c>
      <c r="E106" s="239" t="s">
        <v>370</v>
      </c>
      <c r="F106" s="240" t="s">
        <v>371</v>
      </c>
      <c r="G106" s="2"/>
      <c r="H106" s="395">
        <f>SUM(H107)</f>
        <v>46687</v>
      </c>
      <c r="I106" s="395">
        <f>SUM(I107)</f>
        <v>46687</v>
      </c>
    </row>
    <row r="107" spans="1:9" ht="16.5" customHeight="1" x14ac:dyDescent="0.25">
      <c r="A107" s="3" t="s">
        <v>101</v>
      </c>
      <c r="B107" s="2" t="s">
        <v>10</v>
      </c>
      <c r="C107" s="340">
        <v>13</v>
      </c>
      <c r="D107" s="238" t="s">
        <v>194</v>
      </c>
      <c r="E107" s="239" t="s">
        <v>370</v>
      </c>
      <c r="F107" s="240" t="s">
        <v>399</v>
      </c>
      <c r="G107" s="2"/>
      <c r="H107" s="395">
        <f>SUM(H108:H108)</f>
        <v>46687</v>
      </c>
      <c r="I107" s="395">
        <f>SUM(I108:I108)</f>
        <v>46687</v>
      </c>
    </row>
    <row r="108" spans="1:9" ht="17.25" customHeight="1" x14ac:dyDescent="0.25">
      <c r="A108" s="3" t="s">
        <v>18</v>
      </c>
      <c r="B108" s="2" t="s">
        <v>10</v>
      </c>
      <c r="C108" s="340">
        <v>13</v>
      </c>
      <c r="D108" s="238" t="s">
        <v>194</v>
      </c>
      <c r="E108" s="239" t="s">
        <v>370</v>
      </c>
      <c r="F108" s="240" t="s">
        <v>399</v>
      </c>
      <c r="G108" s="2" t="s">
        <v>17</v>
      </c>
      <c r="H108" s="396">
        <f>SUM(прил8!I81)</f>
        <v>46687</v>
      </c>
      <c r="I108" s="396">
        <f>SUM(прил8!J81)</f>
        <v>46687</v>
      </c>
    </row>
    <row r="109" spans="1:9" ht="18.75" customHeight="1" x14ac:dyDescent="0.25">
      <c r="A109" s="75" t="s">
        <v>176</v>
      </c>
      <c r="B109" s="28" t="s">
        <v>10</v>
      </c>
      <c r="C109" s="30">
        <v>13</v>
      </c>
      <c r="D109" s="223" t="s">
        <v>195</v>
      </c>
      <c r="E109" s="224" t="s">
        <v>370</v>
      </c>
      <c r="F109" s="225" t="s">
        <v>371</v>
      </c>
      <c r="G109" s="28"/>
      <c r="H109" s="394">
        <f>SUM(H110)</f>
        <v>989470</v>
      </c>
      <c r="I109" s="394">
        <f>SUM(I110)</f>
        <v>1023470</v>
      </c>
    </row>
    <row r="110" spans="1:9" ht="18" customHeight="1" x14ac:dyDescent="0.25">
      <c r="A110" s="84" t="s">
        <v>175</v>
      </c>
      <c r="B110" s="2" t="s">
        <v>10</v>
      </c>
      <c r="C110" s="340">
        <v>13</v>
      </c>
      <c r="D110" s="238" t="s">
        <v>196</v>
      </c>
      <c r="E110" s="239" t="s">
        <v>370</v>
      </c>
      <c r="F110" s="240" t="s">
        <v>371</v>
      </c>
      <c r="G110" s="2"/>
      <c r="H110" s="395">
        <f>SUM(H111+H115+H113)</f>
        <v>989470</v>
      </c>
      <c r="I110" s="395">
        <f>SUM(I111+I115+I113)</f>
        <v>1023470</v>
      </c>
    </row>
    <row r="111" spans="1:9" ht="47.25" customHeight="1" x14ac:dyDescent="0.25">
      <c r="A111" s="84" t="s">
        <v>618</v>
      </c>
      <c r="B111" s="2" t="s">
        <v>10</v>
      </c>
      <c r="C111" s="340">
        <v>13</v>
      </c>
      <c r="D111" s="238" t="s">
        <v>196</v>
      </c>
      <c r="E111" s="239" t="s">
        <v>370</v>
      </c>
      <c r="F111" s="347">
        <v>12712</v>
      </c>
      <c r="G111" s="2"/>
      <c r="H111" s="395">
        <f>SUM(H112)</f>
        <v>33470</v>
      </c>
      <c r="I111" s="395">
        <f>SUM(I112)</f>
        <v>33470</v>
      </c>
    </row>
    <row r="112" spans="1:9" ht="48.75" customHeight="1" x14ac:dyDescent="0.25">
      <c r="A112" s="84" t="s">
        <v>76</v>
      </c>
      <c r="B112" s="2" t="s">
        <v>10</v>
      </c>
      <c r="C112" s="340">
        <v>13</v>
      </c>
      <c r="D112" s="238" t="s">
        <v>196</v>
      </c>
      <c r="E112" s="239" t="s">
        <v>370</v>
      </c>
      <c r="F112" s="347">
        <v>12712</v>
      </c>
      <c r="G112" s="2" t="s">
        <v>13</v>
      </c>
      <c r="H112" s="397">
        <f>SUM(прил8!I85)</f>
        <v>33470</v>
      </c>
      <c r="I112" s="397">
        <f>SUM(прил8!J85)</f>
        <v>33470</v>
      </c>
    </row>
    <row r="113" spans="1:9" ht="33" customHeight="1" x14ac:dyDescent="0.25">
      <c r="A113" s="522" t="s">
        <v>601</v>
      </c>
      <c r="B113" s="2" t="s">
        <v>10</v>
      </c>
      <c r="C113" s="340">
        <v>13</v>
      </c>
      <c r="D113" s="238" t="s">
        <v>196</v>
      </c>
      <c r="E113" s="239" t="s">
        <v>370</v>
      </c>
      <c r="F113" s="240" t="s">
        <v>401</v>
      </c>
      <c r="G113" s="2"/>
      <c r="H113" s="395">
        <f>SUM(H114:H114)</f>
        <v>836000</v>
      </c>
      <c r="I113" s="395">
        <f>SUM(I114:I114)</f>
        <v>870000</v>
      </c>
    </row>
    <row r="114" spans="1:9" ht="49.5" customHeight="1" x14ac:dyDescent="0.25">
      <c r="A114" s="84" t="s">
        <v>76</v>
      </c>
      <c r="B114" s="2" t="s">
        <v>10</v>
      </c>
      <c r="C114" s="340">
        <v>13</v>
      </c>
      <c r="D114" s="238" t="s">
        <v>196</v>
      </c>
      <c r="E114" s="239" t="s">
        <v>370</v>
      </c>
      <c r="F114" s="240" t="s">
        <v>401</v>
      </c>
      <c r="G114" s="2" t="s">
        <v>13</v>
      </c>
      <c r="H114" s="396">
        <f>SUM(прил8!I87)</f>
        <v>836000</v>
      </c>
      <c r="I114" s="396">
        <f>SUM(прил8!J87)</f>
        <v>870000</v>
      </c>
    </row>
    <row r="115" spans="1:9" ht="16.5" customHeight="1" x14ac:dyDescent="0.25">
      <c r="A115" s="3" t="s">
        <v>177</v>
      </c>
      <c r="B115" s="2" t="s">
        <v>10</v>
      </c>
      <c r="C115" s="340">
        <v>13</v>
      </c>
      <c r="D115" s="238" t="s">
        <v>196</v>
      </c>
      <c r="E115" s="239" t="s">
        <v>370</v>
      </c>
      <c r="F115" s="240" t="s">
        <v>400</v>
      </c>
      <c r="G115" s="2"/>
      <c r="H115" s="395">
        <f>SUM(H116)</f>
        <v>120000</v>
      </c>
      <c r="I115" s="395">
        <f>SUM(I116)</f>
        <v>120000</v>
      </c>
    </row>
    <row r="116" spans="1:9" ht="31.5" customHeight="1" x14ac:dyDescent="0.25">
      <c r="A116" s="521" t="s">
        <v>514</v>
      </c>
      <c r="B116" s="2" t="s">
        <v>10</v>
      </c>
      <c r="C116" s="340">
        <v>13</v>
      </c>
      <c r="D116" s="238" t="s">
        <v>196</v>
      </c>
      <c r="E116" s="239" t="s">
        <v>370</v>
      </c>
      <c r="F116" s="240" t="s">
        <v>400</v>
      </c>
      <c r="G116" s="2" t="s">
        <v>16</v>
      </c>
      <c r="H116" s="396">
        <f>SUM(прил8!I89)</f>
        <v>120000</v>
      </c>
      <c r="I116" s="396">
        <f>SUM(прил8!J89)</f>
        <v>120000</v>
      </c>
    </row>
    <row r="117" spans="1:9" ht="33" customHeight="1" x14ac:dyDescent="0.25">
      <c r="A117" s="27" t="s">
        <v>126</v>
      </c>
      <c r="B117" s="28" t="s">
        <v>10</v>
      </c>
      <c r="C117" s="30">
        <v>13</v>
      </c>
      <c r="D117" s="223" t="s">
        <v>197</v>
      </c>
      <c r="E117" s="224" t="s">
        <v>370</v>
      </c>
      <c r="F117" s="225" t="s">
        <v>371</v>
      </c>
      <c r="G117" s="28"/>
      <c r="H117" s="394">
        <f>SUM(H118)</f>
        <v>7621559</v>
      </c>
      <c r="I117" s="394">
        <f>SUM(I118)</f>
        <v>7621559</v>
      </c>
    </row>
    <row r="118" spans="1:9" ht="33" customHeight="1" x14ac:dyDescent="0.25">
      <c r="A118" s="84" t="s">
        <v>127</v>
      </c>
      <c r="B118" s="2" t="s">
        <v>10</v>
      </c>
      <c r="C118" s="340">
        <v>13</v>
      </c>
      <c r="D118" s="238" t="s">
        <v>198</v>
      </c>
      <c r="E118" s="239" t="s">
        <v>370</v>
      </c>
      <c r="F118" s="240" t="s">
        <v>371</v>
      </c>
      <c r="G118" s="2"/>
      <c r="H118" s="395">
        <f>SUM(H119)</f>
        <v>7621559</v>
      </c>
      <c r="I118" s="395">
        <f>SUM(I119)</f>
        <v>7621559</v>
      </c>
    </row>
    <row r="119" spans="1:9" ht="31.5" x14ac:dyDescent="0.25">
      <c r="A119" s="3" t="s">
        <v>84</v>
      </c>
      <c r="B119" s="2" t="s">
        <v>10</v>
      </c>
      <c r="C119" s="340">
        <v>13</v>
      </c>
      <c r="D119" s="238" t="s">
        <v>198</v>
      </c>
      <c r="E119" s="239" t="s">
        <v>370</v>
      </c>
      <c r="F119" s="240" t="s">
        <v>402</v>
      </c>
      <c r="G119" s="2"/>
      <c r="H119" s="395">
        <f>SUM(H120:H122)</f>
        <v>7621559</v>
      </c>
      <c r="I119" s="395">
        <f>SUM(I120:I122)</f>
        <v>7621559</v>
      </c>
    </row>
    <row r="120" spans="1:9" ht="46.5" customHeight="1" x14ac:dyDescent="0.25">
      <c r="A120" s="84" t="s">
        <v>76</v>
      </c>
      <c r="B120" s="2" t="s">
        <v>10</v>
      </c>
      <c r="C120" s="340">
        <v>13</v>
      </c>
      <c r="D120" s="238" t="s">
        <v>198</v>
      </c>
      <c r="E120" s="239" t="s">
        <v>370</v>
      </c>
      <c r="F120" s="240" t="s">
        <v>402</v>
      </c>
      <c r="G120" s="2" t="s">
        <v>13</v>
      </c>
      <c r="H120" s="396">
        <f>SUM(прил8!I93)</f>
        <v>4681501</v>
      </c>
      <c r="I120" s="396">
        <f>SUM(прил8!J93)</f>
        <v>4681501</v>
      </c>
    </row>
    <row r="121" spans="1:9" ht="30.75" customHeight="1" x14ac:dyDescent="0.25">
      <c r="A121" s="520" t="s">
        <v>514</v>
      </c>
      <c r="B121" s="2" t="s">
        <v>10</v>
      </c>
      <c r="C121" s="340">
        <v>13</v>
      </c>
      <c r="D121" s="238" t="s">
        <v>198</v>
      </c>
      <c r="E121" s="239" t="s">
        <v>370</v>
      </c>
      <c r="F121" s="240" t="s">
        <v>402</v>
      </c>
      <c r="G121" s="2" t="s">
        <v>16</v>
      </c>
      <c r="H121" s="396">
        <f>SUM(прил8!I94)</f>
        <v>2886151</v>
      </c>
      <c r="I121" s="396">
        <f>SUM(прил8!J94)</f>
        <v>2886151</v>
      </c>
    </row>
    <row r="122" spans="1:9" ht="15.75" customHeight="1" x14ac:dyDescent="0.25">
      <c r="A122" s="3" t="s">
        <v>18</v>
      </c>
      <c r="B122" s="2" t="s">
        <v>10</v>
      </c>
      <c r="C122" s="340">
        <v>13</v>
      </c>
      <c r="D122" s="238" t="s">
        <v>198</v>
      </c>
      <c r="E122" s="239" t="s">
        <v>370</v>
      </c>
      <c r="F122" s="240" t="s">
        <v>402</v>
      </c>
      <c r="G122" s="2" t="s">
        <v>17</v>
      </c>
      <c r="H122" s="396">
        <f>SUM(прил8!I95)</f>
        <v>53907</v>
      </c>
      <c r="I122" s="396">
        <f>SUM(прил8!J95)</f>
        <v>53907</v>
      </c>
    </row>
    <row r="123" spans="1:9" ht="33" customHeight="1" x14ac:dyDescent="0.25">
      <c r="A123" s="74" t="s">
        <v>71</v>
      </c>
      <c r="B123" s="16" t="s">
        <v>15</v>
      </c>
      <c r="C123" s="39"/>
      <c r="D123" s="247"/>
      <c r="E123" s="248"/>
      <c r="F123" s="249"/>
      <c r="G123" s="15"/>
      <c r="H123" s="447">
        <f>SUM(H124)</f>
        <v>2660254</v>
      </c>
      <c r="I123" s="447">
        <f>SUM(I124)</f>
        <v>2660254</v>
      </c>
    </row>
    <row r="124" spans="1:9" ht="33.75" customHeight="1" x14ac:dyDescent="0.25">
      <c r="A124" s="86" t="s">
        <v>675</v>
      </c>
      <c r="B124" s="23" t="s">
        <v>15</v>
      </c>
      <c r="C124" s="55" t="s">
        <v>57</v>
      </c>
      <c r="D124" s="250"/>
      <c r="E124" s="251"/>
      <c r="F124" s="252"/>
      <c r="G124" s="22"/>
      <c r="H124" s="401">
        <f>SUM(H125)</f>
        <v>2660254</v>
      </c>
      <c r="I124" s="401">
        <f>SUM(I125)</f>
        <v>2660254</v>
      </c>
    </row>
    <row r="125" spans="1:9" ht="65.25" customHeight="1" x14ac:dyDescent="0.25">
      <c r="A125" s="75" t="s">
        <v>128</v>
      </c>
      <c r="B125" s="28" t="s">
        <v>15</v>
      </c>
      <c r="C125" s="42" t="s">
        <v>57</v>
      </c>
      <c r="D125" s="229" t="s">
        <v>199</v>
      </c>
      <c r="E125" s="230" t="s">
        <v>370</v>
      </c>
      <c r="F125" s="231" t="s">
        <v>371</v>
      </c>
      <c r="G125" s="28"/>
      <c r="H125" s="394">
        <f>SUM(H126+H132)</f>
        <v>2660254</v>
      </c>
      <c r="I125" s="394">
        <f>SUM(I126+I132)</f>
        <v>2660254</v>
      </c>
    </row>
    <row r="126" spans="1:9" ht="95.25" customHeight="1" x14ac:dyDescent="0.25">
      <c r="A126" s="76" t="s">
        <v>129</v>
      </c>
      <c r="B126" s="2" t="s">
        <v>15</v>
      </c>
      <c r="C126" s="8" t="s">
        <v>57</v>
      </c>
      <c r="D126" s="253" t="s">
        <v>200</v>
      </c>
      <c r="E126" s="254" t="s">
        <v>370</v>
      </c>
      <c r="F126" s="255" t="s">
        <v>371</v>
      </c>
      <c r="G126" s="2"/>
      <c r="H126" s="395">
        <f>SUM(H127)</f>
        <v>2560254</v>
      </c>
      <c r="I126" s="395">
        <f>SUM(I127)</f>
        <v>2560254</v>
      </c>
    </row>
    <row r="127" spans="1:9" ht="34.5" customHeight="1" x14ac:dyDescent="0.25">
      <c r="A127" s="76" t="s">
        <v>403</v>
      </c>
      <c r="B127" s="2" t="s">
        <v>15</v>
      </c>
      <c r="C127" s="8" t="s">
        <v>57</v>
      </c>
      <c r="D127" s="253" t="s">
        <v>200</v>
      </c>
      <c r="E127" s="254" t="s">
        <v>10</v>
      </c>
      <c r="F127" s="255" t="s">
        <v>371</v>
      </c>
      <c r="G127" s="2"/>
      <c r="H127" s="395">
        <f>SUM(H128)</f>
        <v>2560254</v>
      </c>
      <c r="I127" s="395">
        <f>SUM(I128)</f>
        <v>2560254</v>
      </c>
    </row>
    <row r="128" spans="1:9" ht="33" customHeight="1" x14ac:dyDescent="0.25">
      <c r="A128" s="3" t="s">
        <v>84</v>
      </c>
      <c r="B128" s="2" t="s">
        <v>15</v>
      </c>
      <c r="C128" s="8" t="s">
        <v>57</v>
      </c>
      <c r="D128" s="253" t="s">
        <v>200</v>
      </c>
      <c r="E128" s="254" t="s">
        <v>10</v>
      </c>
      <c r="F128" s="255" t="s">
        <v>402</v>
      </c>
      <c r="G128" s="2"/>
      <c r="H128" s="395">
        <f>SUM(H129:H131)</f>
        <v>2560254</v>
      </c>
      <c r="I128" s="395">
        <f>SUM(I129:I131)</f>
        <v>2560254</v>
      </c>
    </row>
    <row r="129" spans="1:9" ht="46.5" customHeight="1" x14ac:dyDescent="0.25">
      <c r="A129" s="84" t="s">
        <v>76</v>
      </c>
      <c r="B129" s="2" t="s">
        <v>15</v>
      </c>
      <c r="C129" s="8" t="s">
        <v>57</v>
      </c>
      <c r="D129" s="253" t="s">
        <v>200</v>
      </c>
      <c r="E129" s="254" t="s">
        <v>10</v>
      </c>
      <c r="F129" s="255" t="s">
        <v>402</v>
      </c>
      <c r="G129" s="2" t="s">
        <v>13</v>
      </c>
      <c r="H129" s="396">
        <f>SUM(прил8!I102)</f>
        <v>2495254</v>
      </c>
      <c r="I129" s="396">
        <f>SUM(прил8!J102)</f>
        <v>2495254</v>
      </c>
    </row>
    <row r="130" spans="1:9" ht="31.5" customHeight="1" x14ac:dyDescent="0.25">
      <c r="A130" s="520" t="s">
        <v>514</v>
      </c>
      <c r="B130" s="2" t="s">
        <v>15</v>
      </c>
      <c r="C130" s="8" t="s">
        <v>57</v>
      </c>
      <c r="D130" s="253" t="s">
        <v>200</v>
      </c>
      <c r="E130" s="254" t="s">
        <v>10</v>
      </c>
      <c r="F130" s="255" t="s">
        <v>402</v>
      </c>
      <c r="G130" s="2" t="s">
        <v>16</v>
      </c>
      <c r="H130" s="396">
        <f>SUM(прил8!I103)</f>
        <v>64000</v>
      </c>
      <c r="I130" s="396">
        <f>SUM(прил8!J103)</f>
        <v>64000</v>
      </c>
    </row>
    <row r="131" spans="1:9" ht="17.25" customHeight="1" x14ac:dyDescent="0.25">
      <c r="A131" s="3" t="s">
        <v>18</v>
      </c>
      <c r="B131" s="2" t="s">
        <v>15</v>
      </c>
      <c r="C131" s="8" t="s">
        <v>57</v>
      </c>
      <c r="D131" s="253" t="s">
        <v>200</v>
      </c>
      <c r="E131" s="254" t="s">
        <v>10</v>
      </c>
      <c r="F131" s="255" t="s">
        <v>402</v>
      </c>
      <c r="G131" s="2" t="s">
        <v>17</v>
      </c>
      <c r="H131" s="396">
        <f>SUM(прил8!I104)</f>
        <v>1000</v>
      </c>
      <c r="I131" s="396">
        <f>SUM(прил8!J104)</f>
        <v>1000</v>
      </c>
    </row>
    <row r="132" spans="1:9" ht="93.75" customHeight="1" x14ac:dyDescent="0.25">
      <c r="A132" s="54" t="s">
        <v>498</v>
      </c>
      <c r="B132" s="2" t="s">
        <v>15</v>
      </c>
      <c r="C132" s="8" t="s">
        <v>57</v>
      </c>
      <c r="D132" s="232" t="s">
        <v>494</v>
      </c>
      <c r="E132" s="233" t="s">
        <v>370</v>
      </c>
      <c r="F132" s="234" t="s">
        <v>371</v>
      </c>
      <c r="G132" s="2"/>
      <c r="H132" s="395">
        <f t="shared" ref="H132:I134" si="13">SUM(H133)</f>
        <v>100000</v>
      </c>
      <c r="I132" s="395">
        <f t="shared" si="13"/>
        <v>100000</v>
      </c>
    </row>
    <row r="133" spans="1:9" ht="46.5" customHeight="1" x14ac:dyDescent="0.25">
      <c r="A133" s="84" t="s">
        <v>496</v>
      </c>
      <c r="B133" s="2" t="s">
        <v>15</v>
      </c>
      <c r="C133" s="8" t="s">
        <v>57</v>
      </c>
      <c r="D133" s="232" t="s">
        <v>494</v>
      </c>
      <c r="E133" s="233" t="s">
        <v>10</v>
      </c>
      <c r="F133" s="234" t="s">
        <v>371</v>
      </c>
      <c r="G133" s="2"/>
      <c r="H133" s="395">
        <f t="shared" si="13"/>
        <v>100000</v>
      </c>
      <c r="I133" s="395">
        <f t="shared" si="13"/>
        <v>100000</v>
      </c>
    </row>
    <row r="134" spans="1:9" ht="36.75" customHeight="1" x14ac:dyDescent="0.25">
      <c r="A134" s="84" t="s">
        <v>497</v>
      </c>
      <c r="B134" s="2" t="s">
        <v>15</v>
      </c>
      <c r="C134" s="8" t="s">
        <v>57</v>
      </c>
      <c r="D134" s="232" t="s">
        <v>494</v>
      </c>
      <c r="E134" s="233" t="s">
        <v>10</v>
      </c>
      <c r="F134" s="240" t="s">
        <v>495</v>
      </c>
      <c r="G134" s="2"/>
      <c r="H134" s="395">
        <f t="shared" si="13"/>
        <v>100000</v>
      </c>
      <c r="I134" s="395">
        <f t="shared" si="13"/>
        <v>100000</v>
      </c>
    </row>
    <row r="135" spans="1:9" ht="32.25" customHeight="1" x14ac:dyDescent="0.25">
      <c r="A135" s="520" t="s">
        <v>514</v>
      </c>
      <c r="B135" s="2" t="s">
        <v>15</v>
      </c>
      <c r="C135" s="8" t="s">
        <v>57</v>
      </c>
      <c r="D135" s="232" t="s">
        <v>494</v>
      </c>
      <c r="E135" s="233" t="s">
        <v>10</v>
      </c>
      <c r="F135" s="240" t="s">
        <v>495</v>
      </c>
      <c r="G135" s="2" t="s">
        <v>16</v>
      </c>
      <c r="H135" s="396">
        <f>SUM(прил8!I108)</f>
        <v>100000</v>
      </c>
      <c r="I135" s="396">
        <f>SUM(прил8!J108)</f>
        <v>100000</v>
      </c>
    </row>
    <row r="136" spans="1:9" ht="15.75" x14ac:dyDescent="0.25">
      <c r="A136" s="74" t="s">
        <v>25</v>
      </c>
      <c r="B136" s="16" t="s">
        <v>20</v>
      </c>
      <c r="C136" s="39"/>
      <c r="D136" s="247"/>
      <c r="E136" s="248"/>
      <c r="F136" s="249"/>
      <c r="G136" s="15"/>
      <c r="H136" s="447">
        <f>SUM(H137+H143+H153)</f>
        <v>8570038</v>
      </c>
      <c r="I136" s="447">
        <f>SUM(I137+I143+I153)</f>
        <v>10343382</v>
      </c>
    </row>
    <row r="137" spans="1:9" ht="15.75" x14ac:dyDescent="0.25">
      <c r="A137" s="86" t="s">
        <v>236</v>
      </c>
      <c r="B137" s="23" t="s">
        <v>20</v>
      </c>
      <c r="C137" s="55" t="s">
        <v>35</v>
      </c>
      <c r="D137" s="250"/>
      <c r="E137" s="251"/>
      <c r="F137" s="252"/>
      <c r="G137" s="22"/>
      <c r="H137" s="401">
        <f t="shared" ref="H137:I141" si="14">SUM(H138)</f>
        <v>20894</v>
      </c>
      <c r="I137" s="401">
        <f t="shared" si="14"/>
        <v>20894</v>
      </c>
    </row>
    <row r="138" spans="1:9" ht="47.25" x14ac:dyDescent="0.25">
      <c r="A138" s="75" t="s">
        <v>132</v>
      </c>
      <c r="B138" s="28" t="s">
        <v>20</v>
      </c>
      <c r="C138" s="30" t="s">
        <v>35</v>
      </c>
      <c r="D138" s="223" t="s">
        <v>404</v>
      </c>
      <c r="E138" s="224" t="s">
        <v>370</v>
      </c>
      <c r="F138" s="225" t="s">
        <v>371</v>
      </c>
      <c r="G138" s="28"/>
      <c r="H138" s="394">
        <f t="shared" si="14"/>
        <v>20894</v>
      </c>
      <c r="I138" s="394">
        <f t="shared" si="14"/>
        <v>20894</v>
      </c>
    </row>
    <row r="139" spans="1:9" ht="68.25" customHeight="1" x14ac:dyDescent="0.25">
      <c r="A139" s="76" t="s">
        <v>172</v>
      </c>
      <c r="B139" s="44" t="s">
        <v>20</v>
      </c>
      <c r="C139" s="53" t="s">
        <v>35</v>
      </c>
      <c r="D139" s="226" t="s">
        <v>207</v>
      </c>
      <c r="E139" s="227" t="s">
        <v>370</v>
      </c>
      <c r="F139" s="228" t="s">
        <v>371</v>
      </c>
      <c r="G139" s="44"/>
      <c r="H139" s="395">
        <f t="shared" si="14"/>
        <v>20894</v>
      </c>
      <c r="I139" s="395">
        <f t="shared" si="14"/>
        <v>20894</v>
      </c>
    </row>
    <row r="140" spans="1:9" ht="33" customHeight="1" x14ac:dyDescent="0.25">
      <c r="A140" s="76" t="s">
        <v>405</v>
      </c>
      <c r="B140" s="44" t="s">
        <v>20</v>
      </c>
      <c r="C140" s="53" t="s">
        <v>35</v>
      </c>
      <c r="D140" s="226" t="s">
        <v>207</v>
      </c>
      <c r="E140" s="227" t="s">
        <v>10</v>
      </c>
      <c r="F140" s="228" t="s">
        <v>371</v>
      </c>
      <c r="G140" s="44"/>
      <c r="H140" s="395">
        <f t="shared" si="14"/>
        <v>20894</v>
      </c>
      <c r="I140" s="395">
        <f t="shared" si="14"/>
        <v>20894</v>
      </c>
    </row>
    <row r="141" spans="1:9" ht="15.75" customHeight="1" x14ac:dyDescent="0.25">
      <c r="A141" s="76" t="s">
        <v>173</v>
      </c>
      <c r="B141" s="44" t="s">
        <v>20</v>
      </c>
      <c r="C141" s="53" t="s">
        <v>35</v>
      </c>
      <c r="D141" s="226" t="s">
        <v>207</v>
      </c>
      <c r="E141" s="227" t="s">
        <v>10</v>
      </c>
      <c r="F141" s="228" t="s">
        <v>406</v>
      </c>
      <c r="G141" s="44"/>
      <c r="H141" s="395">
        <f t="shared" si="14"/>
        <v>20894</v>
      </c>
      <c r="I141" s="395">
        <f t="shared" si="14"/>
        <v>20894</v>
      </c>
    </row>
    <row r="142" spans="1:9" ht="15.75" customHeight="1" x14ac:dyDescent="0.25">
      <c r="A142" s="3" t="s">
        <v>18</v>
      </c>
      <c r="B142" s="44" t="s">
        <v>20</v>
      </c>
      <c r="C142" s="53" t="s">
        <v>35</v>
      </c>
      <c r="D142" s="226" t="s">
        <v>207</v>
      </c>
      <c r="E142" s="227" t="s">
        <v>10</v>
      </c>
      <c r="F142" s="228" t="s">
        <v>406</v>
      </c>
      <c r="G142" s="44" t="s">
        <v>17</v>
      </c>
      <c r="H142" s="397">
        <f>SUM(прил8!I115)</f>
        <v>20894</v>
      </c>
      <c r="I142" s="397">
        <f>SUM(прил8!J115)</f>
        <v>20894</v>
      </c>
    </row>
    <row r="143" spans="1:9" ht="15.75" x14ac:dyDescent="0.25">
      <c r="A143" s="86" t="s">
        <v>131</v>
      </c>
      <c r="B143" s="23" t="s">
        <v>20</v>
      </c>
      <c r="C143" s="40" t="s">
        <v>32</v>
      </c>
      <c r="D143" s="241"/>
      <c r="E143" s="242"/>
      <c r="F143" s="243"/>
      <c r="G143" s="22"/>
      <c r="H143" s="401">
        <f>SUM(H144)</f>
        <v>7793390</v>
      </c>
      <c r="I143" s="401">
        <f>SUM(I144)</f>
        <v>7984540</v>
      </c>
    </row>
    <row r="144" spans="1:9" ht="47.25" x14ac:dyDescent="0.25">
      <c r="A144" s="75" t="s">
        <v>132</v>
      </c>
      <c r="B144" s="28" t="s">
        <v>20</v>
      </c>
      <c r="C144" s="30" t="s">
        <v>32</v>
      </c>
      <c r="D144" s="223" t="s">
        <v>404</v>
      </c>
      <c r="E144" s="224" t="s">
        <v>370</v>
      </c>
      <c r="F144" s="225" t="s">
        <v>371</v>
      </c>
      <c r="G144" s="28"/>
      <c r="H144" s="394">
        <f>SUM(H145+H149)</f>
        <v>7793390</v>
      </c>
      <c r="I144" s="394">
        <f>SUM(I145+I149)</f>
        <v>7984540</v>
      </c>
    </row>
    <row r="145" spans="1:11" ht="65.25" customHeight="1" x14ac:dyDescent="0.25">
      <c r="A145" s="76" t="s">
        <v>133</v>
      </c>
      <c r="B145" s="44" t="s">
        <v>20</v>
      </c>
      <c r="C145" s="53" t="s">
        <v>32</v>
      </c>
      <c r="D145" s="226" t="s">
        <v>202</v>
      </c>
      <c r="E145" s="227" t="s">
        <v>370</v>
      </c>
      <c r="F145" s="228" t="s">
        <v>371</v>
      </c>
      <c r="G145" s="44"/>
      <c r="H145" s="395">
        <f t="shared" ref="H145:I147" si="15">SUM(H146)</f>
        <v>7742510</v>
      </c>
      <c r="I145" s="395">
        <f t="shared" si="15"/>
        <v>7933660</v>
      </c>
    </row>
    <row r="146" spans="1:11" ht="47.25" customHeight="1" x14ac:dyDescent="0.25">
      <c r="A146" s="76" t="s">
        <v>407</v>
      </c>
      <c r="B146" s="44" t="s">
        <v>20</v>
      </c>
      <c r="C146" s="53" t="s">
        <v>32</v>
      </c>
      <c r="D146" s="226" t="s">
        <v>202</v>
      </c>
      <c r="E146" s="227" t="s">
        <v>10</v>
      </c>
      <c r="F146" s="228" t="s">
        <v>371</v>
      </c>
      <c r="G146" s="44"/>
      <c r="H146" s="395">
        <f t="shared" si="15"/>
        <v>7742510</v>
      </c>
      <c r="I146" s="395">
        <f t="shared" si="15"/>
        <v>7933660</v>
      </c>
    </row>
    <row r="147" spans="1:11" ht="33.75" customHeight="1" x14ac:dyDescent="0.25">
      <c r="A147" s="76" t="s">
        <v>134</v>
      </c>
      <c r="B147" s="44" t="s">
        <v>20</v>
      </c>
      <c r="C147" s="53" t="s">
        <v>32</v>
      </c>
      <c r="D147" s="226" t="s">
        <v>202</v>
      </c>
      <c r="E147" s="227" t="s">
        <v>10</v>
      </c>
      <c r="F147" s="228" t="s">
        <v>408</v>
      </c>
      <c r="G147" s="44"/>
      <c r="H147" s="395">
        <f t="shared" si="15"/>
        <v>7742510</v>
      </c>
      <c r="I147" s="395">
        <f t="shared" si="15"/>
        <v>7933660</v>
      </c>
      <c r="J147" s="367"/>
      <c r="K147" s="367"/>
    </row>
    <row r="148" spans="1:11" ht="33.75" customHeight="1" x14ac:dyDescent="0.25">
      <c r="A148" s="76" t="s">
        <v>171</v>
      </c>
      <c r="B148" s="44" t="s">
        <v>20</v>
      </c>
      <c r="C148" s="53" t="s">
        <v>32</v>
      </c>
      <c r="D148" s="226" t="s">
        <v>202</v>
      </c>
      <c r="E148" s="227" t="s">
        <v>10</v>
      </c>
      <c r="F148" s="228" t="s">
        <v>408</v>
      </c>
      <c r="G148" s="44" t="s">
        <v>170</v>
      </c>
      <c r="H148" s="397">
        <f>SUM(прил8!I121)</f>
        <v>7742510</v>
      </c>
      <c r="I148" s="397">
        <f>SUM(прил8!J121)</f>
        <v>7933660</v>
      </c>
    </row>
    <row r="149" spans="1:11" ht="78.75" x14ac:dyDescent="0.25">
      <c r="A149" s="76" t="s">
        <v>235</v>
      </c>
      <c r="B149" s="44" t="s">
        <v>20</v>
      </c>
      <c r="C149" s="119" t="s">
        <v>32</v>
      </c>
      <c r="D149" s="226" t="s">
        <v>233</v>
      </c>
      <c r="E149" s="227" t="s">
        <v>370</v>
      </c>
      <c r="F149" s="228" t="s">
        <v>371</v>
      </c>
      <c r="G149" s="44"/>
      <c r="H149" s="395">
        <f t="shared" ref="H149:I151" si="16">SUM(H150)</f>
        <v>50880</v>
      </c>
      <c r="I149" s="395">
        <f t="shared" si="16"/>
        <v>50880</v>
      </c>
    </row>
    <row r="150" spans="1:11" ht="34.5" customHeight="1" x14ac:dyDescent="0.25">
      <c r="A150" s="76" t="s">
        <v>413</v>
      </c>
      <c r="B150" s="44" t="s">
        <v>20</v>
      </c>
      <c r="C150" s="119" t="s">
        <v>32</v>
      </c>
      <c r="D150" s="226" t="s">
        <v>233</v>
      </c>
      <c r="E150" s="227" t="s">
        <v>10</v>
      </c>
      <c r="F150" s="228" t="s">
        <v>371</v>
      </c>
      <c r="G150" s="44"/>
      <c r="H150" s="395">
        <f t="shared" si="16"/>
        <v>50880</v>
      </c>
      <c r="I150" s="395">
        <f t="shared" si="16"/>
        <v>50880</v>
      </c>
    </row>
    <row r="151" spans="1:11" ht="31.5" x14ac:dyDescent="0.25">
      <c r="A151" s="76" t="s">
        <v>234</v>
      </c>
      <c r="B151" s="44" t="s">
        <v>20</v>
      </c>
      <c r="C151" s="119" t="s">
        <v>32</v>
      </c>
      <c r="D151" s="226" t="s">
        <v>233</v>
      </c>
      <c r="E151" s="227" t="s">
        <v>10</v>
      </c>
      <c r="F151" s="228" t="s">
        <v>414</v>
      </c>
      <c r="G151" s="44"/>
      <c r="H151" s="395">
        <f t="shared" si="16"/>
        <v>50880</v>
      </c>
      <c r="I151" s="395">
        <f t="shared" si="16"/>
        <v>50880</v>
      </c>
    </row>
    <row r="152" spans="1:11" ht="32.25" customHeight="1" x14ac:dyDescent="0.25">
      <c r="A152" s="520" t="s">
        <v>514</v>
      </c>
      <c r="B152" s="44" t="s">
        <v>20</v>
      </c>
      <c r="C152" s="119" t="s">
        <v>32</v>
      </c>
      <c r="D152" s="226" t="s">
        <v>233</v>
      </c>
      <c r="E152" s="227" t="s">
        <v>10</v>
      </c>
      <c r="F152" s="228" t="s">
        <v>414</v>
      </c>
      <c r="G152" s="44" t="s">
        <v>16</v>
      </c>
      <c r="H152" s="397">
        <f>SUM(прил8!I125)</f>
        <v>50880</v>
      </c>
      <c r="I152" s="397">
        <f>SUM(прил8!J125)</f>
        <v>50880</v>
      </c>
    </row>
    <row r="153" spans="1:11" ht="15.75" x14ac:dyDescent="0.25">
      <c r="A153" s="86" t="s">
        <v>26</v>
      </c>
      <c r="B153" s="23" t="s">
        <v>20</v>
      </c>
      <c r="C153" s="40">
        <v>12</v>
      </c>
      <c r="D153" s="241"/>
      <c r="E153" s="242"/>
      <c r="F153" s="243"/>
      <c r="G153" s="22"/>
      <c r="H153" s="401">
        <f>SUM(H154,H166+H159)</f>
        <v>755754</v>
      </c>
      <c r="I153" s="401">
        <f>SUM(I154,I166+I159)</f>
        <v>2337948</v>
      </c>
    </row>
    <row r="154" spans="1:11" ht="47.25" customHeight="1" x14ac:dyDescent="0.25">
      <c r="A154" s="27" t="s">
        <v>124</v>
      </c>
      <c r="B154" s="28" t="s">
        <v>20</v>
      </c>
      <c r="C154" s="30">
        <v>12</v>
      </c>
      <c r="D154" s="223" t="s">
        <v>395</v>
      </c>
      <c r="E154" s="224" t="s">
        <v>370</v>
      </c>
      <c r="F154" s="225" t="s">
        <v>371</v>
      </c>
      <c r="G154" s="28"/>
      <c r="H154" s="394">
        <f t="shared" ref="H154:I157" si="17">SUM(H155)</f>
        <v>100000</v>
      </c>
      <c r="I154" s="394">
        <f t="shared" si="17"/>
        <v>100000</v>
      </c>
    </row>
    <row r="155" spans="1:11" ht="64.5" customHeight="1" x14ac:dyDescent="0.25">
      <c r="A155" s="54" t="s">
        <v>125</v>
      </c>
      <c r="B155" s="2" t="s">
        <v>20</v>
      </c>
      <c r="C155" s="340">
        <v>12</v>
      </c>
      <c r="D155" s="238" t="s">
        <v>192</v>
      </c>
      <c r="E155" s="239" t="s">
        <v>370</v>
      </c>
      <c r="F155" s="240" t="s">
        <v>371</v>
      </c>
      <c r="G155" s="2"/>
      <c r="H155" s="395">
        <f t="shared" si="17"/>
        <v>100000</v>
      </c>
      <c r="I155" s="395">
        <f t="shared" si="17"/>
        <v>100000</v>
      </c>
    </row>
    <row r="156" spans="1:11" ht="48.75" customHeight="1" x14ac:dyDescent="0.25">
      <c r="A156" s="54" t="s">
        <v>396</v>
      </c>
      <c r="B156" s="2" t="s">
        <v>20</v>
      </c>
      <c r="C156" s="340">
        <v>12</v>
      </c>
      <c r="D156" s="238" t="s">
        <v>192</v>
      </c>
      <c r="E156" s="239" t="s">
        <v>10</v>
      </c>
      <c r="F156" s="240" t="s">
        <v>371</v>
      </c>
      <c r="G156" s="2"/>
      <c r="H156" s="395">
        <f t="shared" si="17"/>
        <v>100000</v>
      </c>
      <c r="I156" s="395">
        <f t="shared" si="17"/>
        <v>100000</v>
      </c>
    </row>
    <row r="157" spans="1:11" ht="16.5" customHeight="1" x14ac:dyDescent="0.25">
      <c r="A157" s="84" t="s">
        <v>398</v>
      </c>
      <c r="B157" s="2" t="s">
        <v>20</v>
      </c>
      <c r="C157" s="340">
        <v>12</v>
      </c>
      <c r="D157" s="238" t="s">
        <v>192</v>
      </c>
      <c r="E157" s="239" t="s">
        <v>10</v>
      </c>
      <c r="F157" s="240" t="s">
        <v>397</v>
      </c>
      <c r="G157" s="2"/>
      <c r="H157" s="395">
        <f t="shared" si="17"/>
        <v>100000</v>
      </c>
      <c r="I157" s="395">
        <f t="shared" si="17"/>
        <v>100000</v>
      </c>
    </row>
    <row r="158" spans="1:11" ht="30" customHeight="1" x14ac:dyDescent="0.25">
      <c r="A158" s="520" t="s">
        <v>514</v>
      </c>
      <c r="B158" s="2" t="s">
        <v>20</v>
      </c>
      <c r="C158" s="340">
        <v>12</v>
      </c>
      <c r="D158" s="238" t="s">
        <v>192</v>
      </c>
      <c r="E158" s="239" t="s">
        <v>10</v>
      </c>
      <c r="F158" s="240" t="s">
        <v>397</v>
      </c>
      <c r="G158" s="2" t="s">
        <v>16</v>
      </c>
      <c r="H158" s="396">
        <f>SUM(прил8!I131)</f>
        <v>100000</v>
      </c>
      <c r="I158" s="396">
        <f>SUM(прил8!J131)</f>
        <v>100000</v>
      </c>
    </row>
    <row r="159" spans="1:11" s="566" customFormat="1" ht="50.25" customHeight="1" x14ac:dyDescent="0.25">
      <c r="A159" s="75" t="s">
        <v>178</v>
      </c>
      <c r="B159" s="28" t="s">
        <v>20</v>
      </c>
      <c r="C159" s="30">
        <v>12</v>
      </c>
      <c r="D159" s="223" t="s">
        <v>537</v>
      </c>
      <c r="E159" s="224" t="s">
        <v>370</v>
      </c>
      <c r="F159" s="225" t="s">
        <v>371</v>
      </c>
      <c r="G159" s="28"/>
      <c r="H159" s="394">
        <f>SUM(H160)</f>
        <v>645754</v>
      </c>
      <c r="I159" s="394">
        <f>SUM(I160)</f>
        <v>2227948</v>
      </c>
    </row>
    <row r="160" spans="1:11" s="566" customFormat="1" ht="79.5" customHeight="1" x14ac:dyDescent="0.25">
      <c r="A160" s="76" t="s">
        <v>179</v>
      </c>
      <c r="B160" s="44" t="s">
        <v>20</v>
      </c>
      <c r="C160" s="53">
        <v>12</v>
      </c>
      <c r="D160" s="226" t="s">
        <v>206</v>
      </c>
      <c r="E160" s="227" t="s">
        <v>370</v>
      </c>
      <c r="F160" s="228" t="s">
        <v>371</v>
      </c>
      <c r="G160" s="44"/>
      <c r="H160" s="395">
        <f>SUM(H161)</f>
        <v>645754</v>
      </c>
      <c r="I160" s="395">
        <f>SUM(I161)</f>
        <v>2227948</v>
      </c>
    </row>
    <row r="161" spans="1:9" s="566" customFormat="1" ht="30.75" customHeight="1" x14ac:dyDescent="0.25">
      <c r="A161" s="76" t="s">
        <v>427</v>
      </c>
      <c r="B161" s="44" t="s">
        <v>20</v>
      </c>
      <c r="C161" s="53">
        <v>12</v>
      </c>
      <c r="D161" s="226" t="s">
        <v>206</v>
      </c>
      <c r="E161" s="227" t="s">
        <v>10</v>
      </c>
      <c r="F161" s="228" t="s">
        <v>371</v>
      </c>
      <c r="G161" s="44"/>
      <c r="H161" s="395">
        <f>SUM(H162+H164)</f>
        <v>645754</v>
      </c>
      <c r="I161" s="395">
        <f>SUM(I162+I164)</f>
        <v>2227948</v>
      </c>
    </row>
    <row r="162" spans="1:9" s="566" customFormat="1" ht="30.75" customHeight="1" x14ac:dyDescent="0.25">
      <c r="A162" s="76" t="s">
        <v>640</v>
      </c>
      <c r="B162" s="44" t="s">
        <v>20</v>
      </c>
      <c r="C162" s="53">
        <v>12</v>
      </c>
      <c r="D162" s="226" t="s">
        <v>206</v>
      </c>
      <c r="E162" s="227" t="s">
        <v>10</v>
      </c>
      <c r="F162" s="365">
        <v>13600</v>
      </c>
      <c r="G162" s="44"/>
      <c r="H162" s="395">
        <f>SUM(H163:H163)</f>
        <v>452029</v>
      </c>
      <c r="I162" s="395">
        <f>SUM(I163:I163)</f>
        <v>1559564</v>
      </c>
    </row>
    <row r="163" spans="1:9" s="566" customFormat="1" ht="31.5" x14ac:dyDescent="0.25">
      <c r="A163" s="520" t="s">
        <v>514</v>
      </c>
      <c r="B163" s="44" t="s">
        <v>20</v>
      </c>
      <c r="C163" s="53">
        <v>12</v>
      </c>
      <c r="D163" s="226" t="s">
        <v>206</v>
      </c>
      <c r="E163" s="227" t="s">
        <v>10</v>
      </c>
      <c r="F163" s="365">
        <v>13600</v>
      </c>
      <c r="G163" s="44" t="s">
        <v>16</v>
      </c>
      <c r="H163" s="397">
        <f>SUM(прил8!I136)</f>
        <v>452029</v>
      </c>
      <c r="I163" s="397">
        <f>SUM(прил8!J136)</f>
        <v>1559564</v>
      </c>
    </row>
    <row r="164" spans="1:9" s="566" customFormat="1" ht="30.75" customHeight="1" x14ac:dyDescent="0.25">
      <c r="A164" s="76" t="s">
        <v>641</v>
      </c>
      <c r="B164" s="44" t="s">
        <v>20</v>
      </c>
      <c r="C164" s="53">
        <v>12</v>
      </c>
      <c r="D164" s="226" t="s">
        <v>206</v>
      </c>
      <c r="E164" s="227" t="s">
        <v>10</v>
      </c>
      <c r="F164" s="228" t="s">
        <v>546</v>
      </c>
      <c r="G164" s="44"/>
      <c r="H164" s="395">
        <f>SUM(H165:H165)</f>
        <v>193725</v>
      </c>
      <c r="I164" s="395">
        <f>SUM(I165:I165)</f>
        <v>668384</v>
      </c>
    </row>
    <row r="165" spans="1:9" s="566" customFormat="1" ht="31.5" x14ac:dyDescent="0.25">
      <c r="A165" s="520" t="s">
        <v>514</v>
      </c>
      <c r="B165" s="44" t="s">
        <v>20</v>
      </c>
      <c r="C165" s="53">
        <v>12</v>
      </c>
      <c r="D165" s="226" t="s">
        <v>206</v>
      </c>
      <c r="E165" s="227" t="s">
        <v>10</v>
      </c>
      <c r="F165" s="228" t="s">
        <v>546</v>
      </c>
      <c r="G165" s="44" t="s">
        <v>16</v>
      </c>
      <c r="H165" s="397">
        <f>SUM(прил8!I138)</f>
        <v>193725</v>
      </c>
      <c r="I165" s="397">
        <f>SUM(прил8!J138)</f>
        <v>668384</v>
      </c>
    </row>
    <row r="166" spans="1:9" ht="33" customHeight="1" x14ac:dyDescent="0.25">
      <c r="A166" s="65" t="s">
        <v>135</v>
      </c>
      <c r="B166" s="29" t="s">
        <v>20</v>
      </c>
      <c r="C166" s="29" t="s">
        <v>74</v>
      </c>
      <c r="D166" s="217" t="s">
        <v>204</v>
      </c>
      <c r="E166" s="218" t="s">
        <v>370</v>
      </c>
      <c r="F166" s="219" t="s">
        <v>371</v>
      </c>
      <c r="G166" s="28"/>
      <c r="H166" s="394">
        <f t="shared" ref="H166:I169" si="18">SUM(H167)</f>
        <v>10000</v>
      </c>
      <c r="I166" s="394">
        <f t="shared" si="18"/>
        <v>10000</v>
      </c>
    </row>
    <row r="167" spans="1:9" ht="47.25" customHeight="1" x14ac:dyDescent="0.25">
      <c r="A167" s="84" t="s">
        <v>136</v>
      </c>
      <c r="B167" s="5" t="s">
        <v>20</v>
      </c>
      <c r="C167" s="351">
        <v>12</v>
      </c>
      <c r="D167" s="238" t="s">
        <v>205</v>
      </c>
      <c r="E167" s="239" t="s">
        <v>370</v>
      </c>
      <c r="F167" s="240" t="s">
        <v>371</v>
      </c>
      <c r="G167" s="268"/>
      <c r="H167" s="395">
        <f t="shared" si="18"/>
        <v>10000</v>
      </c>
      <c r="I167" s="395">
        <f t="shared" si="18"/>
        <v>10000</v>
      </c>
    </row>
    <row r="168" spans="1:9" ht="65.25" customHeight="1" x14ac:dyDescent="0.25">
      <c r="A168" s="84" t="s">
        <v>418</v>
      </c>
      <c r="B168" s="5" t="s">
        <v>20</v>
      </c>
      <c r="C168" s="351">
        <v>12</v>
      </c>
      <c r="D168" s="238" t="s">
        <v>205</v>
      </c>
      <c r="E168" s="239" t="s">
        <v>10</v>
      </c>
      <c r="F168" s="240" t="s">
        <v>371</v>
      </c>
      <c r="G168" s="268"/>
      <c r="H168" s="395">
        <f t="shared" si="18"/>
        <v>10000</v>
      </c>
      <c r="I168" s="395">
        <f t="shared" si="18"/>
        <v>10000</v>
      </c>
    </row>
    <row r="169" spans="1:9" ht="31.5" x14ac:dyDescent="0.25">
      <c r="A169" s="3" t="s">
        <v>420</v>
      </c>
      <c r="B169" s="5" t="s">
        <v>20</v>
      </c>
      <c r="C169" s="351">
        <v>12</v>
      </c>
      <c r="D169" s="238" t="s">
        <v>205</v>
      </c>
      <c r="E169" s="239" t="s">
        <v>10</v>
      </c>
      <c r="F169" s="240" t="s">
        <v>419</v>
      </c>
      <c r="G169" s="268"/>
      <c r="H169" s="395">
        <f t="shared" si="18"/>
        <v>10000</v>
      </c>
      <c r="I169" s="395">
        <f t="shared" si="18"/>
        <v>10000</v>
      </c>
    </row>
    <row r="170" spans="1:9" ht="16.5" customHeight="1" x14ac:dyDescent="0.25">
      <c r="A170" s="84" t="s">
        <v>18</v>
      </c>
      <c r="B170" s="5" t="s">
        <v>20</v>
      </c>
      <c r="C170" s="351">
        <v>12</v>
      </c>
      <c r="D170" s="238" t="s">
        <v>205</v>
      </c>
      <c r="E170" s="239" t="s">
        <v>10</v>
      </c>
      <c r="F170" s="240" t="s">
        <v>419</v>
      </c>
      <c r="G170" s="268" t="s">
        <v>17</v>
      </c>
      <c r="H170" s="397">
        <f>SUM(прил8!I143)</f>
        <v>10000</v>
      </c>
      <c r="I170" s="397">
        <f>SUM(прил8!J143)</f>
        <v>10000</v>
      </c>
    </row>
    <row r="171" spans="1:9" s="558" customFormat="1" ht="15.75" hidden="1" x14ac:dyDescent="0.25">
      <c r="A171" s="58" t="s">
        <v>139</v>
      </c>
      <c r="B171" s="94" t="s">
        <v>98</v>
      </c>
      <c r="C171" s="95"/>
      <c r="D171" s="247"/>
      <c r="E171" s="248"/>
      <c r="F171" s="249"/>
      <c r="G171" s="96"/>
      <c r="H171" s="447">
        <f t="shared" ref="H171:I174" si="19">SUM(H172)</f>
        <v>0</v>
      </c>
      <c r="I171" s="447">
        <f t="shared" si="19"/>
        <v>0</v>
      </c>
    </row>
    <row r="172" spans="1:9" s="558" customFormat="1" ht="15.75" hidden="1" x14ac:dyDescent="0.25">
      <c r="A172" s="41" t="s">
        <v>140</v>
      </c>
      <c r="B172" s="51" t="s">
        <v>98</v>
      </c>
      <c r="C172" s="23" t="s">
        <v>12</v>
      </c>
      <c r="D172" s="214"/>
      <c r="E172" s="215"/>
      <c r="F172" s="216"/>
      <c r="G172" s="52"/>
      <c r="H172" s="401">
        <f t="shared" si="19"/>
        <v>0</v>
      </c>
      <c r="I172" s="401">
        <f t="shared" si="19"/>
        <v>0</v>
      </c>
    </row>
    <row r="173" spans="1:9" s="558" customFormat="1" ht="47.25" hidden="1" x14ac:dyDescent="0.25">
      <c r="A173" s="27" t="s">
        <v>178</v>
      </c>
      <c r="B173" s="29" t="s">
        <v>98</v>
      </c>
      <c r="C173" s="121" t="s">
        <v>12</v>
      </c>
      <c r="D173" s="223" t="s">
        <v>421</v>
      </c>
      <c r="E173" s="224" t="s">
        <v>370</v>
      </c>
      <c r="F173" s="225" t="s">
        <v>371</v>
      </c>
      <c r="G173" s="31"/>
      <c r="H173" s="394">
        <f t="shared" si="19"/>
        <v>0</v>
      </c>
      <c r="I173" s="394">
        <f t="shared" si="19"/>
        <v>0</v>
      </c>
    </row>
    <row r="174" spans="1:9" s="558" customFormat="1" ht="78.75" hidden="1" x14ac:dyDescent="0.25">
      <c r="A174" s="339" t="s">
        <v>179</v>
      </c>
      <c r="B174" s="5" t="s">
        <v>98</v>
      </c>
      <c r="C174" s="560" t="s">
        <v>12</v>
      </c>
      <c r="D174" s="238" t="s">
        <v>206</v>
      </c>
      <c r="E174" s="239" t="s">
        <v>370</v>
      </c>
      <c r="F174" s="240" t="s">
        <v>371</v>
      </c>
      <c r="G174" s="59"/>
      <c r="H174" s="395">
        <f t="shared" si="19"/>
        <v>0</v>
      </c>
      <c r="I174" s="395">
        <f t="shared" si="19"/>
        <v>0</v>
      </c>
    </row>
    <row r="175" spans="1:9" s="558" customFormat="1" ht="31.5" hidden="1" x14ac:dyDescent="0.25">
      <c r="A175" s="3" t="s">
        <v>427</v>
      </c>
      <c r="B175" s="5" t="s">
        <v>98</v>
      </c>
      <c r="C175" s="560" t="s">
        <v>12</v>
      </c>
      <c r="D175" s="238" t="s">
        <v>206</v>
      </c>
      <c r="E175" s="239" t="s">
        <v>10</v>
      </c>
      <c r="F175" s="240" t="s">
        <v>371</v>
      </c>
      <c r="G175" s="59" t="s">
        <v>66</v>
      </c>
      <c r="H175" s="395">
        <f>SUM(H176+H178)</f>
        <v>0</v>
      </c>
      <c r="I175" s="395">
        <f>SUM(I178)</f>
        <v>0</v>
      </c>
    </row>
    <row r="176" spans="1:9" s="566" customFormat="1" ht="31.5" hidden="1" x14ac:dyDescent="0.25">
      <c r="A176" s="61" t="s">
        <v>717</v>
      </c>
      <c r="B176" s="5" t="s">
        <v>98</v>
      </c>
      <c r="C176" s="567" t="s">
        <v>12</v>
      </c>
      <c r="D176" s="238" t="s">
        <v>206</v>
      </c>
      <c r="E176" s="239" t="s">
        <v>10</v>
      </c>
      <c r="F176" s="240">
        <v>11500</v>
      </c>
      <c r="G176" s="59"/>
      <c r="H176" s="395">
        <f>SUM(H177)</f>
        <v>0</v>
      </c>
      <c r="I176" s="395"/>
    </row>
    <row r="177" spans="1:9" s="566" customFormat="1" ht="31.5" hidden="1" x14ac:dyDescent="0.25">
      <c r="A177" s="76" t="s">
        <v>171</v>
      </c>
      <c r="B177" s="5" t="s">
        <v>98</v>
      </c>
      <c r="C177" s="567" t="s">
        <v>12</v>
      </c>
      <c r="D177" s="238" t="s">
        <v>206</v>
      </c>
      <c r="E177" s="239" t="s">
        <v>10</v>
      </c>
      <c r="F177" s="240">
        <v>11500</v>
      </c>
      <c r="G177" s="59" t="s">
        <v>170</v>
      </c>
      <c r="H177" s="397">
        <f>SUM(прил8!I150)</f>
        <v>0</v>
      </c>
      <c r="I177" s="397"/>
    </row>
    <row r="178" spans="1:9" s="558" customFormat="1" ht="31.5" hidden="1" x14ac:dyDescent="0.25">
      <c r="A178" s="61" t="s">
        <v>711</v>
      </c>
      <c r="B178" s="5" t="s">
        <v>98</v>
      </c>
      <c r="C178" s="560" t="s">
        <v>12</v>
      </c>
      <c r="D178" s="238" t="s">
        <v>206</v>
      </c>
      <c r="E178" s="239" t="s">
        <v>10</v>
      </c>
      <c r="F178" s="347" t="s">
        <v>710</v>
      </c>
      <c r="G178" s="59"/>
      <c r="H178" s="395">
        <f>SUM(H179)</f>
        <v>0</v>
      </c>
      <c r="I178" s="395">
        <f>SUM(I179)</f>
        <v>0</v>
      </c>
    </row>
    <row r="179" spans="1:9" s="558" customFormat="1" ht="31.5" hidden="1" x14ac:dyDescent="0.25">
      <c r="A179" s="76" t="s">
        <v>171</v>
      </c>
      <c r="B179" s="5" t="s">
        <v>98</v>
      </c>
      <c r="C179" s="560" t="s">
        <v>12</v>
      </c>
      <c r="D179" s="238" t="s">
        <v>206</v>
      </c>
      <c r="E179" s="239" t="s">
        <v>10</v>
      </c>
      <c r="F179" s="347" t="s">
        <v>710</v>
      </c>
      <c r="G179" s="59" t="s">
        <v>170</v>
      </c>
      <c r="H179" s="397">
        <f>SUM(прил8!I152)</f>
        <v>0</v>
      </c>
      <c r="I179" s="397"/>
    </row>
    <row r="180" spans="1:9" ht="17.25" customHeight="1" x14ac:dyDescent="0.25">
      <c r="A180" s="74" t="s">
        <v>27</v>
      </c>
      <c r="B180" s="16" t="s">
        <v>29</v>
      </c>
      <c r="C180" s="39"/>
      <c r="D180" s="247"/>
      <c r="E180" s="248"/>
      <c r="F180" s="249"/>
      <c r="G180" s="15"/>
      <c r="H180" s="447">
        <f>SUM(H181+H197+H248+H263+H281)</f>
        <v>450290158</v>
      </c>
      <c r="I180" s="447">
        <f>SUM(I181+I197+I248+I263+I281)</f>
        <v>272575144</v>
      </c>
    </row>
    <row r="181" spans="1:9" ht="15.75" x14ac:dyDescent="0.25">
      <c r="A181" s="86" t="s">
        <v>28</v>
      </c>
      <c r="B181" s="23" t="s">
        <v>29</v>
      </c>
      <c r="C181" s="23" t="s">
        <v>10</v>
      </c>
      <c r="D181" s="214"/>
      <c r="E181" s="215"/>
      <c r="F181" s="216"/>
      <c r="G181" s="22"/>
      <c r="H181" s="401">
        <f>SUM(H182,H192)</f>
        <v>33757164</v>
      </c>
      <c r="I181" s="401">
        <f>SUM(I182,I192)</f>
        <v>33757164</v>
      </c>
    </row>
    <row r="182" spans="1:9" ht="35.25" customHeight="1" x14ac:dyDescent="0.25">
      <c r="A182" s="27" t="s">
        <v>141</v>
      </c>
      <c r="B182" s="29" t="s">
        <v>29</v>
      </c>
      <c r="C182" s="29" t="s">
        <v>10</v>
      </c>
      <c r="D182" s="217" t="s">
        <v>428</v>
      </c>
      <c r="E182" s="218" t="s">
        <v>370</v>
      </c>
      <c r="F182" s="219" t="s">
        <v>371</v>
      </c>
      <c r="G182" s="31"/>
      <c r="H182" s="394">
        <f>SUM(H183)</f>
        <v>33609164</v>
      </c>
      <c r="I182" s="394">
        <f>SUM(I183)</f>
        <v>33609164</v>
      </c>
    </row>
    <row r="183" spans="1:9" ht="49.5" customHeight="1" x14ac:dyDescent="0.25">
      <c r="A183" s="3" t="s">
        <v>142</v>
      </c>
      <c r="B183" s="5" t="s">
        <v>29</v>
      </c>
      <c r="C183" s="5" t="s">
        <v>10</v>
      </c>
      <c r="D183" s="220" t="s">
        <v>215</v>
      </c>
      <c r="E183" s="221" t="s">
        <v>370</v>
      </c>
      <c r="F183" s="222" t="s">
        <v>371</v>
      </c>
      <c r="G183" s="59"/>
      <c r="H183" s="395">
        <f>SUM(H184)</f>
        <v>33609164</v>
      </c>
      <c r="I183" s="395">
        <f>SUM(I184)</f>
        <v>33609164</v>
      </c>
    </row>
    <row r="184" spans="1:9" ht="17.25" customHeight="1" x14ac:dyDescent="0.25">
      <c r="A184" s="3" t="s">
        <v>429</v>
      </c>
      <c r="B184" s="5" t="s">
        <v>29</v>
      </c>
      <c r="C184" s="5" t="s">
        <v>10</v>
      </c>
      <c r="D184" s="220" t="s">
        <v>215</v>
      </c>
      <c r="E184" s="221" t="s">
        <v>10</v>
      </c>
      <c r="F184" s="222" t="s">
        <v>371</v>
      </c>
      <c r="G184" s="59"/>
      <c r="H184" s="395">
        <f>SUM(H185+H188)</f>
        <v>33609164</v>
      </c>
      <c r="I184" s="395">
        <f>SUM(I185+I188)</f>
        <v>33609164</v>
      </c>
    </row>
    <row r="185" spans="1:9" ht="81" customHeight="1" x14ac:dyDescent="0.25">
      <c r="A185" s="3" t="s">
        <v>430</v>
      </c>
      <c r="B185" s="5" t="s">
        <v>29</v>
      </c>
      <c r="C185" s="5" t="s">
        <v>10</v>
      </c>
      <c r="D185" s="220" t="s">
        <v>215</v>
      </c>
      <c r="E185" s="221" t="s">
        <v>10</v>
      </c>
      <c r="F185" s="222" t="s">
        <v>431</v>
      </c>
      <c r="G185" s="2"/>
      <c r="H185" s="395">
        <f>SUM(H186:H187)</f>
        <v>18429532</v>
      </c>
      <c r="I185" s="395">
        <f>SUM(I186:I187)</f>
        <v>18429532</v>
      </c>
    </row>
    <row r="186" spans="1:9" ht="47.25" x14ac:dyDescent="0.25">
      <c r="A186" s="84" t="s">
        <v>76</v>
      </c>
      <c r="B186" s="5" t="s">
        <v>29</v>
      </c>
      <c r="C186" s="5" t="s">
        <v>10</v>
      </c>
      <c r="D186" s="220" t="s">
        <v>215</v>
      </c>
      <c r="E186" s="221" t="s">
        <v>10</v>
      </c>
      <c r="F186" s="222" t="s">
        <v>431</v>
      </c>
      <c r="G186" s="268" t="s">
        <v>13</v>
      </c>
      <c r="H186" s="397">
        <f>SUM(прил8!I219)</f>
        <v>18218061</v>
      </c>
      <c r="I186" s="397">
        <f>SUM(прил8!J219)</f>
        <v>18218061</v>
      </c>
    </row>
    <row r="187" spans="1:9" ht="31.5" customHeight="1" x14ac:dyDescent="0.25">
      <c r="A187" s="520" t="s">
        <v>514</v>
      </c>
      <c r="B187" s="5" t="s">
        <v>29</v>
      </c>
      <c r="C187" s="5" t="s">
        <v>10</v>
      </c>
      <c r="D187" s="220" t="s">
        <v>215</v>
      </c>
      <c r="E187" s="221" t="s">
        <v>10</v>
      </c>
      <c r="F187" s="222" t="s">
        <v>431</v>
      </c>
      <c r="G187" s="268" t="s">
        <v>16</v>
      </c>
      <c r="H187" s="397">
        <f>SUM(прил8!I220)</f>
        <v>211471</v>
      </c>
      <c r="I187" s="397">
        <f>SUM(прил8!J220)</f>
        <v>211471</v>
      </c>
    </row>
    <row r="188" spans="1:9" ht="33" customHeight="1" x14ac:dyDescent="0.25">
      <c r="A188" s="3" t="s">
        <v>84</v>
      </c>
      <c r="B188" s="5" t="s">
        <v>29</v>
      </c>
      <c r="C188" s="5" t="s">
        <v>10</v>
      </c>
      <c r="D188" s="220" t="s">
        <v>215</v>
      </c>
      <c r="E188" s="221" t="s">
        <v>10</v>
      </c>
      <c r="F188" s="222" t="s">
        <v>402</v>
      </c>
      <c r="G188" s="59"/>
      <c r="H188" s="395">
        <f>SUM(H189:H191)</f>
        <v>15179632</v>
      </c>
      <c r="I188" s="395">
        <f>SUM(I189:I191)</f>
        <v>15179632</v>
      </c>
    </row>
    <row r="189" spans="1:9" ht="49.5" customHeight="1" x14ac:dyDescent="0.25">
      <c r="A189" s="84" t="s">
        <v>76</v>
      </c>
      <c r="B189" s="5" t="s">
        <v>29</v>
      </c>
      <c r="C189" s="5" t="s">
        <v>10</v>
      </c>
      <c r="D189" s="220" t="s">
        <v>215</v>
      </c>
      <c r="E189" s="221" t="s">
        <v>10</v>
      </c>
      <c r="F189" s="222" t="s">
        <v>402</v>
      </c>
      <c r="G189" s="59" t="s">
        <v>13</v>
      </c>
      <c r="H189" s="397">
        <f>SUM(прил8!I222)</f>
        <v>6210585</v>
      </c>
      <c r="I189" s="397">
        <f>SUM(прил8!J222)</f>
        <v>6210585</v>
      </c>
    </row>
    <row r="190" spans="1:9" ht="31.5" customHeight="1" x14ac:dyDescent="0.25">
      <c r="A190" s="520" t="s">
        <v>514</v>
      </c>
      <c r="B190" s="5" t="s">
        <v>29</v>
      </c>
      <c r="C190" s="5" t="s">
        <v>10</v>
      </c>
      <c r="D190" s="220" t="s">
        <v>215</v>
      </c>
      <c r="E190" s="221" t="s">
        <v>10</v>
      </c>
      <c r="F190" s="222" t="s">
        <v>402</v>
      </c>
      <c r="G190" s="59" t="s">
        <v>16</v>
      </c>
      <c r="H190" s="397">
        <f>SUM(прил8!I223)</f>
        <v>8427685</v>
      </c>
      <c r="I190" s="397">
        <f>SUM(прил8!J223)</f>
        <v>8427685</v>
      </c>
    </row>
    <row r="191" spans="1:9" ht="18" customHeight="1" x14ac:dyDescent="0.25">
      <c r="A191" s="3" t="s">
        <v>18</v>
      </c>
      <c r="B191" s="5" t="s">
        <v>29</v>
      </c>
      <c r="C191" s="5" t="s">
        <v>10</v>
      </c>
      <c r="D191" s="220" t="s">
        <v>215</v>
      </c>
      <c r="E191" s="221" t="s">
        <v>10</v>
      </c>
      <c r="F191" s="222" t="s">
        <v>402</v>
      </c>
      <c r="G191" s="59" t="s">
        <v>17</v>
      </c>
      <c r="H191" s="397">
        <f>SUM(прил8!I224)</f>
        <v>541362</v>
      </c>
      <c r="I191" s="397">
        <f>SUM(прил8!J224)</f>
        <v>541362</v>
      </c>
    </row>
    <row r="192" spans="1:9" ht="64.5" customHeight="1" x14ac:dyDescent="0.25">
      <c r="A192" s="75" t="s">
        <v>128</v>
      </c>
      <c r="B192" s="28" t="s">
        <v>29</v>
      </c>
      <c r="C192" s="42" t="s">
        <v>10</v>
      </c>
      <c r="D192" s="229" t="s">
        <v>199</v>
      </c>
      <c r="E192" s="230" t="s">
        <v>370</v>
      </c>
      <c r="F192" s="231" t="s">
        <v>371</v>
      </c>
      <c r="G192" s="28"/>
      <c r="H192" s="394">
        <f t="shared" ref="H192:I195" si="20">SUM(H193)</f>
        <v>148000</v>
      </c>
      <c r="I192" s="394">
        <f t="shared" si="20"/>
        <v>148000</v>
      </c>
    </row>
    <row r="193" spans="1:9" ht="96" customHeight="1" x14ac:dyDescent="0.25">
      <c r="A193" s="76" t="s">
        <v>144</v>
      </c>
      <c r="B193" s="2" t="s">
        <v>29</v>
      </c>
      <c r="C193" s="8" t="s">
        <v>10</v>
      </c>
      <c r="D193" s="253" t="s">
        <v>201</v>
      </c>
      <c r="E193" s="254" t="s">
        <v>370</v>
      </c>
      <c r="F193" s="255" t="s">
        <v>371</v>
      </c>
      <c r="G193" s="2"/>
      <c r="H193" s="395">
        <f t="shared" si="20"/>
        <v>148000</v>
      </c>
      <c r="I193" s="395">
        <f t="shared" si="20"/>
        <v>148000</v>
      </c>
    </row>
    <row r="194" spans="1:9" ht="49.5" customHeight="1" x14ac:dyDescent="0.25">
      <c r="A194" s="76" t="s">
        <v>390</v>
      </c>
      <c r="B194" s="2" t="s">
        <v>29</v>
      </c>
      <c r="C194" s="8" t="s">
        <v>10</v>
      </c>
      <c r="D194" s="253" t="s">
        <v>201</v>
      </c>
      <c r="E194" s="254" t="s">
        <v>10</v>
      </c>
      <c r="F194" s="255" t="s">
        <v>371</v>
      </c>
      <c r="G194" s="2"/>
      <c r="H194" s="395">
        <f t="shared" si="20"/>
        <v>148000</v>
      </c>
      <c r="I194" s="395">
        <f t="shared" si="20"/>
        <v>148000</v>
      </c>
    </row>
    <row r="195" spans="1:9" ht="18" customHeight="1" x14ac:dyDescent="0.25">
      <c r="A195" s="3" t="s">
        <v>99</v>
      </c>
      <c r="B195" s="2" t="s">
        <v>29</v>
      </c>
      <c r="C195" s="8" t="s">
        <v>10</v>
      </c>
      <c r="D195" s="253" t="s">
        <v>201</v>
      </c>
      <c r="E195" s="254" t="s">
        <v>10</v>
      </c>
      <c r="F195" s="255" t="s">
        <v>391</v>
      </c>
      <c r="G195" s="2"/>
      <c r="H195" s="395">
        <f t="shared" si="20"/>
        <v>148000</v>
      </c>
      <c r="I195" s="395">
        <f t="shared" si="20"/>
        <v>148000</v>
      </c>
    </row>
    <row r="196" spans="1:9" ht="30" customHeight="1" x14ac:dyDescent="0.25">
      <c r="A196" s="520" t="s">
        <v>514</v>
      </c>
      <c r="B196" s="2" t="s">
        <v>29</v>
      </c>
      <c r="C196" s="8" t="s">
        <v>10</v>
      </c>
      <c r="D196" s="253" t="s">
        <v>201</v>
      </c>
      <c r="E196" s="254" t="s">
        <v>10</v>
      </c>
      <c r="F196" s="255" t="s">
        <v>391</v>
      </c>
      <c r="G196" s="2" t="s">
        <v>16</v>
      </c>
      <c r="H196" s="396">
        <f>SUM(прил8!I229)</f>
        <v>148000</v>
      </c>
      <c r="I196" s="396">
        <f>SUM(прил8!J229)</f>
        <v>148000</v>
      </c>
    </row>
    <row r="197" spans="1:9" ht="15.75" x14ac:dyDescent="0.25">
      <c r="A197" s="86" t="s">
        <v>30</v>
      </c>
      <c r="B197" s="23" t="s">
        <v>29</v>
      </c>
      <c r="C197" s="23" t="s">
        <v>12</v>
      </c>
      <c r="D197" s="214"/>
      <c r="E197" s="215"/>
      <c r="F197" s="216"/>
      <c r="G197" s="22"/>
      <c r="H197" s="401">
        <f>SUM(H198+H243)</f>
        <v>391687098</v>
      </c>
      <c r="I197" s="401">
        <f>SUM(I198+I243)</f>
        <v>213972084</v>
      </c>
    </row>
    <row r="198" spans="1:9" ht="35.25" customHeight="1" x14ac:dyDescent="0.25">
      <c r="A198" s="27" t="s">
        <v>141</v>
      </c>
      <c r="B198" s="28" t="s">
        <v>29</v>
      </c>
      <c r="C198" s="28" t="s">
        <v>12</v>
      </c>
      <c r="D198" s="217" t="s">
        <v>428</v>
      </c>
      <c r="E198" s="218" t="s">
        <v>370</v>
      </c>
      <c r="F198" s="219" t="s">
        <v>371</v>
      </c>
      <c r="G198" s="28"/>
      <c r="H198" s="394">
        <f>SUM(H199)</f>
        <v>390261598</v>
      </c>
      <c r="I198" s="394">
        <f>SUM(I199)</f>
        <v>212546584</v>
      </c>
    </row>
    <row r="199" spans="1:9" ht="50.25" customHeight="1" x14ac:dyDescent="0.25">
      <c r="A199" s="3" t="s">
        <v>142</v>
      </c>
      <c r="B199" s="2" t="s">
        <v>29</v>
      </c>
      <c r="C199" s="2" t="s">
        <v>12</v>
      </c>
      <c r="D199" s="220" t="s">
        <v>215</v>
      </c>
      <c r="E199" s="221" t="s">
        <v>370</v>
      </c>
      <c r="F199" s="222" t="s">
        <v>371</v>
      </c>
      <c r="G199" s="2"/>
      <c r="H199" s="395">
        <f>SUM(H200+H234+H240+H237)</f>
        <v>390261598</v>
      </c>
      <c r="I199" s="395">
        <f>SUM(I200+I234+I240+I237)</f>
        <v>212546584</v>
      </c>
    </row>
    <row r="200" spans="1:9" ht="17.25" customHeight="1" x14ac:dyDescent="0.25">
      <c r="A200" s="3" t="s">
        <v>439</v>
      </c>
      <c r="B200" s="2" t="s">
        <v>29</v>
      </c>
      <c r="C200" s="2" t="s">
        <v>12</v>
      </c>
      <c r="D200" s="220" t="s">
        <v>215</v>
      </c>
      <c r="E200" s="221" t="s">
        <v>12</v>
      </c>
      <c r="F200" s="222" t="s">
        <v>371</v>
      </c>
      <c r="G200" s="2"/>
      <c r="H200" s="395">
        <f>SUM(H201+H204+H209+H213+H219+H224+H211+H228+H222+H232+H207+H215+H217+H226)</f>
        <v>388236200</v>
      </c>
      <c r="I200" s="395">
        <f>SUM(I201+I204+I209+I213+I219+I224+I211+I228+I222+I232+I207)</f>
        <v>208766187</v>
      </c>
    </row>
    <row r="201" spans="1:9" ht="82.5" customHeight="1" x14ac:dyDescent="0.25">
      <c r="A201" s="519" t="s">
        <v>145</v>
      </c>
      <c r="B201" s="2" t="s">
        <v>29</v>
      </c>
      <c r="C201" s="2" t="s">
        <v>12</v>
      </c>
      <c r="D201" s="220" t="s">
        <v>215</v>
      </c>
      <c r="E201" s="221" t="s">
        <v>12</v>
      </c>
      <c r="F201" s="222" t="s">
        <v>432</v>
      </c>
      <c r="G201" s="2"/>
      <c r="H201" s="395">
        <f>SUM(H202:H203)</f>
        <v>165576256</v>
      </c>
      <c r="I201" s="395">
        <f>SUM(I202:I203)</f>
        <v>165576256</v>
      </c>
    </row>
    <row r="202" spans="1:9" ht="48" customHeight="1" x14ac:dyDescent="0.25">
      <c r="A202" s="84" t="s">
        <v>76</v>
      </c>
      <c r="B202" s="2" t="s">
        <v>29</v>
      </c>
      <c r="C202" s="2" t="s">
        <v>12</v>
      </c>
      <c r="D202" s="220" t="s">
        <v>215</v>
      </c>
      <c r="E202" s="221" t="s">
        <v>12</v>
      </c>
      <c r="F202" s="222" t="s">
        <v>432</v>
      </c>
      <c r="G202" s="2" t="s">
        <v>13</v>
      </c>
      <c r="H202" s="397">
        <f>SUM(прил8!I235)</f>
        <v>159931011</v>
      </c>
      <c r="I202" s="397">
        <f>SUM(прил8!J235)</f>
        <v>159931011</v>
      </c>
    </row>
    <row r="203" spans="1:9" ht="32.25" customHeight="1" x14ac:dyDescent="0.25">
      <c r="A203" s="520" t="s">
        <v>514</v>
      </c>
      <c r="B203" s="2" t="s">
        <v>29</v>
      </c>
      <c r="C203" s="2" t="s">
        <v>12</v>
      </c>
      <c r="D203" s="220" t="s">
        <v>215</v>
      </c>
      <c r="E203" s="221" t="s">
        <v>12</v>
      </c>
      <c r="F203" s="222" t="s">
        <v>432</v>
      </c>
      <c r="G203" s="2" t="s">
        <v>16</v>
      </c>
      <c r="H203" s="397">
        <f>SUM(прил8!I236)</f>
        <v>5645245</v>
      </c>
      <c r="I203" s="397">
        <f>SUM(прил8!J236)</f>
        <v>5645245</v>
      </c>
    </row>
    <row r="204" spans="1:9" ht="34.5" customHeight="1" x14ac:dyDescent="0.25">
      <c r="A204" s="521" t="s">
        <v>521</v>
      </c>
      <c r="B204" s="2" t="s">
        <v>29</v>
      </c>
      <c r="C204" s="2" t="s">
        <v>12</v>
      </c>
      <c r="D204" s="220" t="s">
        <v>215</v>
      </c>
      <c r="E204" s="221" t="s">
        <v>12</v>
      </c>
      <c r="F204" s="222" t="s">
        <v>520</v>
      </c>
      <c r="G204" s="2"/>
      <c r="H204" s="395">
        <f>SUM(H205:H206)</f>
        <v>107072</v>
      </c>
      <c r="I204" s="395">
        <f>SUM(I205:I206)</f>
        <v>107072</v>
      </c>
    </row>
    <row r="205" spans="1:9" ht="50.25" customHeight="1" x14ac:dyDescent="0.25">
      <c r="A205" s="84" t="s">
        <v>76</v>
      </c>
      <c r="B205" s="2" t="s">
        <v>29</v>
      </c>
      <c r="C205" s="2" t="s">
        <v>12</v>
      </c>
      <c r="D205" s="220" t="s">
        <v>215</v>
      </c>
      <c r="E205" s="221" t="s">
        <v>12</v>
      </c>
      <c r="F205" s="222" t="s">
        <v>520</v>
      </c>
      <c r="G205" s="2" t="s">
        <v>13</v>
      </c>
      <c r="H205" s="397">
        <f>SUM(прил8!I238)</f>
        <v>83872</v>
      </c>
      <c r="I205" s="397">
        <f>SUM(прил8!J238)</f>
        <v>83872</v>
      </c>
    </row>
    <row r="206" spans="1:9" s="549" customFormat="1" ht="18.75" customHeight="1" x14ac:dyDescent="0.25">
      <c r="A206" s="3" t="s">
        <v>40</v>
      </c>
      <c r="B206" s="2" t="s">
        <v>29</v>
      </c>
      <c r="C206" s="2" t="s">
        <v>12</v>
      </c>
      <c r="D206" s="220" t="s">
        <v>215</v>
      </c>
      <c r="E206" s="221" t="s">
        <v>12</v>
      </c>
      <c r="F206" s="222" t="s">
        <v>520</v>
      </c>
      <c r="G206" s="2" t="s">
        <v>39</v>
      </c>
      <c r="H206" s="397">
        <f>SUM(прил8!I239)</f>
        <v>23200</v>
      </c>
      <c r="I206" s="397">
        <f>SUM(прил8!J239)</f>
        <v>23200</v>
      </c>
    </row>
    <row r="207" spans="1:9" s="549" customFormat="1" ht="48" customHeight="1" x14ac:dyDescent="0.25">
      <c r="A207" s="519" t="s">
        <v>605</v>
      </c>
      <c r="B207" s="2" t="s">
        <v>29</v>
      </c>
      <c r="C207" s="2" t="s">
        <v>12</v>
      </c>
      <c r="D207" s="220" t="s">
        <v>215</v>
      </c>
      <c r="E207" s="221" t="s">
        <v>12</v>
      </c>
      <c r="F207" s="222" t="s">
        <v>604</v>
      </c>
      <c r="G207" s="2"/>
      <c r="H207" s="395">
        <f>SUM(H208)</f>
        <v>436961</v>
      </c>
      <c r="I207" s="395">
        <f>SUM(I208)</f>
        <v>436961</v>
      </c>
    </row>
    <row r="208" spans="1:9" s="549" customFormat="1" ht="33.75" customHeight="1" x14ac:dyDescent="0.25">
      <c r="A208" s="520" t="s">
        <v>514</v>
      </c>
      <c r="B208" s="2" t="s">
        <v>29</v>
      </c>
      <c r="C208" s="2" t="s">
        <v>12</v>
      </c>
      <c r="D208" s="220" t="s">
        <v>215</v>
      </c>
      <c r="E208" s="221" t="s">
        <v>12</v>
      </c>
      <c r="F208" s="222" t="s">
        <v>604</v>
      </c>
      <c r="G208" s="2" t="s">
        <v>16</v>
      </c>
      <c r="H208" s="397">
        <f>SUM(прил8!I241)</f>
        <v>436961</v>
      </c>
      <c r="I208" s="397">
        <f>SUM(прил8!J241)</f>
        <v>436961</v>
      </c>
    </row>
    <row r="209" spans="1:9" ht="63.75" customHeight="1" x14ac:dyDescent="0.25">
      <c r="A209" s="521" t="s">
        <v>522</v>
      </c>
      <c r="B209" s="2" t="s">
        <v>29</v>
      </c>
      <c r="C209" s="2" t="s">
        <v>12</v>
      </c>
      <c r="D209" s="220" t="s">
        <v>215</v>
      </c>
      <c r="E209" s="221" t="s">
        <v>12</v>
      </c>
      <c r="F209" s="222" t="s">
        <v>519</v>
      </c>
      <c r="G209" s="2"/>
      <c r="H209" s="395">
        <f>SUM(H210)</f>
        <v>440088</v>
      </c>
      <c r="I209" s="395">
        <f>SUM(I210)</f>
        <v>440088</v>
      </c>
    </row>
    <row r="210" spans="1:9" ht="33" customHeight="1" x14ac:dyDescent="0.25">
      <c r="A210" s="520" t="s">
        <v>514</v>
      </c>
      <c r="B210" s="2" t="s">
        <v>29</v>
      </c>
      <c r="C210" s="2" t="s">
        <v>12</v>
      </c>
      <c r="D210" s="220" t="s">
        <v>215</v>
      </c>
      <c r="E210" s="221" t="s">
        <v>12</v>
      </c>
      <c r="F210" s="222" t="s">
        <v>519</v>
      </c>
      <c r="G210" s="2" t="s">
        <v>16</v>
      </c>
      <c r="H210" s="397">
        <f>SUM(прил8!I243)</f>
        <v>440088</v>
      </c>
      <c r="I210" s="397">
        <f>SUM(прил8!J243)</f>
        <v>440088</v>
      </c>
    </row>
    <row r="211" spans="1:9" ht="48" customHeight="1" x14ac:dyDescent="0.25">
      <c r="A211" s="522" t="s">
        <v>670</v>
      </c>
      <c r="B211" s="5" t="s">
        <v>29</v>
      </c>
      <c r="C211" s="5" t="s">
        <v>12</v>
      </c>
      <c r="D211" s="220" t="s">
        <v>215</v>
      </c>
      <c r="E211" s="221" t="s">
        <v>12</v>
      </c>
      <c r="F211" s="222" t="s">
        <v>669</v>
      </c>
      <c r="G211" s="2"/>
      <c r="H211" s="395">
        <f>SUM(H212)</f>
        <v>11718000</v>
      </c>
      <c r="I211" s="395">
        <f>SUM(I212)</f>
        <v>11718000</v>
      </c>
    </row>
    <row r="212" spans="1:9" ht="48" customHeight="1" x14ac:dyDescent="0.25">
      <c r="A212" s="84" t="s">
        <v>76</v>
      </c>
      <c r="B212" s="5" t="s">
        <v>29</v>
      </c>
      <c r="C212" s="5" t="s">
        <v>12</v>
      </c>
      <c r="D212" s="220" t="s">
        <v>215</v>
      </c>
      <c r="E212" s="221" t="s">
        <v>12</v>
      </c>
      <c r="F212" s="222" t="s">
        <v>669</v>
      </c>
      <c r="G212" s="2" t="s">
        <v>13</v>
      </c>
      <c r="H212" s="397">
        <f>SUM(прил8!I245)</f>
        <v>11718000</v>
      </c>
      <c r="I212" s="397">
        <f>SUM(прил8!J245)</f>
        <v>11718000</v>
      </c>
    </row>
    <row r="213" spans="1:9" ht="48" customHeight="1" x14ac:dyDescent="0.25">
      <c r="A213" s="523" t="s">
        <v>658</v>
      </c>
      <c r="B213" s="5" t="s">
        <v>29</v>
      </c>
      <c r="C213" s="5" t="s">
        <v>12</v>
      </c>
      <c r="D213" s="220" t="s">
        <v>215</v>
      </c>
      <c r="E213" s="221" t="s">
        <v>12</v>
      </c>
      <c r="F213" s="222" t="s">
        <v>657</v>
      </c>
      <c r="G213" s="2"/>
      <c r="H213" s="395">
        <f>SUM(H214)</f>
        <v>4374032</v>
      </c>
      <c r="I213" s="395">
        <f>SUM(I214)</f>
        <v>4488159</v>
      </c>
    </row>
    <row r="214" spans="1:9" ht="32.25" customHeight="1" x14ac:dyDescent="0.25">
      <c r="A214" s="520" t="s">
        <v>514</v>
      </c>
      <c r="B214" s="5" t="s">
        <v>29</v>
      </c>
      <c r="C214" s="5" t="s">
        <v>12</v>
      </c>
      <c r="D214" s="220" t="s">
        <v>215</v>
      </c>
      <c r="E214" s="221" t="s">
        <v>12</v>
      </c>
      <c r="F214" s="222" t="s">
        <v>657</v>
      </c>
      <c r="G214" s="2" t="s">
        <v>16</v>
      </c>
      <c r="H214" s="397">
        <f>SUM(прил8!I247)</f>
        <v>4374032</v>
      </c>
      <c r="I214" s="397">
        <f>SUM(прил8!J247)</f>
        <v>4488159</v>
      </c>
    </row>
    <row r="215" spans="1:9" s="592" customFormat="1" ht="18" customHeight="1" x14ac:dyDescent="0.25">
      <c r="A215" s="521" t="s">
        <v>800</v>
      </c>
      <c r="B215" s="5" t="s">
        <v>29</v>
      </c>
      <c r="C215" s="5" t="s">
        <v>12</v>
      </c>
      <c r="D215" s="220" t="s">
        <v>215</v>
      </c>
      <c r="E215" s="221" t="s">
        <v>12</v>
      </c>
      <c r="F215" s="222" t="s">
        <v>799</v>
      </c>
      <c r="G215" s="2"/>
      <c r="H215" s="395">
        <f>SUM(H216)</f>
        <v>172160331</v>
      </c>
      <c r="I215" s="395">
        <f>SUM(I216)</f>
        <v>0</v>
      </c>
    </row>
    <row r="216" spans="1:9" s="592" customFormat="1" ht="32.25" customHeight="1" x14ac:dyDescent="0.25">
      <c r="A216" s="520" t="s">
        <v>514</v>
      </c>
      <c r="B216" s="5" t="s">
        <v>29</v>
      </c>
      <c r="C216" s="5" t="s">
        <v>12</v>
      </c>
      <c r="D216" s="220" t="s">
        <v>215</v>
      </c>
      <c r="E216" s="221" t="s">
        <v>12</v>
      </c>
      <c r="F216" s="222" t="s">
        <v>799</v>
      </c>
      <c r="G216" s="2" t="s">
        <v>16</v>
      </c>
      <c r="H216" s="397">
        <f>SUM(прил8!I249)</f>
        <v>172160331</v>
      </c>
      <c r="I216" s="397"/>
    </row>
    <row r="217" spans="1:9" s="592" customFormat="1" ht="32.25" customHeight="1" x14ac:dyDescent="0.25">
      <c r="A217" s="521" t="s">
        <v>802</v>
      </c>
      <c r="B217" s="5" t="s">
        <v>29</v>
      </c>
      <c r="C217" s="5" t="s">
        <v>12</v>
      </c>
      <c r="D217" s="220" t="s">
        <v>215</v>
      </c>
      <c r="E217" s="221" t="s">
        <v>12</v>
      </c>
      <c r="F217" s="222" t="s">
        <v>801</v>
      </c>
      <c r="G217" s="2"/>
      <c r="H217" s="395">
        <f>SUM(H218)</f>
        <v>7012567</v>
      </c>
      <c r="I217" s="395">
        <f>SUM(I218)</f>
        <v>0</v>
      </c>
    </row>
    <row r="218" spans="1:9" s="592" customFormat="1" ht="32.25" customHeight="1" x14ac:dyDescent="0.25">
      <c r="A218" s="520" t="s">
        <v>514</v>
      </c>
      <c r="B218" s="5" t="s">
        <v>29</v>
      </c>
      <c r="C218" s="5" t="s">
        <v>12</v>
      </c>
      <c r="D218" s="220" t="s">
        <v>215</v>
      </c>
      <c r="E218" s="221" t="s">
        <v>12</v>
      </c>
      <c r="F218" s="222" t="s">
        <v>801</v>
      </c>
      <c r="G218" s="2" t="s">
        <v>16</v>
      </c>
      <c r="H218" s="397">
        <f>SUM(прил8!I251)</f>
        <v>7012567</v>
      </c>
      <c r="I218" s="397"/>
    </row>
    <row r="219" spans="1:9" ht="32.25" customHeight="1" x14ac:dyDescent="0.25">
      <c r="A219" s="524" t="s">
        <v>433</v>
      </c>
      <c r="B219" s="2" t="s">
        <v>29</v>
      </c>
      <c r="C219" s="2" t="s">
        <v>12</v>
      </c>
      <c r="D219" s="220" t="s">
        <v>215</v>
      </c>
      <c r="E219" s="221" t="s">
        <v>12</v>
      </c>
      <c r="F219" s="222" t="s">
        <v>434</v>
      </c>
      <c r="G219" s="2"/>
      <c r="H219" s="395">
        <f>SUM(H220:H221)</f>
        <v>907338</v>
      </c>
      <c r="I219" s="395">
        <f>SUM(I220:I221)</f>
        <v>907338</v>
      </c>
    </row>
    <row r="220" spans="1:9" ht="49.5" customHeight="1" x14ac:dyDescent="0.25">
      <c r="A220" s="84" t="s">
        <v>76</v>
      </c>
      <c r="B220" s="2" t="s">
        <v>29</v>
      </c>
      <c r="C220" s="2" t="s">
        <v>12</v>
      </c>
      <c r="D220" s="220" t="s">
        <v>215</v>
      </c>
      <c r="E220" s="221" t="s">
        <v>12</v>
      </c>
      <c r="F220" s="222" t="s">
        <v>434</v>
      </c>
      <c r="G220" s="2" t="s">
        <v>13</v>
      </c>
      <c r="H220" s="397">
        <f>SUM(прил8!I253)</f>
        <v>710758</v>
      </c>
      <c r="I220" s="397">
        <f>SUM(прил8!J253)</f>
        <v>710758</v>
      </c>
    </row>
    <row r="221" spans="1:9" ht="16.5" customHeight="1" x14ac:dyDescent="0.25">
      <c r="A221" s="3" t="s">
        <v>40</v>
      </c>
      <c r="B221" s="2" t="s">
        <v>29</v>
      </c>
      <c r="C221" s="2" t="s">
        <v>12</v>
      </c>
      <c r="D221" s="220" t="s">
        <v>215</v>
      </c>
      <c r="E221" s="221" t="s">
        <v>12</v>
      </c>
      <c r="F221" s="222" t="s">
        <v>434</v>
      </c>
      <c r="G221" s="268" t="s">
        <v>39</v>
      </c>
      <c r="H221" s="397">
        <f>SUM(прил8!I254)</f>
        <v>196580</v>
      </c>
      <c r="I221" s="397">
        <f>SUM(прил8!J254)</f>
        <v>196580</v>
      </c>
    </row>
    <row r="222" spans="1:9" s="463" customFormat="1" ht="52.5" customHeight="1" x14ac:dyDescent="0.25">
      <c r="A222" s="519" t="s">
        <v>607</v>
      </c>
      <c r="B222" s="44" t="s">
        <v>29</v>
      </c>
      <c r="C222" s="44" t="s">
        <v>12</v>
      </c>
      <c r="D222" s="256" t="s">
        <v>215</v>
      </c>
      <c r="E222" s="257" t="s">
        <v>12</v>
      </c>
      <c r="F222" s="258" t="s">
        <v>606</v>
      </c>
      <c r="G222" s="44"/>
      <c r="H222" s="395">
        <f>SUM(H223)</f>
        <v>672557</v>
      </c>
      <c r="I222" s="395">
        <f>SUM(I223)</f>
        <v>672557</v>
      </c>
    </row>
    <row r="223" spans="1:9" s="463" customFormat="1" ht="36" customHeight="1" x14ac:dyDescent="0.25">
      <c r="A223" s="525" t="s">
        <v>514</v>
      </c>
      <c r="B223" s="44" t="s">
        <v>29</v>
      </c>
      <c r="C223" s="44" t="s">
        <v>12</v>
      </c>
      <c r="D223" s="256" t="s">
        <v>215</v>
      </c>
      <c r="E223" s="257" t="s">
        <v>12</v>
      </c>
      <c r="F223" s="258" t="s">
        <v>606</v>
      </c>
      <c r="G223" s="44" t="s">
        <v>16</v>
      </c>
      <c r="H223" s="397">
        <f>SUM(прил8!I256)</f>
        <v>672557</v>
      </c>
      <c r="I223" s="397">
        <f>SUM(прил8!J256)</f>
        <v>672557</v>
      </c>
    </row>
    <row r="224" spans="1:9" ht="48.75" customHeight="1" x14ac:dyDescent="0.25">
      <c r="A224" s="524" t="s">
        <v>566</v>
      </c>
      <c r="B224" s="44" t="s">
        <v>29</v>
      </c>
      <c r="C224" s="44" t="s">
        <v>12</v>
      </c>
      <c r="D224" s="256" t="s">
        <v>215</v>
      </c>
      <c r="E224" s="257" t="s">
        <v>12</v>
      </c>
      <c r="F224" s="258" t="s">
        <v>435</v>
      </c>
      <c r="G224" s="44"/>
      <c r="H224" s="395">
        <f>SUM(H225)</f>
        <v>2943303</v>
      </c>
      <c r="I224" s="395">
        <f>SUM(I225)</f>
        <v>2943303</v>
      </c>
    </row>
    <row r="225" spans="1:9" ht="30.75" customHeight="1" x14ac:dyDescent="0.25">
      <c r="A225" s="525" t="s">
        <v>514</v>
      </c>
      <c r="B225" s="59" t="s">
        <v>29</v>
      </c>
      <c r="C225" s="44" t="s">
        <v>12</v>
      </c>
      <c r="D225" s="256" t="s">
        <v>215</v>
      </c>
      <c r="E225" s="257" t="s">
        <v>12</v>
      </c>
      <c r="F225" s="258" t="s">
        <v>435</v>
      </c>
      <c r="G225" s="44" t="s">
        <v>16</v>
      </c>
      <c r="H225" s="397">
        <f>SUM(прил8!I258)</f>
        <v>2943303</v>
      </c>
      <c r="I225" s="397">
        <f>SUM(прил8!J258)</f>
        <v>2943303</v>
      </c>
    </row>
    <row r="226" spans="1:9" s="592" customFormat="1" ht="18" customHeight="1" x14ac:dyDescent="0.25">
      <c r="A226" s="526" t="s">
        <v>804</v>
      </c>
      <c r="B226" s="44" t="s">
        <v>29</v>
      </c>
      <c r="C226" s="44" t="s">
        <v>12</v>
      </c>
      <c r="D226" s="256" t="s">
        <v>215</v>
      </c>
      <c r="E226" s="257" t="s">
        <v>12</v>
      </c>
      <c r="F226" s="258" t="s">
        <v>803</v>
      </c>
      <c r="G226" s="44"/>
      <c r="H226" s="395">
        <f>SUM(H227)</f>
        <v>143113</v>
      </c>
      <c r="I226" s="395">
        <f>SUM(I227)</f>
        <v>0</v>
      </c>
    </row>
    <row r="227" spans="1:9" s="592" customFormat="1" ht="30.75" customHeight="1" x14ac:dyDescent="0.25">
      <c r="A227" s="525" t="s">
        <v>514</v>
      </c>
      <c r="B227" s="59" t="s">
        <v>29</v>
      </c>
      <c r="C227" s="44" t="s">
        <v>12</v>
      </c>
      <c r="D227" s="256" t="s">
        <v>215</v>
      </c>
      <c r="E227" s="257" t="s">
        <v>12</v>
      </c>
      <c r="F227" s="258" t="s">
        <v>803</v>
      </c>
      <c r="G227" s="44" t="s">
        <v>16</v>
      </c>
      <c r="H227" s="397">
        <f>SUM(прил8!I260)</f>
        <v>143113</v>
      </c>
      <c r="I227" s="397"/>
    </row>
    <row r="228" spans="1:9" ht="33" customHeight="1" x14ac:dyDescent="0.25">
      <c r="A228" s="3" t="s">
        <v>84</v>
      </c>
      <c r="B228" s="5" t="s">
        <v>29</v>
      </c>
      <c r="C228" s="5" t="s">
        <v>12</v>
      </c>
      <c r="D228" s="220" t="s">
        <v>215</v>
      </c>
      <c r="E228" s="221" t="s">
        <v>12</v>
      </c>
      <c r="F228" s="222" t="s">
        <v>402</v>
      </c>
      <c r="G228" s="2"/>
      <c r="H228" s="395">
        <f>SUM(H229:H231)</f>
        <v>20501231</v>
      </c>
      <c r="I228" s="395">
        <f>SUM(I229:I231)</f>
        <v>20233102</v>
      </c>
    </row>
    <row r="229" spans="1:9" ht="49.5" customHeight="1" x14ac:dyDescent="0.25">
      <c r="A229" s="84" t="s">
        <v>76</v>
      </c>
      <c r="B229" s="5" t="s">
        <v>29</v>
      </c>
      <c r="C229" s="5" t="s">
        <v>12</v>
      </c>
      <c r="D229" s="220" t="s">
        <v>215</v>
      </c>
      <c r="E229" s="221" t="s">
        <v>12</v>
      </c>
      <c r="F229" s="222" t="s">
        <v>402</v>
      </c>
      <c r="G229" s="2" t="s">
        <v>13</v>
      </c>
      <c r="H229" s="396">
        <f>SUM(прил8!I262)</f>
        <v>2278307</v>
      </c>
      <c r="I229" s="396">
        <f>SUM(прил8!J262)</f>
        <v>2278307</v>
      </c>
    </row>
    <row r="230" spans="1:9" ht="31.5" customHeight="1" x14ac:dyDescent="0.25">
      <c r="A230" s="520" t="s">
        <v>514</v>
      </c>
      <c r="B230" s="5" t="s">
        <v>29</v>
      </c>
      <c r="C230" s="5" t="s">
        <v>12</v>
      </c>
      <c r="D230" s="220" t="s">
        <v>215</v>
      </c>
      <c r="E230" s="221" t="s">
        <v>12</v>
      </c>
      <c r="F230" s="222" t="s">
        <v>402</v>
      </c>
      <c r="G230" s="2" t="s">
        <v>16</v>
      </c>
      <c r="H230" s="396">
        <f>SUM(прил8!I263)</f>
        <v>15813116</v>
      </c>
      <c r="I230" s="396">
        <f>SUM(прил8!J263)</f>
        <v>15544987</v>
      </c>
    </row>
    <row r="231" spans="1:9" ht="16.5" customHeight="1" x14ac:dyDescent="0.25">
      <c r="A231" s="3" t="s">
        <v>18</v>
      </c>
      <c r="B231" s="44" t="s">
        <v>29</v>
      </c>
      <c r="C231" s="44" t="s">
        <v>12</v>
      </c>
      <c r="D231" s="256" t="s">
        <v>215</v>
      </c>
      <c r="E231" s="257" t="s">
        <v>12</v>
      </c>
      <c r="F231" s="258" t="s">
        <v>402</v>
      </c>
      <c r="G231" s="44" t="s">
        <v>17</v>
      </c>
      <c r="H231" s="396">
        <f>SUM(прил8!I264)</f>
        <v>2409808</v>
      </c>
      <c r="I231" s="396">
        <f>SUM(прил8!J264)</f>
        <v>2409808</v>
      </c>
    </row>
    <row r="232" spans="1:9" s="463" customFormat="1" ht="32.25" customHeight="1" x14ac:dyDescent="0.25">
      <c r="A232" s="526" t="s">
        <v>600</v>
      </c>
      <c r="B232" s="44" t="s">
        <v>29</v>
      </c>
      <c r="C232" s="44" t="s">
        <v>12</v>
      </c>
      <c r="D232" s="256" t="s">
        <v>215</v>
      </c>
      <c r="E232" s="257" t="s">
        <v>12</v>
      </c>
      <c r="F232" s="258" t="s">
        <v>599</v>
      </c>
      <c r="G232" s="44"/>
      <c r="H232" s="395">
        <f>SUM(H233)</f>
        <v>1243351</v>
      </c>
      <c r="I232" s="395">
        <f>SUM(I233)</f>
        <v>1243351</v>
      </c>
    </row>
    <row r="233" spans="1:9" s="463" customFormat="1" ht="33" customHeight="1" x14ac:dyDescent="0.25">
      <c r="A233" s="526" t="s">
        <v>514</v>
      </c>
      <c r="B233" s="44" t="s">
        <v>29</v>
      </c>
      <c r="C233" s="44" t="s">
        <v>12</v>
      </c>
      <c r="D233" s="256" t="s">
        <v>215</v>
      </c>
      <c r="E233" s="257" t="s">
        <v>12</v>
      </c>
      <c r="F233" s="258" t="s">
        <v>599</v>
      </c>
      <c r="G233" s="44" t="s">
        <v>16</v>
      </c>
      <c r="H233" s="397">
        <f>SUM(прил8!I266)</f>
        <v>1243351</v>
      </c>
      <c r="I233" s="397">
        <f>SUM(прил8!J266)</f>
        <v>1243351</v>
      </c>
    </row>
    <row r="234" spans="1:9" s="467" customFormat="1" ht="18.75" customHeight="1" x14ac:dyDescent="0.25">
      <c r="A234" s="3" t="s">
        <v>629</v>
      </c>
      <c r="B234" s="2" t="s">
        <v>29</v>
      </c>
      <c r="C234" s="2" t="s">
        <v>12</v>
      </c>
      <c r="D234" s="220" t="s">
        <v>215</v>
      </c>
      <c r="E234" s="221" t="s">
        <v>624</v>
      </c>
      <c r="F234" s="222" t="s">
        <v>371</v>
      </c>
      <c r="G234" s="2"/>
      <c r="H234" s="395">
        <f>SUM(H235)</f>
        <v>0</v>
      </c>
      <c r="I234" s="395">
        <f>SUM(I235)</f>
        <v>2904406</v>
      </c>
    </row>
    <row r="235" spans="1:9" s="467" customFormat="1" ht="51" customHeight="1" x14ac:dyDescent="0.25">
      <c r="A235" s="3" t="s">
        <v>713</v>
      </c>
      <c r="B235" s="2" t="s">
        <v>29</v>
      </c>
      <c r="C235" s="2" t="s">
        <v>12</v>
      </c>
      <c r="D235" s="220" t="s">
        <v>215</v>
      </c>
      <c r="E235" s="221" t="s">
        <v>624</v>
      </c>
      <c r="F235" s="222" t="s">
        <v>625</v>
      </c>
      <c r="G235" s="2"/>
      <c r="H235" s="395">
        <f>SUM(H236)</f>
        <v>0</v>
      </c>
      <c r="I235" s="395">
        <f>SUM(I236)</f>
        <v>2904406</v>
      </c>
    </row>
    <row r="236" spans="1:9" s="467" customFormat="1" ht="32.25" customHeight="1" x14ac:dyDescent="0.25">
      <c r="A236" s="526" t="s">
        <v>514</v>
      </c>
      <c r="B236" s="2" t="s">
        <v>29</v>
      </c>
      <c r="C236" s="2" t="s">
        <v>12</v>
      </c>
      <c r="D236" s="220" t="s">
        <v>215</v>
      </c>
      <c r="E236" s="221" t="s">
        <v>624</v>
      </c>
      <c r="F236" s="222" t="s">
        <v>625</v>
      </c>
      <c r="G236" s="2" t="s">
        <v>16</v>
      </c>
      <c r="H236" s="397">
        <f>SUM(прил8!I269)</f>
        <v>0</v>
      </c>
      <c r="I236" s="397">
        <f>SUM(прил8!J269)</f>
        <v>2904406</v>
      </c>
    </row>
    <row r="237" spans="1:9" s="493" customFormat="1" ht="16.5" customHeight="1" x14ac:dyDescent="0.25">
      <c r="A237" s="3" t="s">
        <v>631</v>
      </c>
      <c r="B237" s="2" t="s">
        <v>29</v>
      </c>
      <c r="C237" s="2" t="s">
        <v>12</v>
      </c>
      <c r="D237" s="220" t="s">
        <v>215</v>
      </c>
      <c r="E237" s="221" t="s">
        <v>626</v>
      </c>
      <c r="F237" s="222" t="s">
        <v>371</v>
      </c>
      <c r="G237" s="2"/>
      <c r="H237" s="395">
        <f>SUM(H238)</f>
        <v>2025398</v>
      </c>
      <c r="I237" s="395">
        <f>SUM(I238)</f>
        <v>0</v>
      </c>
    </row>
    <row r="238" spans="1:9" s="493" customFormat="1" ht="48.75" customHeight="1" x14ac:dyDescent="0.25">
      <c r="A238" s="526" t="s">
        <v>644</v>
      </c>
      <c r="B238" s="2" t="s">
        <v>29</v>
      </c>
      <c r="C238" s="2" t="s">
        <v>12</v>
      </c>
      <c r="D238" s="220" t="s">
        <v>215</v>
      </c>
      <c r="E238" s="221" t="s">
        <v>626</v>
      </c>
      <c r="F238" s="222" t="s">
        <v>643</v>
      </c>
      <c r="G238" s="2"/>
      <c r="H238" s="395">
        <f>SUM(H239)</f>
        <v>2025398</v>
      </c>
      <c r="I238" s="395">
        <f>SUM(I239)</f>
        <v>0</v>
      </c>
    </row>
    <row r="239" spans="1:9" s="493" customFormat="1" ht="32.25" customHeight="1" x14ac:dyDescent="0.25">
      <c r="A239" s="526" t="s">
        <v>514</v>
      </c>
      <c r="B239" s="2" t="s">
        <v>29</v>
      </c>
      <c r="C239" s="2" t="s">
        <v>12</v>
      </c>
      <c r="D239" s="220" t="s">
        <v>215</v>
      </c>
      <c r="E239" s="221" t="s">
        <v>626</v>
      </c>
      <c r="F239" s="222" t="s">
        <v>643</v>
      </c>
      <c r="G239" s="2" t="s">
        <v>16</v>
      </c>
      <c r="H239" s="397">
        <f>SUM(прил8!I272)</f>
        <v>2025398</v>
      </c>
      <c r="I239" s="397">
        <f>SUM(прил8!J272)</f>
        <v>0</v>
      </c>
    </row>
    <row r="240" spans="1:9" s="467" customFormat="1" ht="18.75" customHeight="1" x14ac:dyDescent="0.25">
      <c r="A240" s="3" t="s">
        <v>630</v>
      </c>
      <c r="B240" s="2" t="s">
        <v>29</v>
      </c>
      <c r="C240" s="2" t="s">
        <v>12</v>
      </c>
      <c r="D240" s="220" t="s">
        <v>215</v>
      </c>
      <c r="E240" s="221" t="s">
        <v>627</v>
      </c>
      <c r="F240" s="222" t="s">
        <v>371</v>
      </c>
      <c r="G240" s="2"/>
      <c r="H240" s="395">
        <f>SUM(H241)</f>
        <v>0</v>
      </c>
      <c r="I240" s="395">
        <f>SUM(I241)</f>
        <v>875991</v>
      </c>
    </row>
    <row r="241" spans="1:9" s="467" customFormat="1" ht="33.75" customHeight="1" x14ac:dyDescent="0.25">
      <c r="A241" s="3" t="s">
        <v>712</v>
      </c>
      <c r="B241" s="2" t="s">
        <v>29</v>
      </c>
      <c r="C241" s="2" t="s">
        <v>12</v>
      </c>
      <c r="D241" s="220" t="s">
        <v>215</v>
      </c>
      <c r="E241" s="221" t="s">
        <v>627</v>
      </c>
      <c r="F241" s="222" t="s">
        <v>628</v>
      </c>
      <c r="G241" s="2"/>
      <c r="H241" s="395">
        <f>SUM(H242)</f>
        <v>0</v>
      </c>
      <c r="I241" s="395">
        <f>SUM(I242)</f>
        <v>875991</v>
      </c>
    </row>
    <row r="242" spans="1:9" s="467" customFormat="1" ht="32.25" customHeight="1" x14ac:dyDescent="0.25">
      <c r="A242" s="526" t="s">
        <v>514</v>
      </c>
      <c r="B242" s="2" t="s">
        <v>29</v>
      </c>
      <c r="C242" s="2" t="s">
        <v>12</v>
      </c>
      <c r="D242" s="220" t="s">
        <v>215</v>
      </c>
      <c r="E242" s="221" t="s">
        <v>627</v>
      </c>
      <c r="F242" s="222" t="s">
        <v>628</v>
      </c>
      <c r="G242" s="2" t="s">
        <v>16</v>
      </c>
      <c r="H242" s="397">
        <f>SUM(прил8!I275)</f>
        <v>0</v>
      </c>
      <c r="I242" s="397">
        <f>SUM(прил8!J275)</f>
        <v>875991</v>
      </c>
    </row>
    <row r="243" spans="1:9" s="37" customFormat="1" ht="64.5" customHeight="1" x14ac:dyDescent="0.25">
      <c r="A243" s="75" t="s">
        <v>128</v>
      </c>
      <c r="B243" s="28" t="s">
        <v>29</v>
      </c>
      <c r="C243" s="42" t="s">
        <v>12</v>
      </c>
      <c r="D243" s="229" t="s">
        <v>199</v>
      </c>
      <c r="E243" s="230" t="s">
        <v>370</v>
      </c>
      <c r="F243" s="231" t="s">
        <v>371</v>
      </c>
      <c r="G243" s="28"/>
      <c r="H243" s="394">
        <f t="shared" ref="H243:I246" si="21">SUM(H244)</f>
        <v>1425500</v>
      </c>
      <c r="I243" s="394">
        <f t="shared" si="21"/>
        <v>1425500</v>
      </c>
    </row>
    <row r="244" spans="1:9" s="37" customFormat="1" ht="96" customHeight="1" x14ac:dyDescent="0.25">
      <c r="A244" s="76" t="s">
        <v>144</v>
      </c>
      <c r="B244" s="2" t="s">
        <v>29</v>
      </c>
      <c r="C244" s="35" t="s">
        <v>12</v>
      </c>
      <c r="D244" s="259" t="s">
        <v>201</v>
      </c>
      <c r="E244" s="260" t="s">
        <v>370</v>
      </c>
      <c r="F244" s="261" t="s">
        <v>371</v>
      </c>
      <c r="G244" s="2"/>
      <c r="H244" s="395">
        <f t="shared" si="21"/>
        <v>1425500</v>
      </c>
      <c r="I244" s="395">
        <f t="shared" si="21"/>
        <v>1425500</v>
      </c>
    </row>
    <row r="245" spans="1:9" s="37" customFormat="1" ht="48.75" customHeight="1" x14ac:dyDescent="0.25">
      <c r="A245" s="76" t="s">
        <v>390</v>
      </c>
      <c r="B245" s="2" t="s">
        <v>29</v>
      </c>
      <c r="C245" s="35" t="s">
        <v>12</v>
      </c>
      <c r="D245" s="259" t="s">
        <v>201</v>
      </c>
      <c r="E245" s="260" t="s">
        <v>10</v>
      </c>
      <c r="F245" s="261" t="s">
        <v>371</v>
      </c>
      <c r="G245" s="2"/>
      <c r="H245" s="395">
        <f t="shared" si="21"/>
        <v>1425500</v>
      </c>
      <c r="I245" s="395">
        <f t="shared" si="21"/>
        <v>1425500</v>
      </c>
    </row>
    <row r="246" spans="1:9" s="37" customFormat="1" ht="15.75" customHeight="1" x14ac:dyDescent="0.25">
      <c r="A246" s="3" t="s">
        <v>99</v>
      </c>
      <c r="B246" s="2" t="s">
        <v>29</v>
      </c>
      <c r="C246" s="35" t="s">
        <v>12</v>
      </c>
      <c r="D246" s="259" t="s">
        <v>201</v>
      </c>
      <c r="E246" s="260" t="s">
        <v>10</v>
      </c>
      <c r="F246" s="261" t="s">
        <v>391</v>
      </c>
      <c r="G246" s="2"/>
      <c r="H246" s="395">
        <f t="shared" si="21"/>
        <v>1425500</v>
      </c>
      <c r="I246" s="395">
        <f t="shared" si="21"/>
        <v>1425500</v>
      </c>
    </row>
    <row r="247" spans="1:9" s="37" customFormat="1" ht="31.5" customHeight="1" x14ac:dyDescent="0.25">
      <c r="A247" s="520" t="s">
        <v>514</v>
      </c>
      <c r="B247" s="2" t="s">
        <v>29</v>
      </c>
      <c r="C247" s="35" t="s">
        <v>12</v>
      </c>
      <c r="D247" s="259" t="s">
        <v>201</v>
      </c>
      <c r="E247" s="260" t="s">
        <v>10</v>
      </c>
      <c r="F247" s="261" t="s">
        <v>391</v>
      </c>
      <c r="G247" s="2" t="s">
        <v>16</v>
      </c>
      <c r="H247" s="396">
        <f>SUM(прил8!I280)</f>
        <v>1425500</v>
      </c>
      <c r="I247" s="396">
        <f>SUM(прил8!J280)</f>
        <v>1425500</v>
      </c>
    </row>
    <row r="248" spans="1:9" s="37" customFormat="1" ht="18" customHeight="1" x14ac:dyDescent="0.25">
      <c r="A248" s="86" t="s">
        <v>541</v>
      </c>
      <c r="B248" s="23" t="s">
        <v>29</v>
      </c>
      <c r="C248" s="359" t="s">
        <v>15</v>
      </c>
      <c r="D248" s="360"/>
      <c r="E248" s="361"/>
      <c r="F248" s="362"/>
      <c r="G248" s="23"/>
      <c r="H248" s="401">
        <f>SUM(+H249+H258)</f>
        <v>11454467</v>
      </c>
      <c r="I248" s="401">
        <f>SUM(+I249+I258)</f>
        <v>11454467</v>
      </c>
    </row>
    <row r="249" spans="1:9" s="37" customFormat="1" ht="31.5" customHeight="1" x14ac:dyDescent="0.25">
      <c r="A249" s="27" t="s">
        <v>141</v>
      </c>
      <c r="B249" s="28" t="s">
        <v>29</v>
      </c>
      <c r="C249" s="28" t="s">
        <v>15</v>
      </c>
      <c r="D249" s="217" t="s">
        <v>428</v>
      </c>
      <c r="E249" s="218" t="s">
        <v>370</v>
      </c>
      <c r="F249" s="219" t="s">
        <v>371</v>
      </c>
      <c r="G249" s="28"/>
      <c r="H249" s="394">
        <f>SUM(H250)</f>
        <v>11329467</v>
      </c>
      <c r="I249" s="394">
        <f>SUM(I250)</f>
        <v>11329467</v>
      </c>
    </row>
    <row r="250" spans="1:9" s="37" customFormat="1" ht="48" customHeight="1" x14ac:dyDescent="0.25">
      <c r="A250" s="3" t="s">
        <v>146</v>
      </c>
      <c r="B250" s="44" t="s">
        <v>29</v>
      </c>
      <c r="C250" s="44" t="s">
        <v>15</v>
      </c>
      <c r="D250" s="256" t="s">
        <v>216</v>
      </c>
      <c r="E250" s="257" t="s">
        <v>370</v>
      </c>
      <c r="F250" s="258" t="s">
        <v>371</v>
      </c>
      <c r="G250" s="44"/>
      <c r="H250" s="395">
        <f>SUM(H251)</f>
        <v>11329467</v>
      </c>
      <c r="I250" s="395">
        <f>SUM(I251)</f>
        <v>11329467</v>
      </c>
    </row>
    <row r="251" spans="1:9" s="37" customFormat="1" ht="33" customHeight="1" x14ac:dyDescent="0.25">
      <c r="A251" s="3" t="s">
        <v>442</v>
      </c>
      <c r="B251" s="44" t="s">
        <v>29</v>
      </c>
      <c r="C251" s="44" t="s">
        <v>15</v>
      </c>
      <c r="D251" s="256" t="s">
        <v>216</v>
      </c>
      <c r="E251" s="257" t="s">
        <v>10</v>
      </c>
      <c r="F251" s="258" t="s">
        <v>371</v>
      </c>
      <c r="G251" s="44"/>
      <c r="H251" s="395">
        <f>SUM(H252+H256)</f>
        <v>11329467</v>
      </c>
      <c r="I251" s="395">
        <f>SUM(I252+I256)</f>
        <v>11329467</v>
      </c>
    </row>
    <row r="252" spans="1:9" s="37" customFormat="1" ht="32.25" customHeight="1" x14ac:dyDescent="0.25">
      <c r="A252" s="3" t="s">
        <v>84</v>
      </c>
      <c r="B252" s="44" t="s">
        <v>29</v>
      </c>
      <c r="C252" s="44" t="s">
        <v>15</v>
      </c>
      <c r="D252" s="256" t="s">
        <v>216</v>
      </c>
      <c r="E252" s="257" t="s">
        <v>10</v>
      </c>
      <c r="F252" s="258" t="s">
        <v>402</v>
      </c>
      <c r="G252" s="44"/>
      <c r="H252" s="395">
        <f>SUM(H253:H255)</f>
        <v>11329467</v>
      </c>
      <c r="I252" s="395">
        <f>SUM(I253:I255)</f>
        <v>11329467</v>
      </c>
    </row>
    <row r="253" spans="1:9" s="37" customFormat="1" ht="48.75" customHeight="1" x14ac:dyDescent="0.25">
      <c r="A253" s="101" t="s">
        <v>76</v>
      </c>
      <c r="B253" s="44" t="s">
        <v>29</v>
      </c>
      <c r="C253" s="44" t="s">
        <v>15</v>
      </c>
      <c r="D253" s="256" t="s">
        <v>216</v>
      </c>
      <c r="E253" s="257" t="s">
        <v>10</v>
      </c>
      <c r="F253" s="258" t="s">
        <v>402</v>
      </c>
      <c r="G253" s="44" t="s">
        <v>13</v>
      </c>
      <c r="H253" s="397">
        <f>SUM(прил8!I286)</f>
        <v>8234791</v>
      </c>
      <c r="I253" s="397">
        <f>SUM(прил8!J286)</f>
        <v>8234791</v>
      </c>
    </row>
    <row r="254" spans="1:9" s="37" customFormat="1" ht="32.25" customHeight="1" x14ac:dyDescent="0.25">
      <c r="A254" s="535" t="s">
        <v>514</v>
      </c>
      <c r="B254" s="44" t="s">
        <v>29</v>
      </c>
      <c r="C254" s="44" t="s">
        <v>15</v>
      </c>
      <c r="D254" s="256" t="s">
        <v>216</v>
      </c>
      <c r="E254" s="257" t="s">
        <v>10</v>
      </c>
      <c r="F254" s="258" t="s">
        <v>402</v>
      </c>
      <c r="G254" s="44" t="s">
        <v>16</v>
      </c>
      <c r="H254" s="397">
        <f>SUM(прил8!I287)</f>
        <v>1770660</v>
      </c>
      <c r="I254" s="397">
        <f>SUM(прил8!J287)</f>
        <v>1770660</v>
      </c>
    </row>
    <row r="255" spans="1:9" s="37" customFormat="1" ht="16.5" customHeight="1" x14ac:dyDescent="0.25">
      <c r="A255" s="61" t="s">
        <v>18</v>
      </c>
      <c r="B255" s="44" t="s">
        <v>29</v>
      </c>
      <c r="C255" s="44" t="s">
        <v>15</v>
      </c>
      <c r="D255" s="256" t="s">
        <v>216</v>
      </c>
      <c r="E255" s="257" t="s">
        <v>10</v>
      </c>
      <c r="F255" s="258" t="s">
        <v>402</v>
      </c>
      <c r="G255" s="44" t="s">
        <v>17</v>
      </c>
      <c r="H255" s="397">
        <f>SUM(прил8!I288)</f>
        <v>1324016</v>
      </c>
      <c r="I255" s="397">
        <f>SUM(прил8!J288)</f>
        <v>1324016</v>
      </c>
    </row>
    <row r="256" spans="1:9" s="37" customFormat="1" ht="31.5" hidden="1" customHeight="1" x14ac:dyDescent="0.25">
      <c r="A256" s="61" t="s">
        <v>771</v>
      </c>
      <c r="B256" s="44" t="s">
        <v>29</v>
      </c>
      <c r="C256" s="44" t="s">
        <v>15</v>
      </c>
      <c r="D256" s="256" t="s">
        <v>216</v>
      </c>
      <c r="E256" s="257" t="s">
        <v>10</v>
      </c>
      <c r="F256" s="258" t="s">
        <v>770</v>
      </c>
      <c r="G256" s="44"/>
      <c r="H256" s="395">
        <f>SUM(H257)</f>
        <v>0</v>
      </c>
      <c r="I256" s="395">
        <f>SUM(I257)</f>
        <v>0</v>
      </c>
    </row>
    <row r="257" spans="1:9" s="37" customFormat="1" ht="33" hidden="1" customHeight="1" x14ac:dyDescent="0.25">
      <c r="A257" s="101" t="s">
        <v>768</v>
      </c>
      <c r="B257" s="44" t="s">
        <v>29</v>
      </c>
      <c r="C257" s="44" t="s">
        <v>15</v>
      </c>
      <c r="D257" s="256" t="s">
        <v>216</v>
      </c>
      <c r="E257" s="257" t="s">
        <v>10</v>
      </c>
      <c r="F257" s="258" t="s">
        <v>770</v>
      </c>
      <c r="G257" s="44" t="s">
        <v>769</v>
      </c>
      <c r="H257" s="397">
        <f>SUM(прил8!I290)</f>
        <v>0</v>
      </c>
      <c r="I257" s="397">
        <f>SUM(прил8!J290)</f>
        <v>0</v>
      </c>
    </row>
    <row r="258" spans="1:9" s="37" customFormat="1" ht="64.5" customHeight="1" x14ac:dyDescent="0.25">
      <c r="A258" s="75" t="s">
        <v>128</v>
      </c>
      <c r="B258" s="28" t="s">
        <v>29</v>
      </c>
      <c r="C258" s="42" t="s">
        <v>15</v>
      </c>
      <c r="D258" s="229" t="s">
        <v>199</v>
      </c>
      <c r="E258" s="230" t="s">
        <v>370</v>
      </c>
      <c r="F258" s="231" t="s">
        <v>371</v>
      </c>
      <c r="G258" s="28"/>
      <c r="H258" s="394">
        <f t="shared" ref="H258:I261" si="22">SUM(H259)</f>
        <v>125000</v>
      </c>
      <c r="I258" s="394">
        <f t="shared" si="22"/>
        <v>125000</v>
      </c>
    </row>
    <row r="259" spans="1:9" s="37" customFormat="1" ht="94.5" customHeight="1" x14ac:dyDescent="0.25">
      <c r="A259" s="76" t="s">
        <v>144</v>
      </c>
      <c r="B259" s="2" t="s">
        <v>29</v>
      </c>
      <c r="C259" s="35" t="s">
        <v>15</v>
      </c>
      <c r="D259" s="259" t="s">
        <v>201</v>
      </c>
      <c r="E259" s="260" t="s">
        <v>370</v>
      </c>
      <c r="F259" s="261" t="s">
        <v>371</v>
      </c>
      <c r="G259" s="2"/>
      <c r="H259" s="395">
        <f t="shared" si="22"/>
        <v>125000</v>
      </c>
      <c r="I259" s="395">
        <f t="shared" si="22"/>
        <v>125000</v>
      </c>
    </row>
    <row r="260" spans="1:9" s="37" customFormat="1" ht="46.5" customHeight="1" x14ac:dyDescent="0.25">
      <c r="A260" s="76" t="s">
        <v>390</v>
      </c>
      <c r="B260" s="2" t="s">
        <v>29</v>
      </c>
      <c r="C260" s="35" t="s">
        <v>15</v>
      </c>
      <c r="D260" s="259" t="s">
        <v>201</v>
      </c>
      <c r="E260" s="260" t="s">
        <v>10</v>
      </c>
      <c r="F260" s="261" t="s">
        <v>371</v>
      </c>
      <c r="G260" s="2"/>
      <c r="H260" s="395">
        <f t="shared" si="22"/>
        <v>125000</v>
      </c>
      <c r="I260" s="395">
        <f t="shared" si="22"/>
        <v>125000</v>
      </c>
    </row>
    <row r="261" spans="1:9" s="37" customFormat="1" ht="18.75" customHeight="1" x14ac:dyDescent="0.25">
      <c r="A261" s="3" t="s">
        <v>99</v>
      </c>
      <c r="B261" s="2" t="s">
        <v>29</v>
      </c>
      <c r="C261" s="35" t="s">
        <v>15</v>
      </c>
      <c r="D261" s="259" t="s">
        <v>201</v>
      </c>
      <c r="E261" s="260" t="s">
        <v>10</v>
      </c>
      <c r="F261" s="261" t="s">
        <v>391</v>
      </c>
      <c r="G261" s="2"/>
      <c r="H261" s="395">
        <f t="shared" si="22"/>
        <v>125000</v>
      </c>
      <c r="I261" s="395">
        <f t="shared" si="22"/>
        <v>125000</v>
      </c>
    </row>
    <row r="262" spans="1:9" s="37" customFormat="1" ht="34.5" customHeight="1" x14ac:dyDescent="0.25">
      <c r="A262" s="535" t="s">
        <v>514</v>
      </c>
      <c r="B262" s="2" t="s">
        <v>29</v>
      </c>
      <c r="C262" s="35" t="s">
        <v>15</v>
      </c>
      <c r="D262" s="259" t="s">
        <v>201</v>
      </c>
      <c r="E262" s="260" t="s">
        <v>10</v>
      </c>
      <c r="F262" s="261" t="s">
        <v>391</v>
      </c>
      <c r="G262" s="2" t="s">
        <v>16</v>
      </c>
      <c r="H262" s="396">
        <f>SUM(прил8!I295)</f>
        <v>125000</v>
      </c>
      <c r="I262" s="396">
        <f>SUM(прил8!J295)</f>
        <v>125000</v>
      </c>
    </row>
    <row r="263" spans="1:9" ht="15.75" x14ac:dyDescent="0.25">
      <c r="A263" s="86" t="s">
        <v>547</v>
      </c>
      <c r="B263" s="23" t="s">
        <v>29</v>
      </c>
      <c r="C263" s="23" t="s">
        <v>29</v>
      </c>
      <c r="D263" s="214"/>
      <c r="E263" s="215"/>
      <c r="F263" s="216"/>
      <c r="G263" s="22"/>
      <c r="H263" s="401">
        <f>SUM(H264,H276)</f>
        <v>1423700</v>
      </c>
      <c r="I263" s="401">
        <f>SUM(I264,I276)</f>
        <v>1423700</v>
      </c>
    </row>
    <row r="264" spans="1:9" ht="63" x14ac:dyDescent="0.25">
      <c r="A264" s="75" t="s">
        <v>151</v>
      </c>
      <c r="B264" s="28" t="s">
        <v>29</v>
      </c>
      <c r="C264" s="28" t="s">
        <v>29</v>
      </c>
      <c r="D264" s="217" t="s">
        <v>443</v>
      </c>
      <c r="E264" s="218" t="s">
        <v>370</v>
      </c>
      <c r="F264" s="219" t="s">
        <v>371</v>
      </c>
      <c r="G264" s="28"/>
      <c r="H264" s="394">
        <f>SUM(H265,H269)</f>
        <v>1398700</v>
      </c>
      <c r="I264" s="394">
        <f>SUM(I265,I269)</f>
        <v>1398700</v>
      </c>
    </row>
    <row r="265" spans="1:9" ht="81.75" customHeight="1" x14ac:dyDescent="0.25">
      <c r="A265" s="54" t="s">
        <v>152</v>
      </c>
      <c r="B265" s="44" t="s">
        <v>29</v>
      </c>
      <c r="C265" s="44" t="s">
        <v>29</v>
      </c>
      <c r="D265" s="256" t="s">
        <v>223</v>
      </c>
      <c r="E265" s="257" t="s">
        <v>370</v>
      </c>
      <c r="F265" s="258" t="s">
        <v>371</v>
      </c>
      <c r="G265" s="44"/>
      <c r="H265" s="395">
        <f t="shared" ref="H265:I267" si="23">SUM(H266)</f>
        <v>148000</v>
      </c>
      <c r="I265" s="395">
        <f t="shared" si="23"/>
        <v>148000</v>
      </c>
    </row>
    <row r="266" spans="1:9" ht="33" customHeight="1" x14ac:dyDescent="0.25">
      <c r="A266" s="54" t="s">
        <v>444</v>
      </c>
      <c r="B266" s="44" t="s">
        <v>29</v>
      </c>
      <c r="C266" s="44" t="s">
        <v>29</v>
      </c>
      <c r="D266" s="256" t="s">
        <v>223</v>
      </c>
      <c r="E266" s="257" t="s">
        <v>10</v>
      </c>
      <c r="F266" s="258" t="s">
        <v>371</v>
      </c>
      <c r="G266" s="44"/>
      <c r="H266" s="395">
        <f t="shared" si="23"/>
        <v>148000</v>
      </c>
      <c r="I266" s="395">
        <f t="shared" si="23"/>
        <v>148000</v>
      </c>
    </row>
    <row r="267" spans="1:9" ht="15.75" x14ac:dyDescent="0.25">
      <c r="A267" s="3" t="s">
        <v>85</v>
      </c>
      <c r="B267" s="44" t="s">
        <v>29</v>
      </c>
      <c r="C267" s="44" t="s">
        <v>29</v>
      </c>
      <c r="D267" s="256" t="s">
        <v>223</v>
      </c>
      <c r="E267" s="257" t="s">
        <v>10</v>
      </c>
      <c r="F267" s="258" t="s">
        <v>445</v>
      </c>
      <c r="G267" s="44"/>
      <c r="H267" s="395">
        <f t="shared" si="23"/>
        <v>148000</v>
      </c>
      <c r="I267" s="395">
        <f t="shared" si="23"/>
        <v>148000</v>
      </c>
    </row>
    <row r="268" spans="1:9" ht="31.5" x14ac:dyDescent="0.25">
      <c r="A268" s="520" t="s">
        <v>514</v>
      </c>
      <c r="B268" s="44" t="s">
        <v>29</v>
      </c>
      <c r="C268" s="44" t="s">
        <v>29</v>
      </c>
      <c r="D268" s="256" t="s">
        <v>223</v>
      </c>
      <c r="E268" s="257" t="s">
        <v>10</v>
      </c>
      <c r="F268" s="258" t="s">
        <v>445</v>
      </c>
      <c r="G268" s="44" t="s">
        <v>16</v>
      </c>
      <c r="H268" s="397">
        <f>SUM(прил8!I373)</f>
        <v>148000</v>
      </c>
      <c r="I268" s="397">
        <f>SUM(прил8!J373)</f>
        <v>148000</v>
      </c>
    </row>
    <row r="269" spans="1:9" ht="64.5" customHeight="1" x14ac:dyDescent="0.25">
      <c r="A269" s="76" t="s">
        <v>153</v>
      </c>
      <c r="B269" s="44" t="s">
        <v>29</v>
      </c>
      <c r="C269" s="44" t="s">
        <v>29</v>
      </c>
      <c r="D269" s="256" t="s">
        <v>219</v>
      </c>
      <c r="E269" s="257" t="s">
        <v>370</v>
      </c>
      <c r="F269" s="258" t="s">
        <v>371</v>
      </c>
      <c r="G269" s="44"/>
      <c r="H269" s="395">
        <f>SUM(H270)</f>
        <v>1250700</v>
      </c>
      <c r="I269" s="395">
        <f>SUM(I270)</f>
        <v>1250700</v>
      </c>
    </row>
    <row r="270" spans="1:9" ht="32.25" customHeight="1" x14ac:dyDescent="0.25">
      <c r="A270" s="76" t="s">
        <v>446</v>
      </c>
      <c r="B270" s="44" t="s">
        <v>29</v>
      </c>
      <c r="C270" s="44" t="s">
        <v>29</v>
      </c>
      <c r="D270" s="256" t="s">
        <v>219</v>
      </c>
      <c r="E270" s="257" t="s">
        <v>10</v>
      </c>
      <c r="F270" s="258" t="s">
        <v>371</v>
      </c>
      <c r="G270" s="44"/>
      <c r="H270" s="395">
        <f>SUM(H271+H274)</f>
        <v>1250700</v>
      </c>
      <c r="I270" s="395">
        <f>SUM(I271+I274)</f>
        <v>1250700</v>
      </c>
    </row>
    <row r="271" spans="1:9" ht="18.75" customHeight="1" x14ac:dyDescent="0.25">
      <c r="A271" s="84" t="s">
        <v>447</v>
      </c>
      <c r="B271" s="2" t="s">
        <v>29</v>
      </c>
      <c r="C271" s="2" t="s">
        <v>29</v>
      </c>
      <c r="D271" s="256" t="s">
        <v>219</v>
      </c>
      <c r="E271" s="221" t="s">
        <v>10</v>
      </c>
      <c r="F271" s="222" t="s">
        <v>448</v>
      </c>
      <c r="G271" s="2"/>
      <c r="H271" s="395">
        <f>SUM(H272:H273)</f>
        <v>1180350</v>
      </c>
      <c r="I271" s="395">
        <f>SUM(I272:I273)</f>
        <v>1180350</v>
      </c>
    </row>
    <row r="272" spans="1:9" ht="31.5" x14ac:dyDescent="0.25">
      <c r="A272" s="520" t="s">
        <v>514</v>
      </c>
      <c r="B272" s="2" t="s">
        <v>29</v>
      </c>
      <c r="C272" s="2" t="s">
        <v>29</v>
      </c>
      <c r="D272" s="256" t="s">
        <v>219</v>
      </c>
      <c r="E272" s="221" t="s">
        <v>10</v>
      </c>
      <c r="F272" s="222" t="s">
        <v>448</v>
      </c>
      <c r="G272" s="2" t="s">
        <v>16</v>
      </c>
      <c r="H272" s="397">
        <f>SUM(прил8!I301)</f>
        <v>788400</v>
      </c>
      <c r="I272" s="397">
        <f>SUM(прил8!J301)</f>
        <v>788400</v>
      </c>
    </row>
    <row r="273" spans="1:9" ht="15.75" x14ac:dyDescent="0.25">
      <c r="A273" s="3" t="s">
        <v>40</v>
      </c>
      <c r="B273" s="2" t="s">
        <v>29</v>
      </c>
      <c r="C273" s="2" t="s">
        <v>29</v>
      </c>
      <c r="D273" s="256" t="s">
        <v>219</v>
      </c>
      <c r="E273" s="221" t="s">
        <v>10</v>
      </c>
      <c r="F273" s="222" t="s">
        <v>448</v>
      </c>
      <c r="G273" s="2" t="s">
        <v>39</v>
      </c>
      <c r="H273" s="397">
        <f>SUM(прил8!I377)</f>
        <v>391950</v>
      </c>
      <c r="I273" s="397">
        <f>SUM(прил8!J377)</f>
        <v>391950</v>
      </c>
    </row>
    <row r="274" spans="1:9" ht="15.75" x14ac:dyDescent="0.25">
      <c r="A274" s="522" t="s">
        <v>524</v>
      </c>
      <c r="B274" s="2" t="s">
        <v>29</v>
      </c>
      <c r="C274" s="2" t="s">
        <v>29</v>
      </c>
      <c r="D274" s="256" t="s">
        <v>219</v>
      </c>
      <c r="E274" s="221" t="s">
        <v>10</v>
      </c>
      <c r="F274" s="222" t="s">
        <v>523</v>
      </c>
      <c r="G274" s="2"/>
      <c r="H274" s="395">
        <f>SUM(H275)</f>
        <v>70350</v>
      </c>
      <c r="I274" s="395">
        <f>SUM(I275)</f>
        <v>70350</v>
      </c>
    </row>
    <row r="275" spans="1:9" ht="31.5" x14ac:dyDescent="0.25">
      <c r="A275" s="520" t="s">
        <v>514</v>
      </c>
      <c r="B275" s="2" t="s">
        <v>29</v>
      </c>
      <c r="C275" s="2" t="s">
        <v>29</v>
      </c>
      <c r="D275" s="256" t="s">
        <v>219</v>
      </c>
      <c r="E275" s="221" t="s">
        <v>10</v>
      </c>
      <c r="F275" s="222" t="s">
        <v>523</v>
      </c>
      <c r="G275" s="2" t="s">
        <v>16</v>
      </c>
      <c r="H275" s="397">
        <f>SUM(прил8!I303)</f>
        <v>70350</v>
      </c>
      <c r="I275" s="397">
        <f>SUM(прил8!J303)</f>
        <v>70350</v>
      </c>
    </row>
    <row r="276" spans="1:9" s="64" customFormat="1" ht="33.75" customHeight="1" x14ac:dyDescent="0.25">
      <c r="A276" s="75" t="s">
        <v>112</v>
      </c>
      <c r="B276" s="28" t="s">
        <v>29</v>
      </c>
      <c r="C276" s="28" t="s">
        <v>29</v>
      </c>
      <c r="D276" s="217" t="s">
        <v>385</v>
      </c>
      <c r="E276" s="218" t="s">
        <v>370</v>
      </c>
      <c r="F276" s="219" t="s">
        <v>371</v>
      </c>
      <c r="G276" s="28"/>
      <c r="H276" s="394">
        <f t="shared" ref="H276:I279" si="24">SUM(H277)</f>
        <v>25000</v>
      </c>
      <c r="I276" s="394">
        <f t="shared" si="24"/>
        <v>25000</v>
      </c>
    </row>
    <row r="277" spans="1:9" s="64" customFormat="1" ht="47.25" customHeight="1" x14ac:dyDescent="0.25">
      <c r="A277" s="76" t="s">
        <v>148</v>
      </c>
      <c r="B277" s="35" t="s">
        <v>29</v>
      </c>
      <c r="C277" s="44" t="s">
        <v>29</v>
      </c>
      <c r="D277" s="256" t="s">
        <v>218</v>
      </c>
      <c r="E277" s="257" t="s">
        <v>370</v>
      </c>
      <c r="F277" s="258" t="s">
        <v>371</v>
      </c>
      <c r="G277" s="71"/>
      <c r="H277" s="398">
        <f t="shared" si="24"/>
        <v>25000</v>
      </c>
      <c r="I277" s="398">
        <f t="shared" si="24"/>
        <v>25000</v>
      </c>
    </row>
    <row r="278" spans="1:9" s="64" customFormat="1" ht="32.25" customHeight="1" x14ac:dyDescent="0.25">
      <c r="A278" s="76" t="s">
        <v>440</v>
      </c>
      <c r="B278" s="35" t="s">
        <v>29</v>
      </c>
      <c r="C278" s="44" t="s">
        <v>29</v>
      </c>
      <c r="D278" s="256" t="s">
        <v>218</v>
      </c>
      <c r="E278" s="257" t="s">
        <v>10</v>
      </c>
      <c r="F278" s="258" t="s">
        <v>371</v>
      </c>
      <c r="G278" s="71"/>
      <c r="H278" s="398">
        <f t="shared" si="24"/>
        <v>25000</v>
      </c>
      <c r="I278" s="398">
        <f t="shared" si="24"/>
        <v>25000</v>
      </c>
    </row>
    <row r="279" spans="1:9" s="37" customFormat="1" ht="32.25" customHeight="1" x14ac:dyDescent="0.25">
      <c r="A279" s="69" t="s">
        <v>149</v>
      </c>
      <c r="B279" s="35" t="s">
        <v>29</v>
      </c>
      <c r="C279" s="44" t="s">
        <v>29</v>
      </c>
      <c r="D279" s="256" t="s">
        <v>218</v>
      </c>
      <c r="E279" s="257" t="s">
        <v>10</v>
      </c>
      <c r="F279" s="258" t="s">
        <v>441</v>
      </c>
      <c r="G279" s="71"/>
      <c r="H279" s="398">
        <f t="shared" si="24"/>
        <v>25000</v>
      </c>
      <c r="I279" s="398">
        <f t="shared" si="24"/>
        <v>25000</v>
      </c>
    </row>
    <row r="280" spans="1:9" s="37" customFormat="1" ht="30.75" customHeight="1" x14ac:dyDescent="0.25">
      <c r="A280" s="529" t="s">
        <v>514</v>
      </c>
      <c r="B280" s="44" t="s">
        <v>29</v>
      </c>
      <c r="C280" s="44" t="s">
        <v>29</v>
      </c>
      <c r="D280" s="256" t="s">
        <v>218</v>
      </c>
      <c r="E280" s="257" t="s">
        <v>10</v>
      </c>
      <c r="F280" s="258" t="s">
        <v>441</v>
      </c>
      <c r="G280" s="71" t="s">
        <v>16</v>
      </c>
      <c r="H280" s="399">
        <f>SUM(прил8!I382)</f>
        <v>25000</v>
      </c>
      <c r="I280" s="399">
        <f>SUM(прил8!J382)</f>
        <v>25000</v>
      </c>
    </row>
    <row r="281" spans="1:9" ht="15.75" x14ac:dyDescent="0.25">
      <c r="A281" s="86" t="s">
        <v>31</v>
      </c>
      <c r="B281" s="23" t="s">
        <v>29</v>
      </c>
      <c r="C281" s="23" t="s">
        <v>32</v>
      </c>
      <c r="D281" s="214"/>
      <c r="E281" s="215"/>
      <c r="F281" s="216"/>
      <c r="G281" s="22"/>
      <c r="H281" s="401">
        <f>SUM(H287,H282,H303)</f>
        <v>11967729</v>
      </c>
      <c r="I281" s="401">
        <f>SUM(I287,I282,I303)</f>
        <v>11967729</v>
      </c>
    </row>
    <row r="282" spans="1:9" s="64" customFormat="1" ht="32.25" customHeight="1" x14ac:dyDescent="0.25">
      <c r="A282" s="75" t="s">
        <v>110</v>
      </c>
      <c r="B282" s="28" t="s">
        <v>29</v>
      </c>
      <c r="C282" s="28" t="s">
        <v>32</v>
      </c>
      <c r="D282" s="217" t="s">
        <v>180</v>
      </c>
      <c r="E282" s="218" t="s">
        <v>370</v>
      </c>
      <c r="F282" s="219" t="s">
        <v>371</v>
      </c>
      <c r="G282" s="28"/>
      <c r="H282" s="394">
        <f t="shared" ref="H282:I285" si="25">SUM(H283)</f>
        <v>3000</v>
      </c>
      <c r="I282" s="394">
        <f t="shared" si="25"/>
        <v>3000</v>
      </c>
    </row>
    <row r="283" spans="1:9" s="37" customFormat="1" ht="63.75" customHeight="1" x14ac:dyDescent="0.25">
      <c r="A283" s="69" t="s">
        <v>111</v>
      </c>
      <c r="B283" s="70" t="s">
        <v>29</v>
      </c>
      <c r="C283" s="35" t="s">
        <v>32</v>
      </c>
      <c r="D283" s="259" t="s">
        <v>210</v>
      </c>
      <c r="E283" s="260" t="s">
        <v>370</v>
      </c>
      <c r="F283" s="261" t="s">
        <v>371</v>
      </c>
      <c r="G283" s="71"/>
      <c r="H283" s="398">
        <f t="shared" si="25"/>
        <v>3000</v>
      </c>
      <c r="I283" s="398">
        <f t="shared" si="25"/>
        <v>3000</v>
      </c>
    </row>
    <row r="284" spans="1:9" s="37" customFormat="1" ht="33" customHeight="1" x14ac:dyDescent="0.25">
      <c r="A284" s="69" t="s">
        <v>378</v>
      </c>
      <c r="B284" s="70" t="s">
        <v>29</v>
      </c>
      <c r="C284" s="35" t="s">
        <v>32</v>
      </c>
      <c r="D284" s="259" t="s">
        <v>210</v>
      </c>
      <c r="E284" s="260" t="s">
        <v>10</v>
      </c>
      <c r="F284" s="261" t="s">
        <v>371</v>
      </c>
      <c r="G284" s="71"/>
      <c r="H284" s="398">
        <f t="shared" si="25"/>
        <v>3000</v>
      </c>
      <c r="I284" s="398">
        <f t="shared" si="25"/>
        <v>3000</v>
      </c>
    </row>
    <row r="285" spans="1:9" s="37" customFormat="1" ht="33.75" customHeight="1" x14ac:dyDescent="0.25">
      <c r="A285" s="527" t="s">
        <v>102</v>
      </c>
      <c r="B285" s="70" t="s">
        <v>29</v>
      </c>
      <c r="C285" s="35" t="s">
        <v>32</v>
      </c>
      <c r="D285" s="259" t="s">
        <v>210</v>
      </c>
      <c r="E285" s="260" t="s">
        <v>10</v>
      </c>
      <c r="F285" s="261" t="s">
        <v>380</v>
      </c>
      <c r="G285" s="2"/>
      <c r="H285" s="395">
        <f t="shared" si="25"/>
        <v>3000</v>
      </c>
      <c r="I285" s="395">
        <f t="shared" si="25"/>
        <v>3000</v>
      </c>
    </row>
    <row r="286" spans="1:9" s="37" customFormat="1" ht="32.25" customHeight="1" x14ac:dyDescent="0.25">
      <c r="A286" s="529" t="s">
        <v>514</v>
      </c>
      <c r="B286" s="70" t="s">
        <v>29</v>
      </c>
      <c r="C286" s="35" t="s">
        <v>32</v>
      </c>
      <c r="D286" s="259" t="s">
        <v>210</v>
      </c>
      <c r="E286" s="260" t="s">
        <v>10</v>
      </c>
      <c r="F286" s="261" t="s">
        <v>380</v>
      </c>
      <c r="G286" s="71" t="s">
        <v>16</v>
      </c>
      <c r="H286" s="399">
        <f>SUM(прил8!I309)</f>
        <v>3000</v>
      </c>
      <c r="I286" s="399">
        <f>SUM(прил8!J309)</f>
        <v>3000</v>
      </c>
    </row>
    <row r="287" spans="1:9" ht="36" customHeight="1" x14ac:dyDescent="0.25">
      <c r="A287" s="27" t="s">
        <v>141</v>
      </c>
      <c r="B287" s="28" t="s">
        <v>29</v>
      </c>
      <c r="C287" s="28" t="s">
        <v>32</v>
      </c>
      <c r="D287" s="217" t="s">
        <v>428</v>
      </c>
      <c r="E287" s="218" t="s">
        <v>370</v>
      </c>
      <c r="F287" s="219" t="s">
        <v>371</v>
      </c>
      <c r="G287" s="28"/>
      <c r="H287" s="394">
        <f>SUM(H292+H288)</f>
        <v>11936029</v>
      </c>
      <c r="I287" s="394">
        <f>SUM(I292+I288)</f>
        <v>11936029</v>
      </c>
    </row>
    <row r="288" spans="1:9" s="515" customFormat="1" ht="36" customHeight="1" x14ac:dyDescent="0.25">
      <c r="A288" s="76" t="s">
        <v>147</v>
      </c>
      <c r="B288" s="2" t="s">
        <v>29</v>
      </c>
      <c r="C288" s="2" t="s">
        <v>32</v>
      </c>
      <c r="D288" s="256" t="s">
        <v>217</v>
      </c>
      <c r="E288" s="257" t="s">
        <v>370</v>
      </c>
      <c r="F288" s="258" t="s">
        <v>371</v>
      </c>
      <c r="G288" s="44"/>
      <c r="H288" s="395">
        <f t="shared" ref="H288:I290" si="26">SUM(H289)</f>
        <v>82000</v>
      </c>
      <c r="I288" s="395">
        <f t="shared" si="26"/>
        <v>82000</v>
      </c>
    </row>
    <row r="289" spans="1:9" s="515" customFormat="1" ht="36" customHeight="1" x14ac:dyDescent="0.25">
      <c r="A289" s="76" t="s">
        <v>436</v>
      </c>
      <c r="B289" s="2" t="s">
        <v>29</v>
      </c>
      <c r="C289" s="2" t="s">
        <v>32</v>
      </c>
      <c r="D289" s="256" t="s">
        <v>217</v>
      </c>
      <c r="E289" s="257" t="s">
        <v>10</v>
      </c>
      <c r="F289" s="258" t="s">
        <v>371</v>
      </c>
      <c r="G289" s="44"/>
      <c r="H289" s="395">
        <f t="shared" si="26"/>
        <v>82000</v>
      </c>
      <c r="I289" s="395">
        <f t="shared" si="26"/>
        <v>82000</v>
      </c>
    </row>
    <row r="290" spans="1:9" s="515" customFormat="1" ht="17.25" customHeight="1" x14ac:dyDescent="0.25">
      <c r="A290" s="527" t="s">
        <v>437</v>
      </c>
      <c r="B290" s="2" t="s">
        <v>29</v>
      </c>
      <c r="C290" s="2" t="s">
        <v>32</v>
      </c>
      <c r="D290" s="256" t="s">
        <v>217</v>
      </c>
      <c r="E290" s="257" t="s">
        <v>10</v>
      </c>
      <c r="F290" s="258" t="s">
        <v>438</v>
      </c>
      <c r="G290" s="44"/>
      <c r="H290" s="395">
        <f t="shared" si="26"/>
        <v>82000</v>
      </c>
      <c r="I290" s="395">
        <f t="shared" si="26"/>
        <v>82000</v>
      </c>
    </row>
    <row r="291" spans="1:9" s="515" customFormat="1" ht="36" customHeight="1" x14ac:dyDescent="0.25">
      <c r="A291" s="520" t="s">
        <v>514</v>
      </c>
      <c r="B291" s="2" t="s">
        <v>29</v>
      </c>
      <c r="C291" s="2" t="s">
        <v>32</v>
      </c>
      <c r="D291" s="220" t="s">
        <v>217</v>
      </c>
      <c r="E291" s="221" t="s">
        <v>10</v>
      </c>
      <c r="F291" s="222" t="s">
        <v>438</v>
      </c>
      <c r="G291" s="2" t="s">
        <v>16</v>
      </c>
      <c r="H291" s="397">
        <f>SUM(прил8!I314)</f>
        <v>82000</v>
      </c>
      <c r="I291" s="397">
        <f>SUM(прил8!J314)</f>
        <v>82000</v>
      </c>
    </row>
    <row r="292" spans="1:9" ht="49.5" customHeight="1" x14ac:dyDescent="0.25">
      <c r="A292" s="3" t="s">
        <v>154</v>
      </c>
      <c r="B292" s="2" t="s">
        <v>29</v>
      </c>
      <c r="C292" s="2" t="s">
        <v>32</v>
      </c>
      <c r="D292" s="220" t="s">
        <v>220</v>
      </c>
      <c r="E292" s="221" t="s">
        <v>370</v>
      </c>
      <c r="F292" s="222" t="s">
        <v>371</v>
      </c>
      <c r="G292" s="2"/>
      <c r="H292" s="395">
        <f>SUM(H293+H300)</f>
        <v>11854029</v>
      </c>
      <c r="I292" s="395">
        <f>SUM(I293+I300)</f>
        <v>11854029</v>
      </c>
    </row>
    <row r="293" spans="1:9" ht="34.5" customHeight="1" x14ac:dyDescent="0.25">
      <c r="A293" s="3" t="s">
        <v>449</v>
      </c>
      <c r="B293" s="2" t="s">
        <v>29</v>
      </c>
      <c r="C293" s="2" t="s">
        <v>32</v>
      </c>
      <c r="D293" s="220" t="s">
        <v>220</v>
      </c>
      <c r="E293" s="221" t="s">
        <v>10</v>
      </c>
      <c r="F293" s="222" t="s">
        <v>371</v>
      </c>
      <c r="G293" s="2"/>
      <c r="H293" s="395">
        <f>SUM(H294+H296)</f>
        <v>10116039</v>
      </c>
      <c r="I293" s="395">
        <f>SUM(I294+I296)</f>
        <v>10116039</v>
      </c>
    </row>
    <row r="294" spans="1:9" ht="33" customHeight="1" x14ac:dyDescent="0.25">
      <c r="A294" s="3" t="s">
        <v>155</v>
      </c>
      <c r="B294" s="2" t="s">
        <v>29</v>
      </c>
      <c r="C294" s="2" t="s">
        <v>32</v>
      </c>
      <c r="D294" s="220" t="s">
        <v>220</v>
      </c>
      <c r="E294" s="221" t="s">
        <v>10</v>
      </c>
      <c r="F294" s="222" t="s">
        <v>450</v>
      </c>
      <c r="G294" s="2"/>
      <c r="H294" s="395">
        <f>SUM(H295)</f>
        <v>99395</v>
      </c>
      <c r="I294" s="395">
        <f>SUM(I295)</f>
        <v>99395</v>
      </c>
    </row>
    <row r="295" spans="1:9" ht="47.25" x14ac:dyDescent="0.25">
      <c r="A295" s="84" t="s">
        <v>76</v>
      </c>
      <c r="B295" s="2" t="s">
        <v>29</v>
      </c>
      <c r="C295" s="2" t="s">
        <v>32</v>
      </c>
      <c r="D295" s="220" t="s">
        <v>220</v>
      </c>
      <c r="E295" s="221" t="s">
        <v>10</v>
      </c>
      <c r="F295" s="222" t="s">
        <v>450</v>
      </c>
      <c r="G295" s="2" t="s">
        <v>13</v>
      </c>
      <c r="H295" s="397">
        <f>SUM(прил8!I318)</f>
        <v>99395</v>
      </c>
      <c r="I295" s="397">
        <f>SUM(прил8!J318)</f>
        <v>99395</v>
      </c>
    </row>
    <row r="296" spans="1:9" ht="31.5" x14ac:dyDescent="0.25">
      <c r="A296" s="3" t="s">
        <v>84</v>
      </c>
      <c r="B296" s="44" t="s">
        <v>29</v>
      </c>
      <c r="C296" s="44" t="s">
        <v>32</v>
      </c>
      <c r="D296" s="256" t="s">
        <v>220</v>
      </c>
      <c r="E296" s="257" t="s">
        <v>10</v>
      </c>
      <c r="F296" s="258" t="s">
        <v>402</v>
      </c>
      <c r="G296" s="44"/>
      <c r="H296" s="395">
        <f>SUM(H297:H299)</f>
        <v>10016644</v>
      </c>
      <c r="I296" s="395">
        <f>SUM(I297:I299)</f>
        <v>10016644</v>
      </c>
    </row>
    <row r="297" spans="1:9" ht="48" customHeight="1" x14ac:dyDescent="0.25">
      <c r="A297" s="84" t="s">
        <v>76</v>
      </c>
      <c r="B297" s="2" t="s">
        <v>29</v>
      </c>
      <c r="C297" s="2" t="s">
        <v>32</v>
      </c>
      <c r="D297" s="220" t="s">
        <v>220</v>
      </c>
      <c r="E297" s="221" t="s">
        <v>10</v>
      </c>
      <c r="F297" s="222" t="s">
        <v>402</v>
      </c>
      <c r="G297" s="2" t="s">
        <v>13</v>
      </c>
      <c r="H297" s="397">
        <f>SUM(прил8!I320)</f>
        <v>8730924</v>
      </c>
      <c r="I297" s="397">
        <f>SUM(прил8!J320)</f>
        <v>8730924</v>
      </c>
    </row>
    <row r="298" spans="1:9" ht="31.5" x14ac:dyDescent="0.25">
      <c r="A298" s="520" t="s">
        <v>514</v>
      </c>
      <c r="B298" s="2" t="s">
        <v>29</v>
      </c>
      <c r="C298" s="2" t="s">
        <v>32</v>
      </c>
      <c r="D298" s="220" t="s">
        <v>220</v>
      </c>
      <c r="E298" s="221" t="s">
        <v>10</v>
      </c>
      <c r="F298" s="222" t="s">
        <v>402</v>
      </c>
      <c r="G298" s="2" t="s">
        <v>16</v>
      </c>
      <c r="H298" s="397">
        <f>SUM(прил8!I321)</f>
        <v>1281429</v>
      </c>
      <c r="I298" s="397">
        <f>SUM(прил8!J321)</f>
        <v>1281429</v>
      </c>
    </row>
    <row r="299" spans="1:9" ht="15.75" x14ac:dyDescent="0.25">
      <c r="A299" s="3" t="s">
        <v>18</v>
      </c>
      <c r="B299" s="2" t="s">
        <v>29</v>
      </c>
      <c r="C299" s="2" t="s">
        <v>32</v>
      </c>
      <c r="D299" s="220" t="s">
        <v>220</v>
      </c>
      <c r="E299" s="221" t="s">
        <v>10</v>
      </c>
      <c r="F299" s="222" t="s">
        <v>402</v>
      </c>
      <c r="G299" s="2" t="s">
        <v>17</v>
      </c>
      <c r="H299" s="397">
        <f>SUM(прил8!I322)</f>
        <v>4291</v>
      </c>
      <c r="I299" s="397">
        <f>SUM(прил8!J322)</f>
        <v>4291</v>
      </c>
    </row>
    <row r="300" spans="1:9" ht="63" x14ac:dyDescent="0.25">
      <c r="A300" s="3" t="s">
        <v>603</v>
      </c>
      <c r="B300" s="2" t="s">
        <v>29</v>
      </c>
      <c r="C300" s="2" t="s">
        <v>32</v>
      </c>
      <c r="D300" s="220" t="s">
        <v>220</v>
      </c>
      <c r="E300" s="221" t="s">
        <v>12</v>
      </c>
      <c r="F300" s="222" t="s">
        <v>371</v>
      </c>
      <c r="G300" s="2"/>
      <c r="H300" s="395">
        <f>SUM(H301)</f>
        <v>1737990</v>
      </c>
      <c r="I300" s="395">
        <f>SUM(I301)</f>
        <v>1737990</v>
      </c>
    </row>
    <row r="301" spans="1:9" ht="31.5" customHeight="1" x14ac:dyDescent="0.25">
      <c r="A301" s="3" t="s">
        <v>75</v>
      </c>
      <c r="B301" s="2" t="s">
        <v>29</v>
      </c>
      <c r="C301" s="2" t="s">
        <v>32</v>
      </c>
      <c r="D301" s="220" t="s">
        <v>220</v>
      </c>
      <c r="E301" s="221" t="s">
        <v>12</v>
      </c>
      <c r="F301" s="222" t="s">
        <v>375</v>
      </c>
      <c r="G301" s="2"/>
      <c r="H301" s="395">
        <f>SUM(H302:H302)</f>
        <v>1737990</v>
      </c>
      <c r="I301" s="395">
        <f>SUM(I302:I302)</f>
        <v>1737990</v>
      </c>
    </row>
    <row r="302" spans="1:9" ht="47.25" x14ac:dyDescent="0.25">
      <c r="A302" s="84" t="s">
        <v>76</v>
      </c>
      <c r="B302" s="2" t="s">
        <v>29</v>
      </c>
      <c r="C302" s="2" t="s">
        <v>32</v>
      </c>
      <c r="D302" s="220" t="s">
        <v>220</v>
      </c>
      <c r="E302" s="221" t="s">
        <v>12</v>
      </c>
      <c r="F302" s="222" t="s">
        <v>375</v>
      </c>
      <c r="G302" s="2" t="s">
        <v>13</v>
      </c>
      <c r="H302" s="396">
        <f>SUM(прил8!I325)</f>
        <v>1737990</v>
      </c>
      <c r="I302" s="396">
        <f>SUM(прил8!J325)</f>
        <v>1737990</v>
      </c>
    </row>
    <row r="303" spans="1:9" s="37" customFormat="1" ht="65.25" customHeight="1" x14ac:dyDescent="0.25">
      <c r="A303" s="75" t="s">
        <v>128</v>
      </c>
      <c r="B303" s="28" t="s">
        <v>29</v>
      </c>
      <c r="C303" s="42" t="s">
        <v>32</v>
      </c>
      <c r="D303" s="229" t="s">
        <v>199</v>
      </c>
      <c r="E303" s="230" t="s">
        <v>370</v>
      </c>
      <c r="F303" s="231" t="s">
        <v>371</v>
      </c>
      <c r="G303" s="28"/>
      <c r="H303" s="394">
        <f t="shared" ref="H303:I306" si="27">SUM(H304)</f>
        <v>28700</v>
      </c>
      <c r="I303" s="394">
        <f t="shared" si="27"/>
        <v>28700</v>
      </c>
    </row>
    <row r="304" spans="1:9" s="37" customFormat="1" ht="98.25" customHeight="1" x14ac:dyDescent="0.25">
      <c r="A304" s="76" t="s">
        <v>144</v>
      </c>
      <c r="B304" s="2" t="s">
        <v>29</v>
      </c>
      <c r="C304" s="35" t="s">
        <v>32</v>
      </c>
      <c r="D304" s="259" t="s">
        <v>201</v>
      </c>
      <c r="E304" s="260" t="s">
        <v>370</v>
      </c>
      <c r="F304" s="261" t="s">
        <v>371</v>
      </c>
      <c r="G304" s="2"/>
      <c r="H304" s="395">
        <f t="shared" si="27"/>
        <v>28700</v>
      </c>
      <c r="I304" s="395">
        <f t="shared" si="27"/>
        <v>28700</v>
      </c>
    </row>
    <row r="305" spans="1:9" s="37" customFormat="1" ht="49.5" customHeight="1" x14ac:dyDescent="0.25">
      <c r="A305" s="76" t="s">
        <v>390</v>
      </c>
      <c r="B305" s="2" t="s">
        <v>29</v>
      </c>
      <c r="C305" s="35" t="s">
        <v>32</v>
      </c>
      <c r="D305" s="259" t="s">
        <v>201</v>
      </c>
      <c r="E305" s="260" t="s">
        <v>10</v>
      </c>
      <c r="F305" s="261" t="s">
        <v>371</v>
      </c>
      <c r="G305" s="2"/>
      <c r="H305" s="395">
        <f t="shared" si="27"/>
        <v>28700</v>
      </c>
      <c r="I305" s="395">
        <f t="shared" si="27"/>
        <v>28700</v>
      </c>
    </row>
    <row r="306" spans="1:9" s="37" customFormat="1" ht="15.75" customHeight="1" x14ac:dyDescent="0.25">
      <c r="A306" s="3" t="s">
        <v>99</v>
      </c>
      <c r="B306" s="2" t="s">
        <v>29</v>
      </c>
      <c r="C306" s="35" t="s">
        <v>32</v>
      </c>
      <c r="D306" s="259" t="s">
        <v>201</v>
      </c>
      <c r="E306" s="260" t="s">
        <v>10</v>
      </c>
      <c r="F306" s="261" t="s">
        <v>391</v>
      </c>
      <c r="G306" s="2"/>
      <c r="H306" s="395">
        <f t="shared" si="27"/>
        <v>28700</v>
      </c>
      <c r="I306" s="395">
        <f t="shared" si="27"/>
        <v>28700</v>
      </c>
    </row>
    <row r="307" spans="1:9" s="37" customFormat="1" ht="31.5" customHeight="1" x14ac:dyDescent="0.25">
      <c r="A307" s="520" t="s">
        <v>514</v>
      </c>
      <c r="B307" s="2" t="s">
        <v>29</v>
      </c>
      <c r="C307" s="35" t="s">
        <v>32</v>
      </c>
      <c r="D307" s="259" t="s">
        <v>201</v>
      </c>
      <c r="E307" s="260" t="s">
        <v>10</v>
      </c>
      <c r="F307" s="261" t="s">
        <v>391</v>
      </c>
      <c r="G307" s="2" t="s">
        <v>16</v>
      </c>
      <c r="H307" s="396">
        <f>SUM(прил8!I330)</f>
        <v>28700</v>
      </c>
      <c r="I307" s="396">
        <f>SUM(прил8!J330)</f>
        <v>28700</v>
      </c>
    </row>
    <row r="308" spans="1:9" ht="15.75" x14ac:dyDescent="0.25">
      <c r="A308" s="74" t="s">
        <v>33</v>
      </c>
      <c r="B308" s="16" t="s">
        <v>35</v>
      </c>
      <c r="C308" s="16"/>
      <c r="D308" s="211"/>
      <c r="E308" s="212"/>
      <c r="F308" s="213"/>
      <c r="G308" s="15"/>
      <c r="H308" s="447">
        <f>SUM(H309,H333)</f>
        <v>33456169</v>
      </c>
      <c r="I308" s="447">
        <f>SUM(I309,I333)</f>
        <v>33456169</v>
      </c>
    </row>
    <row r="309" spans="1:9" ht="15.75" x14ac:dyDescent="0.25">
      <c r="A309" s="86" t="s">
        <v>34</v>
      </c>
      <c r="B309" s="23" t="s">
        <v>35</v>
      </c>
      <c r="C309" s="23" t="s">
        <v>10</v>
      </c>
      <c r="D309" s="214"/>
      <c r="E309" s="215"/>
      <c r="F309" s="216"/>
      <c r="G309" s="22"/>
      <c r="H309" s="401">
        <f>SUM(H310+H323+H328)</f>
        <v>26469190</v>
      </c>
      <c r="I309" s="401">
        <f>SUM(I310+I323+I328)</f>
        <v>26469190</v>
      </c>
    </row>
    <row r="310" spans="1:9" ht="33.75" customHeight="1" x14ac:dyDescent="0.25">
      <c r="A310" s="27" t="s">
        <v>150</v>
      </c>
      <c r="B310" s="28" t="s">
        <v>35</v>
      </c>
      <c r="C310" s="28" t="s">
        <v>10</v>
      </c>
      <c r="D310" s="217" t="s">
        <v>221</v>
      </c>
      <c r="E310" s="218" t="s">
        <v>370</v>
      </c>
      <c r="F310" s="219" t="s">
        <v>371</v>
      </c>
      <c r="G310" s="31"/>
      <c r="H310" s="394">
        <f>SUM(H311,H317)</f>
        <v>26390310</v>
      </c>
      <c r="I310" s="394">
        <f>SUM(I311,I317)</f>
        <v>26390310</v>
      </c>
    </row>
    <row r="311" spans="1:9" ht="35.25" customHeight="1" x14ac:dyDescent="0.25">
      <c r="A311" s="84" t="s">
        <v>156</v>
      </c>
      <c r="B311" s="2" t="s">
        <v>35</v>
      </c>
      <c r="C311" s="2" t="s">
        <v>10</v>
      </c>
      <c r="D311" s="220" t="s">
        <v>224</v>
      </c>
      <c r="E311" s="221" t="s">
        <v>370</v>
      </c>
      <c r="F311" s="222" t="s">
        <v>371</v>
      </c>
      <c r="G311" s="2"/>
      <c r="H311" s="395">
        <f>SUM(H312)</f>
        <v>13698677</v>
      </c>
      <c r="I311" s="395">
        <f>SUM(I312)</f>
        <v>13698677</v>
      </c>
    </row>
    <row r="312" spans="1:9" ht="18" customHeight="1" x14ac:dyDescent="0.25">
      <c r="A312" s="84" t="s">
        <v>451</v>
      </c>
      <c r="B312" s="2" t="s">
        <v>35</v>
      </c>
      <c r="C312" s="2" t="s">
        <v>10</v>
      </c>
      <c r="D312" s="220" t="s">
        <v>224</v>
      </c>
      <c r="E312" s="221" t="s">
        <v>10</v>
      </c>
      <c r="F312" s="222" t="s">
        <v>371</v>
      </c>
      <c r="G312" s="2"/>
      <c r="H312" s="395">
        <f>SUM(H313)</f>
        <v>13698677</v>
      </c>
      <c r="I312" s="395">
        <f>SUM(I313)</f>
        <v>13698677</v>
      </c>
    </row>
    <row r="313" spans="1:9" ht="32.25" customHeight="1" x14ac:dyDescent="0.25">
      <c r="A313" s="3" t="s">
        <v>84</v>
      </c>
      <c r="B313" s="2" t="s">
        <v>35</v>
      </c>
      <c r="C313" s="2" t="s">
        <v>10</v>
      </c>
      <c r="D313" s="220" t="s">
        <v>224</v>
      </c>
      <c r="E313" s="221" t="s">
        <v>10</v>
      </c>
      <c r="F313" s="222" t="s">
        <v>402</v>
      </c>
      <c r="G313" s="2"/>
      <c r="H313" s="395">
        <f>SUM(H314:H316)</f>
        <v>13698677</v>
      </c>
      <c r="I313" s="395">
        <f>SUM(I314:I316)</f>
        <v>13698677</v>
      </c>
    </row>
    <row r="314" spans="1:9" ht="47.25" x14ac:dyDescent="0.25">
      <c r="A314" s="84" t="s">
        <v>76</v>
      </c>
      <c r="B314" s="2" t="s">
        <v>35</v>
      </c>
      <c r="C314" s="2" t="s">
        <v>10</v>
      </c>
      <c r="D314" s="220" t="s">
        <v>224</v>
      </c>
      <c r="E314" s="221" t="s">
        <v>10</v>
      </c>
      <c r="F314" s="222" t="s">
        <v>402</v>
      </c>
      <c r="G314" s="2" t="s">
        <v>13</v>
      </c>
      <c r="H314" s="397">
        <f>SUM(прил8!I389)</f>
        <v>12786179</v>
      </c>
      <c r="I314" s="397">
        <f>SUM(прил8!J389)</f>
        <v>12786179</v>
      </c>
    </row>
    <row r="315" spans="1:9" ht="31.5" x14ac:dyDescent="0.25">
      <c r="A315" s="520" t="s">
        <v>514</v>
      </c>
      <c r="B315" s="2" t="s">
        <v>35</v>
      </c>
      <c r="C315" s="2" t="s">
        <v>10</v>
      </c>
      <c r="D315" s="220" t="s">
        <v>224</v>
      </c>
      <c r="E315" s="221" t="s">
        <v>10</v>
      </c>
      <c r="F315" s="222" t="s">
        <v>402</v>
      </c>
      <c r="G315" s="2" t="s">
        <v>16</v>
      </c>
      <c r="H315" s="397">
        <f>SUM(прил8!I390)</f>
        <v>880434</v>
      </c>
      <c r="I315" s="397">
        <f>SUM(прил8!J390)</f>
        <v>880434</v>
      </c>
    </row>
    <row r="316" spans="1:9" ht="15.75" x14ac:dyDescent="0.25">
      <c r="A316" s="3" t="s">
        <v>18</v>
      </c>
      <c r="B316" s="2" t="s">
        <v>35</v>
      </c>
      <c r="C316" s="2" t="s">
        <v>10</v>
      </c>
      <c r="D316" s="220" t="s">
        <v>224</v>
      </c>
      <c r="E316" s="221" t="s">
        <v>10</v>
      </c>
      <c r="F316" s="222" t="s">
        <v>402</v>
      </c>
      <c r="G316" s="2" t="s">
        <v>17</v>
      </c>
      <c r="H316" s="397">
        <f>SUM(прил8!I391)</f>
        <v>32064</v>
      </c>
      <c r="I316" s="397">
        <f>SUM(прил8!J391)</f>
        <v>32064</v>
      </c>
    </row>
    <row r="317" spans="1:9" ht="34.5" customHeight="1" x14ac:dyDescent="0.25">
      <c r="A317" s="3" t="s">
        <v>157</v>
      </c>
      <c r="B317" s="2" t="s">
        <v>35</v>
      </c>
      <c r="C317" s="2" t="s">
        <v>10</v>
      </c>
      <c r="D317" s="220" t="s">
        <v>452</v>
      </c>
      <c r="E317" s="221" t="s">
        <v>370</v>
      </c>
      <c r="F317" s="222" t="s">
        <v>371</v>
      </c>
      <c r="G317" s="2"/>
      <c r="H317" s="395">
        <f>SUM(H318)</f>
        <v>12691633</v>
      </c>
      <c r="I317" s="395">
        <f>SUM(I318)</f>
        <v>12691633</v>
      </c>
    </row>
    <row r="318" spans="1:9" ht="18" customHeight="1" x14ac:dyDescent="0.25">
      <c r="A318" s="3" t="s">
        <v>453</v>
      </c>
      <c r="B318" s="2" t="s">
        <v>35</v>
      </c>
      <c r="C318" s="2" t="s">
        <v>10</v>
      </c>
      <c r="D318" s="220" t="s">
        <v>225</v>
      </c>
      <c r="E318" s="221" t="s">
        <v>10</v>
      </c>
      <c r="F318" s="222" t="s">
        <v>371</v>
      </c>
      <c r="G318" s="2"/>
      <c r="H318" s="395">
        <f>SUM(H319)</f>
        <v>12691633</v>
      </c>
      <c r="I318" s="395">
        <f>SUM(I319)</f>
        <v>12691633</v>
      </c>
    </row>
    <row r="319" spans="1:9" ht="32.25" customHeight="1" x14ac:dyDescent="0.25">
      <c r="A319" s="3" t="s">
        <v>84</v>
      </c>
      <c r="B319" s="2" t="s">
        <v>35</v>
      </c>
      <c r="C319" s="2" t="s">
        <v>10</v>
      </c>
      <c r="D319" s="220" t="s">
        <v>225</v>
      </c>
      <c r="E319" s="221" t="s">
        <v>10</v>
      </c>
      <c r="F319" s="222" t="s">
        <v>402</v>
      </c>
      <c r="G319" s="2"/>
      <c r="H319" s="395">
        <f>SUM(H320:H322)</f>
        <v>12691633</v>
      </c>
      <c r="I319" s="395">
        <f>SUM(I320:I322)</f>
        <v>12691633</v>
      </c>
    </row>
    <row r="320" spans="1:9" ht="48.75" customHeight="1" x14ac:dyDescent="0.25">
      <c r="A320" s="84" t="s">
        <v>76</v>
      </c>
      <c r="B320" s="2" t="s">
        <v>35</v>
      </c>
      <c r="C320" s="2" t="s">
        <v>10</v>
      </c>
      <c r="D320" s="220" t="s">
        <v>225</v>
      </c>
      <c r="E320" s="221" t="s">
        <v>10</v>
      </c>
      <c r="F320" s="222" t="s">
        <v>402</v>
      </c>
      <c r="G320" s="2" t="s">
        <v>13</v>
      </c>
      <c r="H320" s="397">
        <f>SUM(прил8!I395)</f>
        <v>12027043</v>
      </c>
      <c r="I320" s="397">
        <f>SUM(прил8!J395)</f>
        <v>12027043</v>
      </c>
    </row>
    <row r="321" spans="1:9" ht="31.5" customHeight="1" x14ac:dyDescent="0.25">
      <c r="A321" s="520" t="s">
        <v>514</v>
      </c>
      <c r="B321" s="2" t="s">
        <v>35</v>
      </c>
      <c r="C321" s="2" t="s">
        <v>10</v>
      </c>
      <c r="D321" s="220" t="s">
        <v>225</v>
      </c>
      <c r="E321" s="221" t="s">
        <v>10</v>
      </c>
      <c r="F321" s="222" t="s">
        <v>402</v>
      </c>
      <c r="G321" s="2" t="s">
        <v>16</v>
      </c>
      <c r="H321" s="397">
        <f>SUM(прил8!I396)</f>
        <v>655744</v>
      </c>
      <c r="I321" s="397">
        <f>SUM(прил8!J396)</f>
        <v>655744</v>
      </c>
    </row>
    <row r="322" spans="1:9" ht="17.25" customHeight="1" x14ac:dyDescent="0.25">
      <c r="A322" s="3" t="s">
        <v>18</v>
      </c>
      <c r="B322" s="2" t="s">
        <v>35</v>
      </c>
      <c r="C322" s="2" t="s">
        <v>10</v>
      </c>
      <c r="D322" s="220" t="s">
        <v>225</v>
      </c>
      <c r="E322" s="221" t="s">
        <v>10</v>
      </c>
      <c r="F322" s="222" t="s">
        <v>402</v>
      </c>
      <c r="G322" s="2" t="s">
        <v>17</v>
      </c>
      <c r="H322" s="397">
        <f>SUM(прил8!I397)</f>
        <v>8846</v>
      </c>
      <c r="I322" s="397">
        <f>SUM(прил8!J397)</f>
        <v>8846</v>
      </c>
    </row>
    <row r="323" spans="1:9" s="37" customFormat="1" ht="65.25" customHeight="1" x14ac:dyDescent="0.25">
      <c r="A323" s="75" t="s">
        <v>128</v>
      </c>
      <c r="B323" s="28" t="s">
        <v>35</v>
      </c>
      <c r="C323" s="42" t="s">
        <v>10</v>
      </c>
      <c r="D323" s="229" t="s">
        <v>199</v>
      </c>
      <c r="E323" s="230" t="s">
        <v>370</v>
      </c>
      <c r="F323" s="231" t="s">
        <v>371</v>
      </c>
      <c r="G323" s="28"/>
      <c r="H323" s="394">
        <f t="shared" ref="H323:I326" si="28">SUM(H324)</f>
        <v>53880</v>
      </c>
      <c r="I323" s="394">
        <f t="shared" si="28"/>
        <v>53880</v>
      </c>
    </row>
    <row r="324" spans="1:9" s="37" customFormat="1" ht="98.25" customHeight="1" x14ac:dyDescent="0.25">
      <c r="A324" s="76" t="s">
        <v>144</v>
      </c>
      <c r="B324" s="2" t="s">
        <v>35</v>
      </c>
      <c r="C324" s="35" t="s">
        <v>10</v>
      </c>
      <c r="D324" s="259" t="s">
        <v>201</v>
      </c>
      <c r="E324" s="260" t="s">
        <v>370</v>
      </c>
      <c r="F324" s="261" t="s">
        <v>371</v>
      </c>
      <c r="G324" s="2"/>
      <c r="H324" s="395">
        <f t="shared" si="28"/>
        <v>53880</v>
      </c>
      <c r="I324" s="395">
        <f t="shared" si="28"/>
        <v>53880</v>
      </c>
    </row>
    <row r="325" spans="1:9" s="37" customFormat="1" ht="49.5" customHeight="1" x14ac:dyDescent="0.25">
      <c r="A325" s="76" t="s">
        <v>390</v>
      </c>
      <c r="B325" s="2" t="s">
        <v>35</v>
      </c>
      <c r="C325" s="35" t="s">
        <v>10</v>
      </c>
      <c r="D325" s="259" t="s">
        <v>201</v>
      </c>
      <c r="E325" s="260" t="s">
        <v>10</v>
      </c>
      <c r="F325" s="261" t="s">
        <v>371</v>
      </c>
      <c r="G325" s="2"/>
      <c r="H325" s="395">
        <f t="shared" si="28"/>
        <v>53880</v>
      </c>
      <c r="I325" s="395">
        <f t="shared" si="28"/>
        <v>53880</v>
      </c>
    </row>
    <row r="326" spans="1:9" s="37" customFormat="1" ht="15.75" customHeight="1" x14ac:dyDescent="0.25">
      <c r="A326" s="3" t="s">
        <v>99</v>
      </c>
      <c r="B326" s="2" t="s">
        <v>35</v>
      </c>
      <c r="C326" s="35" t="s">
        <v>10</v>
      </c>
      <c r="D326" s="259" t="s">
        <v>201</v>
      </c>
      <c r="E326" s="260" t="s">
        <v>10</v>
      </c>
      <c r="F326" s="261" t="s">
        <v>391</v>
      </c>
      <c r="G326" s="2"/>
      <c r="H326" s="395">
        <f t="shared" si="28"/>
        <v>53880</v>
      </c>
      <c r="I326" s="395">
        <f t="shared" si="28"/>
        <v>53880</v>
      </c>
    </row>
    <row r="327" spans="1:9" s="37" customFormat="1" ht="31.5" customHeight="1" x14ac:dyDescent="0.25">
      <c r="A327" s="520" t="s">
        <v>514</v>
      </c>
      <c r="B327" s="2" t="s">
        <v>35</v>
      </c>
      <c r="C327" s="35" t="s">
        <v>10</v>
      </c>
      <c r="D327" s="259" t="s">
        <v>201</v>
      </c>
      <c r="E327" s="260" t="s">
        <v>10</v>
      </c>
      <c r="F327" s="261" t="s">
        <v>391</v>
      </c>
      <c r="G327" s="2" t="s">
        <v>16</v>
      </c>
      <c r="H327" s="396">
        <f>SUM(прил8!I402)</f>
        <v>53880</v>
      </c>
      <c r="I327" s="396">
        <f>SUM(прил8!J402)</f>
        <v>53880</v>
      </c>
    </row>
    <row r="328" spans="1:9" s="64" customFormat="1" ht="33.75" customHeight="1" x14ac:dyDescent="0.25">
      <c r="A328" s="27" t="s">
        <v>135</v>
      </c>
      <c r="B328" s="28" t="s">
        <v>35</v>
      </c>
      <c r="C328" s="28" t="s">
        <v>10</v>
      </c>
      <c r="D328" s="217" t="s">
        <v>204</v>
      </c>
      <c r="E328" s="218" t="s">
        <v>370</v>
      </c>
      <c r="F328" s="219" t="s">
        <v>371</v>
      </c>
      <c r="G328" s="31"/>
      <c r="H328" s="394">
        <f t="shared" ref="H328:I331" si="29">SUM(H329)</f>
        <v>25000</v>
      </c>
      <c r="I328" s="394">
        <f t="shared" si="29"/>
        <v>25000</v>
      </c>
    </row>
    <row r="329" spans="1:9" s="64" customFormat="1" ht="64.5" customHeight="1" x14ac:dyDescent="0.25">
      <c r="A329" s="84" t="s">
        <v>158</v>
      </c>
      <c r="B329" s="2" t="s">
        <v>35</v>
      </c>
      <c r="C329" s="2" t="s">
        <v>10</v>
      </c>
      <c r="D329" s="220" t="s">
        <v>226</v>
      </c>
      <c r="E329" s="221" t="s">
        <v>370</v>
      </c>
      <c r="F329" s="222" t="s">
        <v>371</v>
      </c>
      <c r="G329" s="2"/>
      <c r="H329" s="395">
        <f t="shared" si="29"/>
        <v>25000</v>
      </c>
      <c r="I329" s="395">
        <f t="shared" si="29"/>
        <v>25000</v>
      </c>
    </row>
    <row r="330" spans="1:9" s="64" customFormat="1" ht="33.75" customHeight="1" x14ac:dyDescent="0.25">
      <c r="A330" s="84" t="s">
        <v>454</v>
      </c>
      <c r="B330" s="2" t="s">
        <v>35</v>
      </c>
      <c r="C330" s="2" t="s">
        <v>10</v>
      </c>
      <c r="D330" s="220" t="s">
        <v>226</v>
      </c>
      <c r="E330" s="221" t="s">
        <v>12</v>
      </c>
      <c r="F330" s="222" t="s">
        <v>371</v>
      </c>
      <c r="G330" s="2"/>
      <c r="H330" s="395">
        <f t="shared" si="29"/>
        <v>25000</v>
      </c>
      <c r="I330" s="395">
        <f t="shared" si="29"/>
        <v>25000</v>
      </c>
    </row>
    <row r="331" spans="1:9" s="64" customFormat="1" ht="33" customHeight="1" x14ac:dyDescent="0.25">
      <c r="A331" s="3" t="s">
        <v>456</v>
      </c>
      <c r="B331" s="2" t="s">
        <v>35</v>
      </c>
      <c r="C331" s="2" t="s">
        <v>10</v>
      </c>
      <c r="D331" s="220" t="s">
        <v>226</v>
      </c>
      <c r="E331" s="221" t="s">
        <v>12</v>
      </c>
      <c r="F331" s="222" t="s">
        <v>455</v>
      </c>
      <c r="G331" s="2"/>
      <c r="H331" s="395">
        <f t="shared" si="29"/>
        <v>25000</v>
      </c>
      <c r="I331" s="395">
        <f t="shared" si="29"/>
        <v>25000</v>
      </c>
    </row>
    <row r="332" spans="1:9" s="64" customFormat="1" ht="30.75" customHeight="1" x14ac:dyDescent="0.25">
      <c r="A332" s="520" t="s">
        <v>514</v>
      </c>
      <c r="B332" s="2" t="s">
        <v>35</v>
      </c>
      <c r="C332" s="2" t="s">
        <v>10</v>
      </c>
      <c r="D332" s="220" t="s">
        <v>226</v>
      </c>
      <c r="E332" s="221" t="s">
        <v>12</v>
      </c>
      <c r="F332" s="222" t="s">
        <v>455</v>
      </c>
      <c r="G332" s="2" t="s">
        <v>16</v>
      </c>
      <c r="H332" s="397">
        <f>SUM(прил8!I407)</f>
        <v>25000</v>
      </c>
      <c r="I332" s="397">
        <f>SUM(прил8!J407)</f>
        <v>25000</v>
      </c>
    </row>
    <row r="333" spans="1:9" ht="15.75" x14ac:dyDescent="0.25">
      <c r="A333" s="86" t="s">
        <v>36</v>
      </c>
      <c r="B333" s="23" t="s">
        <v>35</v>
      </c>
      <c r="C333" s="23" t="s">
        <v>20</v>
      </c>
      <c r="D333" s="214"/>
      <c r="E333" s="215"/>
      <c r="F333" s="216"/>
      <c r="G333" s="22"/>
      <c r="H333" s="401">
        <f>SUM(H334,H346)</f>
        <v>6986979</v>
      </c>
      <c r="I333" s="401">
        <f>SUM(I334,I346)</f>
        <v>6986979</v>
      </c>
    </row>
    <row r="334" spans="1:9" ht="35.25" customHeight="1" x14ac:dyDescent="0.25">
      <c r="A334" s="27" t="s">
        <v>150</v>
      </c>
      <c r="B334" s="28" t="s">
        <v>35</v>
      </c>
      <c r="C334" s="28" t="s">
        <v>20</v>
      </c>
      <c r="D334" s="217" t="s">
        <v>221</v>
      </c>
      <c r="E334" s="218" t="s">
        <v>370</v>
      </c>
      <c r="F334" s="219" t="s">
        <v>371</v>
      </c>
      <c r="G334" s="28"/>
      <c r="H334" s="394">
        <f>SUM(H335)</f>
        <v>6979979</v>
      </c>
      <c r="I334" s="394">
        <f>SUM(I335)</f>
        <v>6979979</v>
      </c>
    </row>
    <row r="335" spans="1:9" ht="48" customHeight="1" x14ac:dyDescent="0.25">
      <c r="A335" s="3" t="s">
        <v>159</v>
      </c>
      <c r="B335" s="2" t="s">
        <v>35</v>
      </c>
      <c r="C335" s="2" t="s">
        <v>20</v>
      </c>
      <c r="D335" s="220" t="s">
        <v>227</v>
      </c>
      <c r="E335" s="221" t="s">
        <v>370</v>
      </c>
      <c r="F335" s="222" t="s">
        <v>371</v>
      </c>
      <c r="G335" s="2"/>
      <c r="H335" s="395">
        <f>SUM(H336+H339)</f>
        <v>6979979</v>
      </c>
      <c r="I335" s="395">
        <f>SUM(I336+I339)</f>
        <v>6979979</v>
      </c>
    </row>
    <row r="336" spans="1:9" ht="66.75" customHeight="1" x14ac:dyDescent="0.25">
      <c r="A336" s="3" t="s">
        <v>460</v>
      </c>
      <c r="B336" s="2" t="s">
        <v>35</v>
      </c>
      <c r="C336" s="2" t="s">
        <v>20</v>
      </c>
      <c r="D336" s="220" t="s">
        <v>227</v>
      </c>
      <c r="E336" s="221" t="s">
        <v>10</v>
      </c>
      <c r="F336" s="222" t="s">
        <v>371</v>
      </c>
      <c r="G336" s="2"/>
      <c r="H336" s="395">
        <f>SUM(H337)</f>
        <v>1193609</v>
      </c>
      <c r="I336" s="395">
        <f>SUM(I337)</f>
        <v>1193609</v>
      </c>
    </row>
    <row r="337" spans="1:9" ht="31.5" x14ac:dyDescent="0.25">
      <c r="A337" s="3" t="s">
        <v>75</v>
      </c>
      <c r="B337" s="44" t="s">
        <v>35</v>
      </c>
      <c r="C337" s="44" t="s">
        <v>20</v>
      </c>
      <c r="D337" s="256" t="s">
        <v>227</v>
      </c>
      <c r="E337" s="257" t="s">
        <v>461</v>
      </c>
      <c r="F337" s="258" t="s">
        <v>375</v>
      </c>
      <c r="G337" s="44"/>
      <c r="H337" s="395">
        <f>SUM(H338:H338)</f>
        <v>1193609</v>
      </c>
      <c r="I337" s="395">
        <f>SUM(I338:I338)</f>
        <v>1193609</v>
      </c>
    </row>
    <row r="338" spans="1:9" ht="48.75" customHeight="1" x14ac:dyDescent="0.25">
      <c r="A338" s="84" t="s">
        <v>76</v>
      </c>
      <c r="B338" s="2" t="s">
        <v>35</v>
      </c>
      <c r="C338" s="2" t="s">
        <v>20</v>
      </c>
      <c r="D338" s="220" t="s">
        <v>227</v>
      </c>
      <c r="E338" s="221" t="s">
        <v>461</v>
      </c>
      <c r="F338" s="222" t="s">
        <v>375</v>
      </c>
      <c r="G338" s="2" t="s">
        <v>13</v>
      </c>
      <c r="H338" s="397">
        <f>SUM(прил8!I413)</f>
        <v>1193609</v>
      </c>
      <c r="I338" s="397">
        <f>SUM(прил8!J413)</f>
        <v>1193609</v>
      </c>
    </row>
    <row r="339" spans="1:9" ht="48" customHeight="1" x14ac:dyDescent="0.25">
      <c r="A339" s="3" t="s">
        <v>457</v>
      </c>
      <c r="B339" s="2" t="s">
        <v>35</v>
      </c>
      <c r="C339" s="2" t="s">
        <v>20</v>
      </c>
      <c r="D339" s="220" t="s">
        <v>227</v>
      </c>
      <c r="E339" s="221" t="s">
        <v>12</v>
      </c>
      <c r="F339" s="222" t="s">
        <v>371</v>
      </c>
      <c r="G339" s="2"/>
      <c r="H339" s="395">
        <f>SUM(H340+H342)</f>
        <v>5786370</v>
      </c>
      <c r="I339" s="395">
        <f>SUM(I340+I342)</f>
        <v>5786370</v>
      </c>
    </row>
    <row r="340" spans="1:9" ht="47.25" x14ac:dyDescent="0.25">
      <c r="A340" s="3" t="s">
        <v>86</v>
      </c>
      <c r="B340" s="2" t="s">
        <v>35</v>
      </c>
      <c r="C340" s="2" t="s">
        <v>20</v>
      </c>
      <c r="D340" s="220" t="s">
        <v>227</v>
      </c>
      <c r="E340" s="221" t="s">
        <v>458</v>
      </c>
      <c r="F340" s="222" t="s">
        <v>459</v>
      </c>
      <c r="G340" s="2"/>
      <c r="H340" s="395">
        <f>SUM(H341)</f>
        <v>59958</v>
      </c>
      <c r="I340" s="395">
        <f>SUM(I341)</f>
        <v>59958</v>
      </c>
    </row>
    <row r="341" spans="1:9" ht="47.25" x14ac:dyDescent="0.25">
      <c r="A341" s="84" t="s">
        <v>76</v>
      </c>
      <c r="B341" s="2" t="s">
        <v>35</v>
      </c>
      <c r="C341" s="2" t="s">
        <v>20</v>
      </c>
      <c r="D341" s="220" t="s">
        <v>227</v>
      </c>
      <c r="E341" s="221" t="s">
        <v>458</v>
      </c>
      <c r="F341" s="222" t="s">
        <v>459</v>
      </c>
      <c r="G341" s="2" t="s">
        <v>13</v>
      </c>
      <c r="H341" s="397">
        <f>SUM(прил8!I416)</f>
        <v>59958</v>
      </c>
      <c r="I341" s="397">
        <f>SUM(прил8!J416)</f>
        <v>59958</v>
      </c>
    </row>
    <row r="342" spans="1:9" ht="31.5" x14ac:dyDescent="0.25">
      <c r="A342" s="3" t="s">
        <v>84</v>
      </c>
      <c r="B342" s="2" t="s">
        <v>35</v>
      </c>
      <c r="C342" s="2" t="s">
        <v>20</v>
      </c>
      <c r="D342" s="220" t="s">
        <v>227</v>
      </c>
      <c r="E342" s="221" t="s">
        <v>458</v>
      </c>
      <c r="F342" s="222" t="s">
        <v>402</v>
      </c>
      <c r="G342" s="2"/>
      <c r="H342" s="395">
        <f>SUM(H343:H345)</f>
        <v>5726412</v>
      </c>
      <c r="I342" s="395">
        <f>SUM(I343:I345)</f>
        <v>5726412</v>
      </c>
    </row>
    <row r="343" spans="1:9" ht="47.25" x14ac:dyDescent="0.25">
      <c r="A343" s="84" t="s">
        <v>76</v>
      </c>
      <c r="B343" s="2" t="s">
        <v>35</v>
      </c>
      <c r="C343" s="2" t="s">
        <v>20</v>
      </c>
      <c r="D343" s="220" t="s">
        <v>227</v>
      </c>
      <c r="E343" s="221" t="s">
        <v>458</v>
      </c>
      <c r="F343" s="222" t="s">
        <v>402</v>
      </c>
      <c r="G343" s="2" t="s">
        <v>13</v>
      </c>
      <c r="H343" s="397">
        <f>SUM(прил8!I418)</f>
        <v>5557190</v>
      </c>
      <c r="I343" s="397">
        <f>SUM(прил8!J418)</f>
        <v>5557190</v>
      </c>
    </row>
    <row r="344" spans="1:9" ht="32.25" customHeight="1" x14ac:dyDescent="0.25">
      <c r="A344" s="520" t="s">
        <v>514</v>
      </c>
      <c r="B344" s="2" t="s">
        <v>35</v>
      </c>
      <c r="C344" s="2" t="s">
        <v>20</v>
      </c>
      <c r="D344" s="220" t="s">
        <v>227</v>
      </c>
      <c r="E344" s="221" t="s">
        <v>458</v>
      </c>
      <c r="F344" s="222" t="s">
        <v>402</v>
      </c>
      <c r="G344" s="2" t="s">
        <v>16</v>
      </c>
      <c r="H344" s="397">
        <f>SUM(прил8!I419)</f>
        <v>169022</v>
      </c>
      <c r="I344" s="397">
        <f>SUM(прил8!J419)</f>
        <v>169022</v>
      </c>
    </row>
    <row r="345" spans="1:9" ht="16.5" customHeight="1" x14ac:dyDescent="0.25">
      <c r="A345" s="3" t="s">
        <v>18</v>
      </c>
      <c r="B345" s="2" t="s">
        <v>35</v>
      </c>
      <c r="C345" s="2" t="s">
        <v>20</v>
      </c>
      <c r="D345" s="220" t="s">
        <v>227</v>
      </c>
      <c r="E345" s="221" t="s">
        <v>458</v>
      </c>
      <c r="F345" s="222" t="s">
        <v>402</v>
      </c>
      <c r="G345" s="2" t="s">
        <v>17</v>
      </c>
      <c r="H345" s="397">
        <f>SUM(прил8!I420)</f>
        <v>200</v>
      </c>
      <c r="I345" s="397">
        <f>SUM(прил8!J420)</f>
        <v>200</v>
      </c>
    </row>
    <row r="346" spans="1:9" ht="31.5" customHeight="1" x14ac:dyDescent="0.25">
      <c r="A346" s="75" t="s">
        <v>105</v>
      </c>
      <c r="B346" s="28" t="s">
        <v>35</v>
      </c>
      <c r="C346" s="28" t="s">
        <v>20</v>
      </c>
      <c r="D346" s="217" t="s">
        <v>373</v>
      </c>
      <c r="E346" s="218" t="s">
        <v>370</v>
      </c>
      <c r="F346" s="219" t="s">
        <v>371</v>
      </c>
      <c r="G346" s="28"/>
      <c r="H346" s="394">
        <f t="shared" ref="H346:I349" si="30">SUM(H347)</f>
        <v>7000</v>
      </c>
      <c r="I346" s="394">
        <f t="shared" si="30"/>
        <v>7000</v>
      </c>
    </row>
    <row r="347" spans="1:9" ht="48.75" customHeight="1" x14ac:dyDescent="0.25">
      <c r="A347" s="76" t="s">
        <v>116</v>
      </c>
      <c r="B347" s="2" t="s">
        <v>35</v>
      </c>
      <c r="C347" s="2" t="s">
        <v>20</v>
      </c>
      <c r="D347" s="220" t="s">
        <v>183</v>
      </c>
      <c r="E347" s="221" t="s">
        <v>370</v>
      </c>
      <c r="F347" s="222" t="s">
        <v>371</v>
      </c>
      <c r="G347" s="44"/>
      <c r="H347" s="395">
        <f t="shared" si="30"/>
        <v>7000</v>
      </c>
      <c r="I347" s="395">
        <f t="shared" si="30"/>
        <v>7000</v>
      </c>
    </row>
    <row r="348" spans="1:9" ht="48.75" customHeight="1" x14ac:dyDescent="0.25">
      <c r="A348" s="76" t="s">
        <v>377</v>
      </c>
      <c r="B348" s="2" t="s">
        <v>35</v>
      </c>
      <c r="C348" s="2" t="s">
        <v>20</v>
      </c>
      <c r="D348" s="220" t="s">
        <v>183</v>
      </c>
      <c r="E348" s="221" t="s">
        <v>10</v>
      </c>
      <c r="F348" s="222" t="s">
        <v>371</v>
      </c>
      <c r="G348" s="44"/>
      <c r="H348" s="395">
        <f t="shared" si="30"/>
        <v>7000</v>
      </c>
      <c r="I348" s="395">
        <f t="shared" si="30"/>
        <v>7000</v>
      </c>
    </row>
    <row r="349" spans="1:9" ht="15.75" customHeight="1" x14ac:dyDescent="0.25">
      <c r="A349" s="76" t="s">
        <v>107</v>
      </c>
      <c r="B349" s="2" t="s">
        <v>35</v>
      </c>
      <c r="C349" s="2" t="s">
        <v>20</v>
      </c>
      <c r="D349" s="220" t="s">
        <v>183</v>
      </c>
      <c r="E349" s="221" t="s">
        <v>10</v>
      </c>
      <c r="F349" s="222" t="s">
        <v>376</v>
      </c>
      <c r="G349" s="44"/>
      <c r="H349" s="395">
        <f t="shared" si="30"/>
        <v>7000</v>
      </c>
      <c r="I349" s="395">
        <f t="shared" si="30"/>
        <v>7000</v>
      </c>
    </row>
    <row r="350" spans="1:9" ht="32.25" customHeight="1" x14ac:dyDescent="0.25">
      <c r="A350" s="520" t="s">
        <v>514</v>
      </c>
      <c r="B350" s="2" t="s">
        <v>35</v>
      </c>
      <c r="C350" s="2" t="s">
        <v>20</v>
      </c>
      <c r="D350" s="220" t="s">
        <v>183</v>
      </c>
      <c r="E350" s="221" t="s">
        <v>10</v>
      </c>
      <c r="F350" s="222" t="s">
        <v>376</v>
      </c>
      <c r="G350" s="2" t="s">
        <v>16</v>
      </c>
      <c r="H350" s="397">
        <f>SUM(прил8!I425)</f>
        <v>7000</v>
      </c>
      <c r="I350" s="397">
        <f>SUM(прил8!J425)</f>
        <v>7000</v>
      </c>
    </row>
    <row r="351" spans="1:9" ht="17.25" customHeight="1" x14ac:dyDescent="0.25">
      <c r="A351" s="74" t="s">
        <v>542</v>
      </c>
      <c r="B351" s="131" t="s">
        <v>32</v>
      </c>
      <c r="C351" s="39"/>
      <c r="D351" s="247"/>
      <c r="E351" s="248"/>
      <c r="F351" s="249"/>
      <c r="G351" s="16"/>
      <c r="H351" s="447">
        <f t="shared" ref="H351:I355" si="31">SUM(H352)</f>
        <v>146459</v>
      </c>
      <c r="I351" s="447">
        <f t="shared" si="31"/>
        <v>146459</v>
      </c>
    </row>
    <row r="352" spans="1:9" ht="16.5" customHeight="1" x14ac:dyDescent="0.25">
      <c r="A352" s="86" t="s">
        <v>543</v>
      </c>
      <c r="B352" s="55" t="s">
        <v>32</v>
      </c>
      <c r="C352" s="23" t="s">
        <v>29</v>
      </c>
      <c r="D352" s="214"/>
      <c r="E352" s="215"/>
      <c r="F352" s="216"/>
      <c r="G352" s="23"/>
      <c r="H352" s="401">
        <f t="shared" si="31"/>
        <v>146459</v>
      </c>
      <c r="I352" s="401">
        <f t="shared" si="31"/>
        <v>146459</v>
      </c>
    </row>
    <row r="353" spans="1:9" ht="16.5" customHeight="1" x14ac:dyDescent="0.25">
      <c r="A353" s="75" t="s">
        <v>176</v>
      </c>
      <c r="B353" s="28" t="s">
        <v>32</v>
      </c>
      <c r="C353" s="30" t="s">
        <v>29</v>
      </c>
      <c r="D353" s="223" t="s">
        <v>195</v>
      </c>
      <c r="E353" s="224" t="s">
        <v>370</v>
      </c>
      <c r="F353" s="225" t="s">
        <v>371</v>
      </c>
      <c r="G353" s="28"/>
      <c r="H353" s="394">
        <f t="shared" si="31"/>
        <v>146459</v>
      </c>
      <c r="I353" s="394">
        <f t="shared" si="31"/>
        <v>146459</v>
      </c>
    </row>
    <row r="354" spans="1:9" ht="16.5" customHeight="1" x14ac:dyDescent="0.25">
      <c r="A354" s="84" t="s">
        <v>175</v>
      </c>
      <c r="B354" s="2" t="s">
        <v>32</v>
      </c>
      <c r="C354" s="340" t="s">
        <v>29</v>
      </c>
      <c r="D354" s="238" t="s">
        <v>196</v>
      </c>
      <c r="E354" s="239" t="s">
        <v>370</v>
      </c>
      <c r="F354" s="240" t="s">
        <v>371</v>
      </c>
      <c r="G354" s="2"/>
      <c r="H354" s="395">
        <f t="shared" si="31"/>
        <v>146459</v>
      </c>
      <c r="I354" s="395">
        <f t="shared" si="31"/>
        <v>146459</v>
      </c>
    </row>
    <row r="355" spans="1:9" ht="32.25" customHeight="1" x14ac:dyDescent="0.25">
      <c r="A355" s="84" t="s">
        <v>608</v>
      </c>
      <c r="B355" s="2" t="s">
        <v>32</v>
      </c>
      <c r="C355" s="340" t="s">
        <v>29</v>
      </c>
      <c r="D355" s="238" t="s">
        <v>196</v>
      </c>
      <c r="E355" s="239" t="s">
        <v>370</v>
      </c>
      <c r="F355" s="347">
        <v>12700</v>
      </c>
      <c r="G355" s="2"/>
      <c r="H355" s="395">
        <f t="shared" si="31"/>
        <v>146459</v>
      </c>
      <c r="I355" s="395">
        <f t="shared" si="31"/>
        <v>146459</v>
      </c>
    </row>
    <row r="356" spans="1:9" ht="31.5" customHeight="1" x14ac:dyDescent="0.25">
      <c r="A356" s="84" t="s">
        <v>514</v>
      </c>
      <c r="B356" s="2" t="s">
        <v>32</v>
      </c>
      <c r="C356" s="340" t="s">
        <v>29</v>
      </c>
      <c r="D356" s="238" t="s">
        <v>196</v>
      </c>
      <c r="E356" s="239" t="s">
        <v>370</v>
      </c>
      <c r="F356" s="347">
        <v>12700</v>
      </c>
      <c r="G356" s="2" t="s">
        <v>16</v>
      </c>
      <c r="H356" s="397">
        <f>SUM(прил8!I158)</f>
        <v>146459</v>
      </c>
      <c r="I356" s="397">
        <f>SUM(прил8!J158)</f>
        <v>146459</v>
      </c>
    </row>
    <row r="357" spans="1:9" ht="15.75" x14ac:dyDescent="0.25">
      <c r="A357" s="74" t="s">
        <v>37</v>
      </c>
      <c r="B357" s="39">
        <v>10</v>
      </c>
      <c r="C357" s="39"/>
      <c r="D357" s="247"/>
      <c r="E357" s="248"/>
      <c r="F357" s="249"/>
      <c r="G357" s="15"/>
      <c r="H357" s="447">
        <f>SUM(H358,H364,H418,H445)</f>
        <v>73056280</v>
      </c>
      <c r="I357" s="447">
        <f>SUM(I358,I364,I418,I445)</f>
        <v>77726827</v>
      </c>
    </row>
    <row r="358" spans="1:9" ht="15.75" x14ac:dyDescent="0.25">
      <c r="A358" s="86" t="s">
        <v>38</v>
      </c>
      <c r="B358" s="40">
        <v>10</v>
      </c>
      <c r="C358" s="23" t="s">
        <v>10</v>
      </c>
      <c r="D358" s="214"/>
      <c r="E358" s="215"/>
      <c r="F358" s="216"/>
      <c r="G358" s="22"/>
      <c r="H358" s="401">
        <f t="shared" ref="H358:I362" si="32">SUM(H359)</f>
        <v>2538990</v>
      </c>
      <c r="I358" s="401">
        <f t="shared" si="32"/>
        <v>2538990</v>
      </c>
    </row>
    <row r="359" spans="1:9" ht="32.25" customHeight="1" x14ac:dyDescent="0.25">
      <c r="A359" s="75" t="s">
        <v>110</v>
      </c>
      <c r="B359" s="30">
        <v>10</v>
      </c>
      <c r="C359" s="28" t="s">
        <v>10</v>
      </c>
      <c r="D359" s="217" t="s">
        <v>180</v>
      </c>
      <c r="E359" s="218" t="s">
        <v>370</v>
      </c>
      <c r="F359" s="219" t="s">
        <v>371</v>
      </c>
      <c r="G359" s="28"/>
      <c r="H359" s="394">
        <f t="shared" si="32"/>
        <v>2538990</v>
      </c>
      <c r="I359" s="394">
        <f t="shared" si="32"/>
        <v>2538990</v>
      </c>
    </row>
    <row r="360" spans="1:9" ht="48.75" customHeight="1" x14ac:dyDescent="0.25">
      <c r="A360" s="3" t="s">
        <v>160</v>
      </c>
      <c r="B360" s="340">
        <v>10</v>
      </c>
      <c r="C360" s="2" t="s">
        <v>10</v>
      </c>
      <c r="D360" s="220" t="s">
        <v>182</v>
      </c>
      <c r="E360" s="221" t="s">
        <v>370</v>
      </c>
      <c r="F360" s="222" t="s">
        <v>371</v>
      </c>
      <c r="G360" s="2"/>
      <c r="H360" s="395">
        <f t="shared" si="32"/>
        <v>2538990</v>
      </c>
      <c r="I360" s="395">
        <f t="shared" si="32"/>
        <v>2538990</v>
      </c>
    </row>
    <row r="361" spans="1:9" ht="33.75" customHeight="1" x14ac:dyDescent="0.25">
      <c r="A361" s="3" t="s">
        <v>462</v>
      </c>
      <c r="B361" s="340">
        <v>10</v>
      </c>
      <c r="C361" s="2" t="s">
        <v>10</v>
      </c>
      <c r="D361" s="220" t="s">
        <v>182</v>
      </c>
      <c r="E361" s="221" t="s">
        <v>10</v>
      </c>
      <c r="F361" s="222" t="s">
        <v>371</v>
      </c>
      <c r="G361" s="2"/>
      <c r="H361" s="395">
        <f t="shared" si="32"/>
        <v>2538990</v>
      </c>
      <c r="I361" s="395">
        <f t="shared" si="32"/>
        <v>2538990</v>
      </c>
    </row>
    <row r="362" spans="1:9" ht="18.75" customHeight="1" x14ac:dyDescent="0.25">
      <c r="A362" s="3" t="s">
        <v>161</v>
      </c>
      <c r="B362" s="340">
        <v>10</v>
      </c>
      <c r="C362" s="2" t="s">
        <v>10</v>
      </c>
      <c r="D362" s="220" t="s">
        <v>182</v>
      </c>
      <c r="E362" s="221" t="s">
        <v>10</v>
      </c>
      <c r="F362" s="222" t="s">
        <v>565</v>
      </c>
      <c r="G362" s="2"/>
      <c r="H362" s="395">
        <f t="shared" si="32"/>
        <v>2538990</v>
      </c>
      <c r="I362" s="395">
        <f t="shared" si="32"/>
        <v>2538990</v>
      </c>
    </row>
    <row r="363" spans="1:9" ht="17.25" customHeight="1" x14ac:dyDescent="0.25">
      <c r="A363" s="3" t="s">
        <v>40</v>
      </c>
      <c r="B363" s="340">
        <v>10</v>
      </c>
      <c r="C363" s="2" t="s">
        <v>10</v>
      </c>
      <c r="D363" s="220" t="s">
        <v>182</v>
      </c>
      <c r="E363" s="221" t="s">
        <v>10</v>
      </c>
      <c r="F363" s="222" t="s">
        <v>565</v>
      </c>
      <c r="G363" s="2" t="s">
        <v>39</v>
      </c>
      <c r="H363" s="396">
        <f>SUM(прил8!I453)</f>
        <v>2538990</v>
      </c>
      <c r="I363" s="396">
        <f>SUM(прил8!J453)</f>
        <v>2538990</v>
      </c>
    </row>
    <row r="364" spans="1:9" ht="15.75" x14ac:dyDescent="0.25">
      <c r="A364" s="86" t="s">
        <v>41</v>
      </c>
      <c r="B364" s="40">
        <v>10</v>
      </c>
      <c r="C364" s="23" t="s">
        <v>15</v>
      </c>
      <c r="D364" s="214"/>
      <c r="E364" s="215"/>
      <c r="F364" s="216"/>
      <c r="G364" s="22"/>
      <c r="H364" s="401">
        <f>SUM(H365,H376,H391)</f>
        <v>16051322</v>
      </c>
      <c r="I364" s="401">
        <f>SUM(I365,I376,I391)</f>
        <v>16051322</v>
      </c>
    </row>
    <row r="365" spans="1:9" ht="31.5" x14ac:dyDescent="0.25">
      <c r="A365" s="27" t="s">
        <v>150</v>
      </c>
      <c r="B365" s="28" t="s">
        <v>57</v>
      </c>
      <c r="C365" s="28" t="s">
        <v>15</v>
      </c>
      <c r="D365" s="217" t="s">
        <v>221</v>
      </c>
      <c r="E365" s="218" t="s">
        <v>370</v>
      </c>
      <c r="F365" s="219" t="s">
        <v>371</v>
      </c>
      <c r="G365" s="28"/>
      <c r="H365" s="394">
        <f>SUM(H366,H371)</f>
        <v>1064461</v>
      </c>
      <c r="I365" s="394">
        <f>SUM(I366,I371)</f>
        <v>1064461</v>
      </c>
    </row>
    <row r="366" spans="1:9" ht="33.75" customHeight="1" x14ac:dyDescent="0.25">
      <c r="A366" s="84" t="s">
        <v>156</v>
      </c>
      <c r="B366" s="53">
        <v>10</v>
      </c>
      <c r="C366" s="44" t="s">
        <v>15</v>
      </c>
      <c r="D366" s="256" t="s">
        <v>224</v>
      </c>
      <c r="E366" s="257" t="s">
        <v>370</v>
      </c>
      <c r="F366" s="258" t="s">
        <v>371</v>
      </c>
      <c r="G366" s="44"/>
      <c r="H366" s="395">
        <f>SUM(H367)</f>
        <v>572850</v>
      </c>
      <c r="I366" s="395">
        <f>SUM(I367)</f>
        <v>572850</v>
      </c>
    </row>
    <row r="367" spans="1:9" ht="20.25" customHeight="1" x14ac:dyDescent="0.25">
      <c r="A367" s="84" t="s">
        <v>451</v>
      </c>
      <c r="B367" s="53">
        <v>10</v>
      </c>
      <c r="C367" s="44" t="s">
        <v>15</v>
      </c>
      <c r="D367" s="256" t="s">
        <v>224</v>
      </c>
      <c r="E367" s="257" t="s">
        <v>10</v>
      </c>
      <c r="F367" s="258" t="s">
        <v>371</v>
      </c>
      <c r="G367" s="44"/>
      <c r="H367" s="395">
        <f>SUM(H368)</f>
        <v>572850</v>
      </c>
      <c r="I367" s="395">
        <f>SUM(I368)</f>
        <v>572850</v>
      </c>
    </row>
    <row r="368" spans="1:9" ht="32.25" customHeight="1" x14ac:dyDescent="0.25">
      <c r="A368" s="84" t="s">
        <v>162</v>
      </c>
      <c r="B368" s="53">
        <v>10</v>
      </c>
      <c r="C368" s="44" t="s">
        <v>15</v>
      </c>
      <c r="D368" s="256" t="s">
        <v>224</v>
      </c>
      <c r="E368" s="257" t="s">
        <v>461</v>
      </c>
      <c r="F368" s="258" t="s">
        <v>463</v>
      </c>
      <c r="G368" s="44"/>
      <c r="H368" s="395">
        <f>SUM(H369:H370)</f>
        <v>572850</v>
      </c>
      <c r="I368" s="395">
        <f>SUM(I369:I370)</f>
        <v>572850</v>
      </c>
    </row>
    <row r="369" spans="1:9" ht="31.5" x14ac:dyDescent="0.25">
      <c r="A369" s="520" t="s">
        <v>514</v>
      </c>
      <c r="B369" s="53">
        <v>10</v>
      </c>
      <c r="C369" s="44" t="s">
        <v>15</v>
      </c>
      <c r="D369" s="256" t="s">
        <v>224</v>
      </c>
      <c r="E369" s="257" t="s">
        <v>461</v>
      </c>
      <c r="F369" s="258" t="s">
        <v>463</v>
      </c>
      <c r="G369" s="44" t="s">
        <v>16</v>
      </c>
      <c r="H369" s="397">
        <f>SUM(прил8!I432)</f>
        <v>3150</v>
      </c>
      <c r="I369" s="397">
        <f>SUM(прил8!J432)</f>
        <v>3150</v>
      </c>
    </row>
    <row r="370" spans="1:9" ht="15.75" x14ac:dyDescent="0.25">
      <c r="A370" s="3" t="s">
        <v>40</v>
      </c>
      <c r="B370" s="53">
        <v>10</v>
      </c>
      <c r="C370" s="44" t="s">
        <v>15</v>
      </c>
      <c r="D370" s="256" t="s">
        <v>224</v>
      </c>
      <c r="E370" s="257" t="s">
        <v>461</v>
      </c>
      <c r="F370" s="258" t="s">
        <v>463</v>
      </c>
      <c r="G370" s="44" t="s">
        <v>39</v>
      </c>
      <c r="H370" s="397">
        <f>SUM(прил8!I433)</f>
        <v>569700</v>
      </c>
      <c r="I370" s="397">
        <f>SUM(прил8!J433)</f>
        <v>569700</v>
      </c>
    </row>
    <row r="371" spans="1:9" ht="33" customHeight="1" x14ac:dyDescent="0.25">
      <c r="A371" s="3" t="s">
        <v>157</v>
      </c>
      <c r="B371" s="53">
        <v>10</v>
      </c>
      <c r="C371" s="44" t="s">
        <v>15</v>
      </c>
      <c r="D371" s="256" t="s">
        <v>452</v>
      </c>
      <c r="E371" s="257" t="s">
        <v>370</v>
      </c>
      <c r="F371" s="258" t="s">
        <v>371</v>
      </c>
      <c r="G371" s="44"/>
      <c r="H371" s="395">
        <f>SUM(H372)</f>
        <v>491611</v>
      </c>
      <c r="I371" s="395">
        <f>SUM(I372)</f>
        <v>491611</v>
      </c>
    </row>
    <row r="372" spans="1:9" ht="18.75" customHeight="1" x14ac:dyDescent="0.25">
      <c r="A372" s="3" t="s">
        <v>453</v>
      </c>
      <c r="B372" s="53">
        <v>10</v>
      </c>
      <c r="C372" s="44" t="s">
        <v>15</v>
      </c>
      <c r="D372" s="256" t="s">
        <v>225</v>
      </c>
      <c r="E372" s="257" t="s">
        <v>10</v>
      </c>
      <c r="F372" s="258" t="s">
        <v>371</v>
      </c>
      <c r="G372" s="44"/>
      <c r="H372" s="395">
        <f>SUM(H373)</f>
        <v>491611</v>
      </c>
      <c r="I372" s="395">
        <f>SUM(I373)</f>
        <v>491611</v>
      </c>
    </row>
    <row r="373" spans="1:9" ht="33" customHeight="1" x14ac:dyDescent="0.25">
      <c r="A373" s="84" t="s">
        <v>162</v>
      </c>
      <c r="B373" s="53">
        <v>10</v>
      </c>
      <c r="C373" s="44" t="s">
        <v>15</v>
      </c>
      <c r="D373" s="256" t="s">
        <v>225</v>
      </c>
      <c r="E373" s="257" t="s">
        <v>461</v>
      </c>
      <c r="F373" s="258" t="s">
        <v>463</v>
      </c>
      <c r="G373" s="44"/>
      <c r="H373" s="395">
        <f>SUM(H374:H375)</f>
        <v>491611</v>
      </c>
      <c r="I373" s="395">
        <f>SUM(I374:I375)</f>
        <v>491611</v>
      </c>
    </row>
    <row r="374" spans="1:9" ht="31.5" x14ac:dyDescent="0.25">
      <c r="A374" s="520" t="s">
        <v>514</v>
      </c>
      <c r="B374" s="53">
        <v>10</v>
      </c>
      <c r="C374" s="44" t="s">
        <v>15</v>
      </c>
      <c r="D374" s="256" t="s">
        <v>225</v>
      </c>
      <c r="E374" s="257" t="s">
        <v>461</v>
      </c>
      <c r="F374" s="258" t="s">
        <v>463</v>
      </c>
      <c r="G374" s="44" t="s">
        <v>16</v>
      </c>
      <c r="H374" s="397">
        <f>SUM(прил8!I437)</f>
        <v>2548</v>
      </c>
      <c r="I374" s="397">
        <f>SUM(прил8!J437)</f>
        <v>2548</v>
      </c>
    </row>
    <row r="375" spans="1:9" ht="15.75" x14ac:dyDescent="0.25">
      <c r="A375" s="3" t="s">
        <v>40</v>
      </c>
      <c r="B375" s="53">
        <v>10</v>
      </c>
      <c r="C375" s="44" t="s">
        <v>15</v>
      </c>
      <c r="D375" s="256" t="s">
        <v>225</v>
      </c>
      <c r="E375" s="257" t="s">
        <v>461</v>
      </c>
      <c r="F375" s="258" t="s">
        <v>463</v>
      </c>
      <c r="G375" s="44" t="s">
        <v>39</v>
      </c>
      <c r="H375" s="397">
        <f>SUM(прил8!I438)</f>
        <v>489063</v>
      </c>
      <c r="I375" s="397">
        <f>SUM(прил8!J438)</f>
        <v>489063</v>
      </c>
    </row>
    <row r="376" spans="1:9" ht="33" customHeight="1" x14ac:dyDescent="0.25">
      <c r="A376" s="75" t="s">
        <v>110</v>
      </c>
      <c r="B376" s="30">
        <v>10</v>
      </c>
      <c r="C376" s="28" t="s">
        <v>15</v>
      </c>
      <c r="D376" s="217" t="s">
        <v>180</v>
      </c>
      <c r="E376" s="218" t="s">
        <v>370</v>
      </c>
      <c r="F376" s="219" t="s">
        <v>371</v>
      </c>
      <c r="G376" s="28"/>
      <c r="H376" s="394">
        <f>SUM(H377)</f>
        <v>4080379</v>
      </c>
      <c r="I376" s="394">
        <f>SUM(I377)</f>
        <v>4080379</v>
      </c>
    </row>
    <row r="377" spans="1:9" ht="50.25" customHeight="1" x14ac:dyDescent="0.25">
      <c r="A377" s="3" t="s">
        <v>160</v>
      </c>
      <c r="B377" s="340">
        <v>10</v>
      </c>
      <c r="C377" s="2" t="s">
        <v>15</v>
      </c>
      <c r="D377" s="220" t="s">
        <v>182</v>
      </c>
      <c r="E377" s="221" t="s">
        <v>370</v>
      </c>
      <c r="F377" s="222" t="s">
        <v>371</v>
      </c>
      <c r="G377" s="2"/>
      <c r="H377" s="395">
        <f>SUM(H378)</f>
        <v>4080379</v>
      </c>
      <c r="I377" s="395">
        <f>SUM(I378)</f>
        <v>4080379</v>
      </c>
    </row>
    <row r="378" spans="1:9" ht="33" customHeight="1" x14ac:dyDescent="0.25">
      <c r="A378" s="3" t="s">
        <v>462</v>
      </c>
      <c r="B378" s="340">
        <v>10</v>
      </c>
      <c r="C378" s="2" t="s">
        <v>15</v>
      </c>
      <c r="D378" s="220" t="s">
        <v>182</v>
      </c>
      <c r="E378" s="221" t="s">
        <v>10</v>
      </c>
      <c r="F378" s="222" t="s">
        <v>371</v>
      </c>
      <c r="G378" s="2"/>
      <c r="H378" s="395">
        <f>SUM(H379+H382+H385+H388)</f>
        <v>4080379</v>
      </c>
      <c r="I378" s="395">
        <f>SUM(I379+I382+I385+I388)</f>
        <v>4080379</v>
      </c>
    </row>
    <row r="379" spans="1:9" ht="31.5" customHeight="1" x14ac:dyDescent="0.25">
      <c r="A379" s="84" t="s">
        <v>87</v>
      </c>
      <c r="B379" s="340">
        <v>10</v>
      </c>
      <c r="C379" s="2" t="s">
        <v>15</v>
      </c>
      <c r="D379" s="220" t="s">
        <v>182</v>
      </c>
      <c r="E379" s="221" t="s">
        <v>10</v>
      </c>
      <c r="F379" s="222" t="s">
        <v>466</v>
      </c>
      <c r="G379" s="2"/>
      <c r="H379" s="395">
        <f>SUM(H380:H381)</f>
        <v>45070</v>
      </c>
      <c r="I379" s="395">
        <f>SUM(I380:I381)</f>
        <v>45070</v>
      </c>
    </row>
    <row r="380" spans="1:9" ht="31.5" customHeight="1" x14ac:dyDescent="0.25">
      <c r="A380" s="520" t="s">
        <v>514</v>
      </c>
      <c r="B380" s="340">
        <v>10</v>
      </c>
      <c r="C380" s="2" t="s">
        <v>15</v>
      </c>
      <c r="D380" s="220" t="s">
        <v>182</v>
      </c>
      <c r="E380" s="221" t="s">
        <v>10</v>
      </c>
      <c r="F380" s="222" t="s">
        <v>466</v>
      </c>
      <c r="G380" s="2" t="s">
        <v>16</v>
      </c>
      <c r="H380" s="397">
        <f>SUM(прил8!I459)</f>
        <v>640</v>
      </c>
      <c r="I380" s="397">
        <f>SUM(прил8!J459)</f>
        <v>640</v>
      </c>
    </row>
    <row r="381" spans="1:9" ht="16.5" customHeight="1" x14ac:dyDescent="0.25">
      <c r="A381" s="3" t="s">
        <v>40</v>
      </c>
      <c r="B381" s="340">
        <v>10</v>
      </c>
      <c r="C381" s="2" t="s">
        <v>15</v>
      </c>
      <c r="D381" s="220" t="s">
        <v>182</v>
      </c>
      <c r="E381" s="221" t="s">
        <v>10</v>
      </c>
      <c r="F381" s="222" t="s">
        <v>466</v>
      </c>
      <c r="G381" s="2" t="s">
        <v>39</v>
      </c>
      <c r="H381" s="396">
        <f>SUM(прил8!I460)</f>
        <v>44430</v>
      </c>
      <c r="I381" s="396">
        <f>SUM(прил8!J460)</f>
        <v>44430</v>
      </c>
    </row>
    <row r="382" spans="1:9" ht="32.25" customHeight="1" x14ac:dyDescent="0.25">
      <c r="A382" s="84" t="s">
        <v>88</v>
      </c>
      <c r="B382" s="340">
        <v>10</v>
      </c>
      <c r="C382" s="2" t="s">
        <v>15</v>
      </c>
      <c r="D382" s="220" t="s">
        <v>182</v>
      </c>
      <c r="E382" s="221" t="s">
        <v>10</v>
      </c>
      <c r="F382" s="222" t="s">
        <v>467</v>
      </c>
      <c r="G382" s="2"/>
      <c r="H382" s="395">
        <f>SUM(H383:H384)</f>
        <v>170185</v>
      </c>
      <c r="I382" s="395">
        <f>SUM(I383:I384)</f>
        <v>170185</v>
      </c>
    </row>
    <row r="383" spans="1:9" s="78" customFormat="1" ht="32.25" customHeight="1" x14ac:dyDescent="0.25">
      <c r="A383" s="520" t="s">
        <v>514</v>
      </c>
      <c r="B383" s="340">
        <v>10</v>
      </c>
      <c r="C383" s="2" t="s">
        <v>15</v>
      </c>
      <c r="D383" s="220" t="s">
        <v>182</v>
      </c>
      <c r="E383" s="221" t="s">
        <v>10</v>
      </c>
      <c r="F383" s="222" t="s">
        <v>467</v>
      </c>
      <c r="G383" s="77" t="s">
        <v>16</v>
      </c>
      <c r="H383" s="400">
        <f>SUM(прил8!I462)</f>
        <v>2100</v>
      </c>
      <c r="I383" s="400">
        <f>SUM(прил8!J462)</f>
        <v>2100</v>
      </c>
    </row>
    <row r="384" spans="1:9" ht="15.75" x14ac:dyDescent="0.25">
      <c r="A384" s="3" t="s">
        <v>40</v>
      </c>
      <c r="B384" s="340">
        <v>10</v>
      </c>
      <c r="C384" s="2" t="s">
        <v>15</v>
      </c>
      <c r="D384" s="220" t="s">
        <v>182</v>
      </c>
      <c r="E384" s="221" t="s">
        <v>10</v>
      </c>
      <c r="F384" s="222" t="s">
        <v>467</v>
      </c>
      <c r="G384" s="2" t="s">
        <v>39</v>
      </c>
      <c r="H384" s="397">
        <f>SUM(прил8!I463)</f>
        <v>168085</v>
      </c>
      <c r="I384" s="397">
        <f>SUM(прил8!J463)</f>
        <v>168085</v>
      </c>
    </row>
    <row r="385" spans="1:9" ht="15.75" x14ac:dyDescent="0.25">
      <c r="A385" s="83" t="s">
        <v>89</v>
      </c>
      <c r="B385" s="340">
        <v>10</v>
      </c>
      <c r="C385" s="2" t="s">
        <v>15</v>
      </c>
      <c r="D385" s="220" t="s">
        <v>182</v>
      </c>
      <c r="E385" s="221" t="s">
        <v>10</v>
      </c>
      <c r="F385" s="222" t="s">
        <v>468</v>
      </c>
      <c r="G385" s="2"/>
      <c r="H385" s="395">
        <f>SUM(H386:H387)</f>
        <v>3559174</v>
      </c>
      <c r="I385" s="395">
        <f>SUM(I386:I387)</f>
        <v>3559174</v>
      </c>
    </row>
    <row r="386" spans="1:9" ht="31.5" x14ac:dyDescent="0.25">
      <c r="A386" s="520" t="s">
        <v>514</v>
      </c>
      <c r="B386" s="340">
        <v>10</v>
      </c>
      <c r="C386" s="2" t="s">
        <v>15</v>
      </c>
      <c r="D386" s="220" t="s">
        <v>182</v>
      </c>
      <c r="E386" s="221" t="s">
        <v>10</v>
      </c>
      <c r="F386" s="222" t="s">
        <v>468</v>
      </c>
      <c r="G386" s="2" t="s">
        <v>16</v>
      </c>
      <c r="H386" s="397">
        <f>SUM(прил8!I465)</f>
        <v>34400</v>
      </c>
      <c r="I386" s="397">
        <f>SUM(прил8!J465)</f>
        <v>34400</v>
      </c>
    </row>
    <row r="387" spans="1:9" ht="15.75" customHeight="1" x14ac:dyDescent="0.25">
      <c r="A387" s="3" t="s">
        <v>40</v>
      </c>
      <c r="B387" s="340">
        <v>10</v>
      </c>
      <c r="C387" s="2" t="s">
        <v>15</v>
      </c>
      <c r="D387" s="220" t="s">
        <v>182</v>
      </c>
      <c r="E387" s="221" t="s">
        <v>10</v>
      </c>
      <c r="F387" s="222" t="s">
        <v>468</v>
      </c>
      <c r="G387" s="2" t="s">
        <v>39</v>
      </c>
      <c r="H387" s="396">
        <f>SUM(прил8!I466)</f>
        <v>3524774</v>
      </c>
      <c r="I387" s="396">
        <f>SUM(прил8!J466)</f>
        <v>3524774</v>
      </c>
    </row>
    <row r="388" spans="1:9" ht="15.75" x14ac:dyDescent="0.25">
      <c r="A388" s="84" t="s">
        <v>90</v>
      </c>
      <c r="B388" s="340">
        <v>10</v>
      </c>
      <c r="C388" s="2" t="s">
        <v>15</v>
      </c>
      <c r="D388" s="220" t="s">
        <v>182</v>
      </c>
      <c r="E388" s="221" t="s">
        <v>10</v>
      </c>
      <c r="F388" s="222" t="s">
        <v>469</v>
      </c>
      <c r="G388" s="2"/>
      <c r="H388" s="395">
        <f>SUM(H389:H390)</f>
        <v>305950</v>
      </c>
      <c r="I388" s="395">
        <f>SUM(I389:I390)</f>
        <v>305950</v>
      </c>
    </row>
    <row r="389" spans="1:9" ht="31.5" x14ac:dyDescent="0.25">
      <c r="A389" s="520" t="s">
        <v>514</v>
      </c>
      <c r="B389" s="340">
        <v>10</v>
      </c>
      <c r="C389" s="2" t="s">
        <v>15</v>
      </c>
      <c r="D389" s="220" t="s">
        <v>182</v>
      </c>
      <c r="E389" s="221" t="s">
        <v>10</v>
      </c>
      <c r="F389" s="222" t="s">
        <v>469</v>
      </c>
      <c r="G389" s="2" t="s">
        <v>16</v>
      </c>
      <c r="H389" s="397">
        <f>SUM(прил8!I468)</f>
        <v>3850</v>
      </c>
      <c r="I389" s="397">
        <f>SUM(прил8!J468)</f>
        <v>3850</v>
      </c>
    </row>
    <row r="390" spans="1:9" ht="18" customHeight="1" x14ac:dyDescent="0.25">
      <c r="A390" s="3" t="s">
        <v>40</v>
      </c>
      <c r="B390" s="340">
        <v>10</v>
      </c>
      <c r="C390" s="2" t="s">
        <v>15</v>
      </c>
      <c r="D390" s="220" t="s">
        <v>182</v>
      </c>
      <c r="E390" s="221" t="s">
        <v>10</v>
      </c>
      <c r="F390" s="222" t="s">
        <v>469</v>
      </c>
      <c r="G390" s="2" t="s">
        <v>39</v>
      </c>
      <c r="H390" s="397">
        <f>SUM(прил8!I469)</f>
        <v>302100</v>
      </c>
      <c r="I390" s="397">
        <f>SUM(прил8!J469)</f>
        <v>302100</v>
      </c>
    </row>
    <row r="391" spans="1:9" ht="30" customHeight="1" x14ac:dyDescent="0.25">
      <c r="A391" s="75" t="s">
        <v>141</v>
      </c>
      <c r="B391" s="30">
        <v>10</v>
      </c>
      <c r="C391" s="28" t="s">
        <v>15</v>
      </c>
      <c r="D391" s="217" t="s">
        <v>428</v>
      </c>
      <c r="E391" s="218" t="s">
        <v>370</v>
      </c>
      <c r="F391" s="219" t="s">
        <v>371</v>
      </c>
      <c r="G391" s="28"/>
      <c r="H391" s="394">
        <f>SUM(H392,H409)</f>
        <v>10906482</v>
      </c>
      <c r="I391" s="394">
        <f>SUM(I392,I409)</f>
        <v>10906482</v>
      </c>
    </row>
    <row r="392" spans="1:9" ht="48" customHeight="1" x14ac:dyDescent="0.25">
      <c r="A392" s="84" t="s">
        <v>142</v>
      </c>
      <c r="B392" s="340">
        <v>10</v>
      </c>
      <c r="C392" s="2" t="s">
        <v>15</v>
      </c>
      <c r="D392" s="220" t="s">
        <v>215</v>
      </c>
      <c r="E392" s="221" t="s">
        <v>370</v>
      </c>
      <c r="F392" s="222" t="s">
        <v>371</v>
      </c>
      <c r="G392" s="2"/>
      <c r="H392" s="395">
        <f>SUM(H393+H401)</f>
        <v>10527901</v>
      </c>
      <c r="I392" s="395">
        <f>SUM(I393+I401)</f>
        <v>10527901</v>
      </c>
    </row>
    <row r="393" spans="1:9" ht="18" customHeight="1" x14ac:dyDescent="0.25">
      <c r="A393" s="84" t="s">
        <v>429</v>
      </c>
      <c r="B393" s="340">
        <v>10</v>
      </c>
      <c r="C393" s="2" t="s">
        <v>15</v>
      </c>
      <c r="D393" s="220" t="s">
        <v>215</v>
      </c>
      <c r="E393" s="221" t="s">
        <v>10</v>
      </c>
      <c r="F393" s="222" t="s">
        <v>371</v>
      </c>
      <c r="G393" s="2"/>
      <c r="H393" s="395">
        <f>SUM(H394+H396+H399)</f>
        <v>1094820</v>
      </c>
      <c r="I393" s="395">
        <f>SUM(I394+I396+I399)</f>
        <v>1094820</v>
      </c>
    </row>
    <row r="394" spans="1:9" ht="31.5" customHeight="1" x14ac:dyDescent="0.25">
      <c r="A394" s="84" t="s">
        <v>521</v>
      </c>
      <c r="B394" s="340">
        <v>10</v>
      </c>
      <c r="C394" s="2" t="s">
        <v>15</v>
      </c>
      <c r="D394" s="220" t="s">
        <v>215</v>
      </c>
      <c r="E394" s="221" t="s">
        <v>10</v>
      </c>
      <c r="F394" s="222" t="s">
        <v>520</v>
      </c>
      <c r="G394" s="2"/>
      <c r="H394" s="395">
        <f>SUM(H395)</f>
        <v>8466</v>
      </c>
      <c r="I394" s="395">
        <f>SUM(I395)</f>
        <v>8466</v>
      </c>
    </row>
    <row r="395" spans="1:9" ht="18" customHeight="1" x14ac:dyDescent="0.25">
      <c r="A395" s="3" t="s">
        <v>40</v>
      </c>
      <c r="B395" s="340">
        <v>10</v>
      </c>
      <c r="C395" s="2" t="s">
        <v>15</v>
      </c>
      <c r="D395" s="220" t="s">
        <v>215</v>
      </c>
      <c r="E395" s="221" t="s">
        <v>10</v>
      </c>
      <c r="F395" s="222" t="s">
        <v>520</v>
      </c>
      <c r="G395" s="2" t="s">
        <v>39</v>
      </c>
      <c r="H395" s="397">
        <f>SUM(прил8!I337)</f>
        <v>8466</v>
      </c>
      <c r="I395" s="397">
        <f>SUM(прил8!J337)</f>
        <v>8466</v>
      </c>
    </row>
    <row r="396" spans="1:9" ht="63" customHeight="1" x14ac:dyDescent="0.25">
      <c r="A396" s="3" t="s">
        <v>96</v>
      </c>
      <c r="B396" s="340">
        <v>10</v>
      </c>
      <c r="C396" s="2" t="s">
        <v>15</v>
      </c>
      <c r="D396" s="220" t="s">
        <v>215</v>
      </c>
      <c r="E396" s="221" t="s">
        <v>10</v>
      </c>
      <c r="F396" s="222" t="s">
        <v>464</v>
      </c>
      <c r="G396" s="2"/>
      <c r="H396" s="395">
        <f>SUM(H397:H398)</f>
        <v>1019070</v>
      </c>
      <c r="I396" s="395">
        <f>SUM(I397:I398)</f>
        <v>1019070</v>
      </c>
    </row>
    <row r="397" spans="1:9" ht="33" customHeight="1" x14ac:dyDescent="0.25">
      <c r="A397" s="520" t="s">
        <v>514</v>
      </c>
      <c r="B397" s="340">
        <v>10</v>
      </c>
      <c r="C397" s="2" t="s">
        <v>15</v>
      </c>
      <c r="D397" s="220" t="s">
        <v>215</v>
      </c>
      <c r="E397" s="221" t="s">
        <v>10</v>
      </c>
      <c r="F397" s="222" t="s">
        <v>464</v>
      </c>
      <c r="G397" s="2" t="s">
        <v>16</v>
      </c>
      <c r="H397" s="397">
        <f>SUM(прил8!I339)</f>
        <v>5070</v>
      </c>
      <c r="I397" s="397">
        <f>SUM(прил8!J339)</f>
        <v>5070</v>
      </c>
    </row>
    <row r="398" spans="1:9" ht="16.5" customHeight="1" x14ac:dyDescent="0.25">
      <c r="A398" s="3" t="s">
        <v>40</v>
      </c>
      <c r="B398" s="340">
        <v>10</v>
      </c>
      <c r="C398" s="2" t="s">
        <v>15</v>
      </c>
      <c r="D398" s="220" t="s">
        <v>215</v>
      </c>
      <c r="E398" s="221" t="s">
        <v>10</v>
      </c>
      <c r="F398" s="222" t="s">
        <v>464</v>
      </c>
      <c r="G398" s="2" t="s">
        <v>39</v>
      </c>
      <c r="H398" s="397">
        <f>SUM(прил8!I340)</f>
        <v>1014000</v>
      </c>
      <c r="I398" s="397">
        <f>SUM(прил8!J340)</f>
        <v>1014000</v>
      </c>
    </row>
    <row r="399" spans="1:9" ht="16.5" customHeight="1" x14ac:dyDescent="0.25">
      <c r="A399" s="3" t="s">
        <v>433</v>
      </c>
      <c r="B399" s="340">
        <v>10</v>
      </c>
      <c r="C399" s="2" t="s">
        <v>15</v>
      </c>
      <c r="D399" s="220" t="s">
        <v>215</v>
      </c>
      <c r="E399" s="221" t="s">
        <v>10</v>
      </c>
      <c r="F399" s="222" t="s">
        <v>434</v>
      </c>
      <c r="G399" s="2"/>
      <c r="H399" s="395">
        <f>SUM(H400)</f>
        <v>67284</v>
      </c>
      <c r="I399" s="395">
        <f>SUM(I400)</f>
        <v>67284</v>
      </c>
    </row>
    <row r="400" spans="1:9" ht="16.5" customHeight="1" x14ac:dyDescent="0.25">
      <c r="A400" s="3" t="s">
        <v>40</v>
      </c>
      <c r="B400" s="340">
        <v>10</v>
      </c>
      <c r="C400" s="2" t="s">
        <v>15</v>
      </c>
      <c r="D400" s="220" t="s">
        <v>215</v>
      </c>
      <c r="E400" s="221" t="s">
        <v>10</v>
      </c>
      <c r="F400" s="222" t="s">
        <v>434</v>
      </c>
      <c r="G400" s="2" t="s">
        <v>39</v>
      </c>
      <c r="H400" s="397">
        <f>SUM(прил8!I342)</f>
        <v>67284</v>
      </c>
      <c r="I400" s="397">
        <f>SUM(прил8!J342)</f>
        <v>67284</v>
      </c>
    </row>
    <row r="401" spans="1:9" ht="16.5" customHeight="1" x14ac:dyDescent="0.25">
      <c r="A401" s="3" t="s">
        <v>439</v>
      </c>
      <c r="B401" s="340">
        <v>10</v>
      </c>
      <c r="C401" s="2" t="s">
        <v>15</v>
      </c>
      <c r="D401" s="220" t="s">
        <v>215</v>
      </c>
      <c r="E401" s="221" t="s">
        <v>12</v>
      </c>
      <c r="F401" s="222" t="s">
        <v>371</v>
      </c>
      <c r="G401" s="2"/>
      <c r="H401" s="395">
        <f>SUM(H402+H404+H407)</f>
        <v>9433081</v>
      </c>
      <c r="I401" s="395">
        <f>SUM(I402+I404+I407)</f>
        <v>9433081</v>
      </c>
    </row>
    <row r="402" spans="1:9" ht="31.5" customHeight="1" x14ac:dyDescent="0.25">
      <c r="A402" s="84" t="s">
        <v>521</v>
      </c>
      <c r="B402" s="340">
        <v>10</v>
      </c>
      <c r="C402" s="2" t="s">
        <v>15</v>
      </c>
      <c r="D402" s="220" t="s">
        <v>215</v>
      </c>
      <c r="E402" s="221" t="s">
        <v>12</v>
      </c>
      <c r="F402" s="222" t="s">
        <v>520</v>
      </c>
      <c r="G402" s="2"/>
      <c r="H402" s="395">
        <f>SUM(H403)</f>
        <v>51154</v>
      </c>
      <c r="I402" s="395">
        <f>SUM(I403)</f>
        <v>51154</v>
      </c>
    </row>
    <row r="403" spans="1:9" ht="16.5" customHeight="1" x14ac:dyDescent="0.25">
      <c r="A403" s="3" t="s">
        <v>40</v>
      </c>
      <c r="B403" s="340">
        <v>10</v>
      </c>
      <c r="C403" s="2" t="s">
        <v>15</v>
      </c>
      <c r="D403" s="220" t="s">
        <v>215</v>
      </c>
      <c r="E403" s="221" t="s">
        <v>12</v>
      </c>
      <c r="F403" s="222" t="s">
        <v>520</v>
      </c>
      <c r="G403" s="2" t="s">
        <v>39</v>
      </c>
      <c r="H403" s="397">
        <f>SUM(прил8!I345)</f>
        <v>51154</v>
      </c>
      <c r="I403" s="397">
        <f>SUM(прил8!J345)</f>
        <v>51154</v>
      </c>
    </row>
    <row r="404" spans="1:9" ht="63" customHeight="1" x14ac:dyDescent="0.25">
      <c r="A404" s="3" t="s">
        <v>96</v>
      </c>
      <c r="B404" s="340">
        <v>10</v>
      </c>
      <c r="C404" s="2" t="s">
        <v>15</v>
      </c>
      <c r="D404" s="220" t="s">
        <v>215</v>
      </c>
      <c r="E404" s="221" t="s">
        <v>12</v>
      </c>
      <c r="F404" s="222" t="s">
        <v>464</v>
      </c>
      <c r="G404" s="2"/>
      <c r="H404" s="395">
        <f>SUM(H405:H406)</f>
        <v>8967345</v>
      </c>
      <c r="I404" s="395">
        <f>SUM(I405:I406)</f>
        <v>8967345</v>
      </c>
    </row>
    <row r="405" spans="1:9" ht="34.5" customHeight="1" x14ac:dyDescent="0.25">
      <c r="A405" s="520" t="s">
        <v>514</v>
      </c>
      <c r="B405" s="340">
        <v>10</v>
      </c>
      <c r="C405" s="2" t="s">
        <v>15</v>
      </c>
      <c r="D405" s="220" t="s">
        <v>215</v>
      </c>
      <c r="E405" s="221" t="s">
        <v>12</v>
      </c>
      <c r="F405" s="222" t="s">
        <v>464</v>
      </c>
      <c r="G405" s="2" t="s">
        <v>16</v>
      </c>
      <c r="H405" s="397">
        <f>SUM(прил8!I347)</f>
        <v>44837</v>
      </c>
      <c r="I405" s="397">
        <f>SUM(прил8!J347)</f>
        <v>44837</v>
      </c>
    </row>
    <row r="406" spans="1:9" ht="16.5" customHeight="1" x14ac:dyDescent="0.25">
      <c r="A406" s="3" t="s">
        <v>40</v>
      </c>
      <c r="B406" s="340">
        <v>10</v>
      </c>
      <c r="C406" s="2" t="s">
        <v>15</v>
      </c>
      <c r="D406" s="220" t="s">
        <v>215</v>
      </c>
      <c r="E406" s="221" t="s">
        <v>12</v>
      </c>
      <c r="F406" s="222" t="s">
        <v>464</v>
      </c>
      <c r="G406" s="2" t="s">
        <v>39</v>
      </c>
      <c r="H406" s="397">
        <f>SUM(прил8!I348)</f>
        <v>8922508</v>
      </c>
      <c r="I406" s="397">
        <f>SUM(прил8!J348)</f>
        <v>8922508</v>
      </c>
    </row>
    <row r="407" spans="1:9" ht="32.25" customHeight="1" x14ac:dyDescent="0.25">
      <c r="A407" s="3" t="s">
        <v>433</v>
      </c>
      <c r="B407" s="340">
        <v>10</v>
      </c>
      <c r="C407" s="2" t="s">
        <v>15</v>
      </c>
      <c r="D407" s="220" t="s">
        <v>215</v>
      </c>
      <c r="E407" s="221" t="s">
        <v>12</v>
      </c>
      <c r="F407" s="222" t="s">
        <v>434</v>
      </c>
      <c r="G407" s="2"/>
      <c r="H407" s="395">
        <f>SUM(H408)</f>
        <v>414582</v>
      </c>
      <c r="I407" s="395">
        <f>SUM(I408)</f>
        <v>414582</v>
      </c>
    </row>
    <row r="408" spans="1:9" ht="16.5" customHeight="1" x14ac:dyDescent="0.25">
      <c r="A408" s="3" t="s">
        <v>40</v>
      </c>
      <c r="B408" s="340">
        <v>10</v>
      </c>
      <c r="C408" s="2" t="s">
        <v>15</v>
      </c>
      <c r="D408" s="220" t="s">
        <v>215</v>
      </c>
      <c r="E408" s="221" t="s">
        <v>12</v>
      </c>
      <c r="F408" s="222" t="s">
        <v>434</v>
      </c>
      <c r="G408" s="2" t="s">
        <v>39</v>
      </c>
      <c r="H408" s="397">
        <f>SUM(прил8!I350)</f>
        <v>414582</v>
      </c>
      <c r="I408" s="397">
        <f>SUM(прил8!J350)</f>
        <v>414582</v>
      </c>
    </row>
    <row r="409" spans="1:9" ht="48.75" customHeight="1" x14ac:dyDescent="0.25">
      <c r="A409" s="3" t="s">
        <v>146</v>
      </c>
      <c r="B409" s="340">
        <v>10</v>
      </c>
      <c r="C409" s="2" t="s">
        <v>15</v>
      </c>
      <c r="D409" s="220" t="s">
        <v>216</v>
      </c>
      <c r="E409" s="221" t="s">
        <v>370</v>
      </c>
      <c r="F409" s="222" t="s">
        <v>371</v>
      </c>
      <c r="G409" s="2"/>
      <c r="H409" s="395">
        <f>SUM(H410)</f>
        <v>378581</v>
      </c>
      <c r="I409" s="395">
        <f>SUM(I410)</f>
        <v>378581</v>
      </c>
    </row>
    <row r="410" spans="1:9" ht="32.25" customHeight="1" x14ac:dyDescent="0.25">
      <c r="A410" s="3" t="s">
        <v>442</v>
      </c>
      <c r="B410" s="340">
        <v>10</v>
      </c>
      <c r="C410" s="2" t="s">
        <v>15</v>
      </c>
      <c r="D410" s="220" t="s">
        <v>216</v>
      </c>
      <c r="E410" s="221" t="s">
        <v>10</v>
      </c>
      <c r="F410" s="222" t="s">
        <v>371</v>
      </c>
      <c r="G410" s="2"/>
      <c r="H410" s="395">
        <f>SUM(H411+H413+H416)</f>
        <v>378581</v>
      </c>
      <c r="I410" s="395">
        <f>SUM(I411+I413+I416)</f>
        <v>378581</v>
      </c>
    </row>
    <row r="411" spans="1:9" ht="32.25" customHeight="1" x14ac:dyDescent="0.25">
      <c r="A411" s="84" t="s">
        <v>521</v>
      </c>
      <c r="B411" s="340">
        <v>10</v>
      </c>
      <c r="C411" s="2" t="s">
        <v>15</v>
      </c>
      <c r="D411" s="220" t="s">
        <v>216</v>
      </c>
      <c r="E411" s="221" t="s">
        <v>10</v>
      </c>
      <c r="F411" s="222" t="s">
        <v>520</v>
      </c>
      <c r="G411" s="2"/>
      <c r="H411" s="395">
        <f>SUM(H412)</f>
        <v>2124</v>
      </c>
      <c r="I411" s="395">
        <f>SUM(I412)</f>
        <v>2124</v>
      </c>
    </row>
    <row r="412" spans="1:9" ht="18.75" customHeight="1" x14ac:dyDescent="0.25">
      <c r="A412" s="3" t="s">
        <v>40</v>
      </c>
      <c r="B412" s="340">
        <v>10</v>
      </c>
      <c r="C412" s="2" t="s">
        <v>15</v>
      </c>
      <c r="D412" s="220" t="s">
        <v>216</v>
      </c>
      <c r="E412" s="221" t="s">
        <v>10</v>
      </c>
      <c r="F412" s="222" t="s">
        <v>520</v>
      </c>
      <c r="G412" s="2" t="s">
        <v>39</v>
      </c>
      <c r="H412" s="397">
        <f>SUM(прил8!I354)</f>
        <v>2124</v>
      </c>
      <c r="I412" s="397">
        <f>SUM(прил8!J354)</f>
        <v>2124</v>
      </c>
    </row>
    <row r="413" spans="1:9" ht="64.5" customHeight="1" x14ac:dyDescent="0.25">
      <c r="A413" s="3" t="s">
        <v>96</v>
      </c>
      <c r="B413" s="340">
        <v>10</v>
      </c>
      <c r="C413" s="2" t="s">
        <v>15</v>
      </c>
      <c r="D413" s="220" t="s">
        <v>216</v>
      </c>
      <c r="E413" s="221" t="s">
        <v>10</v>
      </c>
      <c r="F413" s="222" t="s">
        <v>464</v>
      </c>
      <c r="G413" s="2"/>
      <c r="H413" s="395">
        <f>SUM(H414:H415)</f>
        <v>359500</v>
      </c>
      <c r="I413" s="395">
        <f>SUM(I414:I415)</f>
        <v>359500</v>
      </c>
    </row>
    <row r="414" spans="1:9" ht="33" hidden="1" customHeight="1" x14ac:dyDescent="0.25">
      <c r="A414" s="520" t="s">
        <v>514</v>
      </c>
      <c r="B414" s="340">
        <v>10</v>
      </c>
      <c r="C414" s="2" t="s">
        <v>15</v>
      </c>
      <c r="D414" s="116" t="s">
        <v>216</v>
      </c>
      <c r="E414" s="303" t="s">
        <v>10</v>
      </c>
      <c r="F414" s="299" t="s">
        <v>464</v>
      </c>
      <c r="G414" s="2" t="s">
        <v>16</v>
      </c>
      <c r="H414" s="397">
        <f>SUM(прил8!I356)</f>
        <v>0</v>
      </c>
      <c r="I414" s="397">
        <f>SUM(прил8!J356)</f>
        <v>0</v>
      </c>
    </row>
    <row r="415" spans="1:9" ht="17.25" customHeight="1" x14ac:dyDescent="0.25">
      <c r="A415" s="3" t="s">
        <v>40</v>
      </c>
      <c r="B415" s="340">
        <v>10</v>
      </c>
      <c r="C415" s="2" t="s">
        <v>15</v>
      </c>
      <c r="D415" s="220" t="s">
        <v>216</v>
      </c>
      <c r="E415" s="301" t="s">
        <v>10</v>
      </c>
      <c r="F415" s="222" t="s">
        <v>464</v>
      </c>
      <c r="G415" s="2" t="s">
        <v>39</v>
      </c>
      <c r="H415" s="397">
        <f>SUM(прил8!I357)</f>
        <v>359500</v>
      </c>
      <c r="I415" s="397">
        <f>SUM(прил8!J357)</f>
        <v>359500</v>
      </c>
    </row>
    <row r="416" spans="1:9" ht="31.5" x14ac:dyDescent="0.25">
      <c r="A416" s="3" t="s">
        <v>433</v>
      </c>
      <c r="B416" s="340">
        <v>10</v>
      </c>
      <c r="C416" s="2" t="s">
        <v>15</v>
      </c>
      <c r="D416" s="220" t="s">
        <v>216</v>
      </c>
      <c r="E416" s="221" t="s">
        <v>10</v>
      </c>
      <c r="F416" s="222" t="s">
        <v>434</v>
      </c>
      <c r="G416" s="2"/>
      <c r="H416" s="395">
        <f>SUM(H417)</f>
        <v>16957</v>
      </c>
      <c r="I416" s="395">
        <f>SUM(I417)</f>
        <v>16957</v>
      </c>
    </row>
    <row r="417" spans="1:9" ht="15.75" x14ac:dyDescent="0.25">
      <c r="A417" s="3" t="s">
        <v>40</v>
      </c>
      <c r="B417" s="340">
        <v>10</v>
      </c>
      <c r="C417" s="2" t="s">
        <v>15</v>
      </c>
      <c r="D417" s="220" t="s">
        <v>216</v>
      </c>
      <c r="E417" s="221" t="s">
        <v>10</v>
      </c>
      <c r="F417" s="222" t="s">
        <v>434</v>
      </c>
      <c r="G417" s="2" t="s">
        <v>39</v>
      </c>
      <c r="H417" s="397">
        <f>SUM(прил8!I359)</f>
        <v>16957</v>
      </c>
      <c r="I417" s="397">
        <f>SUM(прил8!J359)</f>
        <v>16957</v>
      </c>
    </row>
    <row r="418" spans="1:9" ht="15.75" x14ac:dyDescent="0.25">
      <c r="A418" s="86" t="s">
        <v>42</v>
      </c>
      <c r="B418" s="40">
        <v>10</v>
      </c>
      <c r="C418" s="23" t="s">
        <v>20</v>
      </c>
      <c r="D418" s="214"/>
      <c r="E418" s="215"/>
      <c r="F418" s="216"/>
      <c r="G418" s="22"/>
      <c r="H418" s="401">
        <f>SUM(H435,H419+H440)</f>
        <v>50507706</v>
      </c>
      <c r="I418" s="401">
        <f>SUM(I435,I419+I440)</f>
        <v>55178253</v>
      </c>
    </row>
    <row r="419" spans="1:9" ht="33.75" customHeight="1" x14ac:dyDescent="0.25">
      <c r="A419" s="75" t="s">
        <v>110</v>
      </c>
      <c r="B419" s="30">
        <v>10</v>
      </c>
      <c r="C419" s="28" t="s">
        <v>20</v>
      </c>
      <c r="D419" s="217" t="s">
        <v>180</v>
      </c>
      <c r="E419" s="218" t="s">
        <v>370</v>
      </c>
      <c r="F419" s="219" t="s">
        <v>371</v>
      </c>
      <c r="G419" s="28"/>
      <c r="H419" s="394">
        <f>SUM(H420+H428)</f>
        <v>48093508</v>
      </c>
      <c r="I419" s="394">
        <f>SUM(I420+I428)</f>
        <v>52764055</v>
      </c>
    </row>
    <row r="420" spans="1:9" ht="50.25" customHeight="1" x14ac:dyDescent="0.25">
      <c r="A420" s="3" t="s">
        <v>160</v>
      </c>
      <c r="B420" s="6">
        <v>10</v>
      </c>
      <c r="C420" s="2" t="s">
        <v>20</v>
      </c>
      <c r="D420" s="220" t="s">
        <v>182</v>
      </c>
      <c r="E420" s="221" t="s">
        <v>370</v>
      </c>
      <c r="F420" s="222" t="s">
        <v>371</v>
      </c>
      <c r="G420" s="2"/>
      <c r="H420" s="395">
        <f>SUM(H421)</f>
        <v>39634793</v>
      </c>
      <c r="I420" s="395">
        <f>SUM(I421)</f>
        <v>42029081</v>
      </c>
    </row>
    <row r="421" spans="1:9" ht="33.75" customHeight="1" x14ac:dyDescent="0.25">
      <c r="A421" s="3" t="s">
        <v>462</v>
      </c>
      <c r="B421" s="6">
        <v>10</v>
      </c>
      <c r="C421" s="2" t="s">
        <v>20</v>
      </c>
      <c r="D421" s="220" t="s">
        <v>182</v>
      </c>
      <c r="E421" s="221" t="s">
        <v>10</v>
      </c>
      <c r="F421" s="222" t="s">
        <v>371</v>
      </c>
      <c r="G421" s="2"/>
      <c r="H421" s="395">
        <f>SUM(H422+H424+H426)</f>
        <v>39634793</v>
      </c>
      <c r="I421" s="395">
        <f>SUM(I422+I424+I426)</f>
        <v>42029081</v>
      </c>
    </row>
    <row r="422" spans="1:9" ht="15" customHeight="1" x14ac:dyDescent="0.25">
      <c r="A422" s="84" t="s">
        <v>528</v>
      </c>
      <c r="B422" s="6">
        <v>10</v>
      </c>
      <c r="C422" s="2" t="s">
        <v>20</v>
      </c>
      <c r="D422" s="220" t="s">
        <v>182</v>
      </c>
      <c r="E422" s="221" t="s">
        <v>10</v>
      </c>
      <c r="F422" s="222" t="s">
        <v>465</v>
      </c>
      <c r="G422" s="2"/>
      <c r="H422" s="395">
        <f>SUM(H423:H423)</f>
        <v>1389456</v>
      </c>
      <c r="I422" s="395">
        <f>SUM(I423:I423)</f>
        <v>1389456</v>
      </c>
    </row>
    <row r="423" spans="1:9" ht="15.75" x14ac:dyDescent="0.25">
      <c r="A423" s="3" t="s">
        <v>40</v>
      </c>
      <c r="B423" s="6">
        <v>10</v>
      </c>
      <c r="C423" s="2" t="s">
        <v>20</v>
      </c>
      <c r="D423" s="220" t="s">
        <v>182</v>
      </c>
      <c r="E423" s="221" t="s">
        <v>10</v>
      </c>
      <c r="F423" s="222" t="s">
        <v>465</v>
      </c>
      <c r="G423" s="2" t="s">
        <v>39</v>
      </c>
      <c r="H423" s="397">
        <f>SUM(прил8!I475)</f>
        <v>1389456</v>
      </c>
      <c r="I423" s="397">
        <f>SUM(прил8!J475)</f>
        <v>1389456</v>
      </c>
    </row>
    <row r="424" spans="1:9" s="549" customFormat="1" ht="15.75" x14ac:dyDescent="0.25">
      <c r="A424" s="61" t="s">
        <v>653</v>
      </c>
      <c r="B424" s="34">
        <v>10</v>
      </c>
      <c r="C424" s="35" t="s">
        <v>20</v>
      </c>
      <c r="D424" s="220" t="s">
        <v>182</v>
      </c>
      <c r="E424" s="260" t="s">
        <v>10</v>
      </c>
      <c r="F424" s="261" t="s">
        <v>652</v>
      </c>
      <c r="G424" s="268"/>
      <c r="H424" s="395">
        <f>SUM(H425)</f>
        <v>37508771</v>
      </c>
      <c r="I424" s="395">
        <f>SUM(I425)</f>
        <v>39869771</v>
      </c>
    </row>
    <row r="425" spans="1:9" s="549" customFormat="1" ht="15.75" x14ac:dyDescent="0.25">
      <c r="A425" s="3" t="s">
        <v>40</v>
      </c>
      <c r="B425" s="34">
        <v>10</v>
      </c>
      <c r="C425" s="35" t="s">
        <v>20</v>
      </c>
      <c r="D425" s="220" t="s">
        <v>182</v>
      </c>
      <c r="E425" s="260" t="s">
        <v>10</v>
      </c>
      <c r="F425" s="261" t="s">
        <v>652</v>
      </c>
      <c r="G425" s="268" t="s">
        <v>39</v>
      </c>
      <c r="H425" s="397">
        <f>SUM(прил8!I477)</f>
        <v>37508771</v>
      </c>
      <c r="I425" s="397">
        <f>SUM(прил8!J477)</f>
        <v>39869771</v>
      </c>
    </row>
    <row r="426" spans="1:9" s="549" customFormat="1" ht="31.5" x14ac:dyDescent="0.25">
      <c r="A426" s="61" t="s">
        <v>654</v>
      </c>
      <c r="B426" s="34">
        <v>10</v>
      </c>
      <c r="C426" s="35" t="s">
        <v>20</v>
      </c>
      <c r="D426" s="220" t="s">
        <v>182</v>
      </c>
      <c r="E426" s="260" t="s">
        <v>10</v>
      </c>
      <c r="F426" s="261" t="s">
        <v>651</v>
      </c>
      <c r="G426" s="268"/>
      <c r="H426" s="395">
        <f>SUM(H427)</f>
        <v>736566</v>
      </c>
      <c r="I426" s="395">
        <f>SUM(I427)</f>
        <v>769854</v>
      </c>
    </row>
    <row r="427" spans="1:9" s="549" customFormat="1" ht="31.5" x14ac:dyDescent="0.25">
      <c r="A427" s="535" t="s">
        <v>514</v>
      </c>
      <c r="B427" s="34">
        <v>10</v>
      </c>
      <c r="C427" s="35" t="s">
        <v>20</v>
      </c>
      <c r="D427" s="220" t="s">
        <v>182</v>
      </c>
      <c r="E427" s="260" t="s">
        <v>10</v>
      </c>
      <c r="F427" s="261" t="s">
        <v>651</v>
      </c>
      <c r="G427" s="268" t="s">
        <v>16</v>
      </c>
      <c r="H427" s="397">
        <f>SUM(прил8!I479)</f>
        <v>736566</v>
      </c>
      <c r="I427" s="397">
        <f>SUM(прил8!J479)</f>
        <v>769854</v>
      </c>
    </row>
    <row r="428" spans="1:9" ht="66" customHeight="1" x14ac:dyDescent="0.25">
      <c r="A428" s="3" t="s">
        <v>111</v>
      </c>
      <c r="B428" s="6">
        <v>10</v>
      </c>
      <c r="C428" s="2" t="s">
        <v>20</v>
      </c>
      <c r="D428" s="220" t="s">
        <v>210</v>
      </c>
      <c r="E428" s="221" t="s">
        <v>370</v>
      </c>
      <c r="F428" s="222" t="s">
        <v>371</v>
      </c>
      <c r="G428" s="2"/>
      <c r="H428" s="395">
        <f>SUM(H429+H432)</f>
        <v>8458715</v>
      </c>
      <c r="I428" s="395">
        <f>SUM(I429+I432)</f>
        <v>10734974</v>
      </c>
    </row>
    <row r="429" spans="1:9" ht="34.5" customHeight="1" x14ac:dyDescent="0.25">
      <c r="A429" s="3" t="s">
        <v>378</v>
      </c>
      <c r="B429" s="6">
        <v>10</v>
      </c>
      <c r="C429" s="2" t="s">
        <v>20</v>
      </c>
      <c r="D429" s="220" t="s">
        <v>210</v>
      </c>
      <c r="E429" s="221" t="s">
        <v>10</v>
      </c>
      <c r="F429" s="222" t="s">
        <v>371</v>
      </c>
      <c r="G429" s="2"/>
      <c r="H429" s="395">
        <f>SUM(H430)</f>
        <v>8458715</v>
      </c>
      <c r="I429" s="395">
        <f>SUM(I430)</f>
        <v>8692875</v>
      </c>
    </row>
    <row r="430" spans="1:9" ht="33" customHeight="1" x14ac:dyDescent="0.25">
      <c r="A430" s="3" t="s">
        <v>365</v>
      </c>
      <c r="B430" s="6">
        <v>10</v>
      </c>
      <c r="C430" s="2" t="s">
        <v>20</v>
      </c>
      <c r="D430" s="220" t="s">
        <v>210</v>
      </c>
      <c r="E430" s="221" t="s">
        <v>10</v>
      </c>
      <c r="F430" s="222" t="s">
        <v>470</v>
      </c>
      <c r="G430" s="2"/>
      <c r="H430" s="395">
        <f>SUM(H431:H431)</f>
        <v>8458715</v>
      </c>
      <c r="I430" s="395">
        <f>SUM(I431:I431)</f>
        <v>8692875</v>
      </c>
    </row>
    <row r="431" spans="1:9" ht="18" customHeight="1" x14ac:dyDescent="0.25">
      <c r="A431" s="3" t="s">
        <v>40</v>
      </c>
      <c r="B431" s="6">
        <v>10</v>
      </c>
      <c r="C431" s="2" t="s">
        <v>20</v>
      </c>
      <c r="D431" s="220" t="s">
        <v>210</v>
      </c>
      <c r="E431" s="221" t="s">
        <v>10</v>
      </c>
      <c r="F431" s="222" t="s">
        <v>470</v>
      </c>
      <c r="G431" s="2" t="s">
        <v>39</v>
      </c>
      <c r="H431" s="397">
        <f>SUM(прил8!I165)</f>
        <v>8458715</v>
      </c>
      <c r="I431" s="397">
        <f>SUM(прил8!J165)</f>
        <v>8692875</v>
      </c>
    </row>
    <row r="432" spans="1:9" s="573" customFormat="1" ht="31.5" x14ac:dyDescent="0.25">
      <c r="A432" s="61" t="s">
        <v>759</v>
      </c>
      <c r="B432" s="6">
        <v>10</v>
      </c>
      <c r="C432" s="2" t="s">
        <v>20</v>
      </c>
      <c r="D432" s="220" t="s">
        <v>210</v>
      </c>
      <c r="E432" s="221" t="s">
        <v>12</v>
      </c>
      <c r="F432" s="222" t="s">
        <v>371</v>
      </c>
      <c r="G432" s="2"/>
      <c r="H432" s="395">
        <f>SUM(H433)</f>
        <v>0</v>
      </c>
      <c r="I432" s="395">
        <f>SUM(I433)</f>
        <v>2042099</v>
      </c>
    </row>
    <row r="433" spans="1:9" s="573" customFormat="1" ht="48.75" customHeight="1" x14ac:dyDescent="0.25">
      <c r="A433" s="61" t="s">
        <v>760</v>
      </c>
      <c r="B433" s="6">
        <v>10</v>
      </c>
      <c r="C433" s="2" t="s">
        <v>20</v>
      </c>
      <c r="D433" s="220" t="s">
        <v>210</v>
      </c>
      <c r="E433" s="221" t="s">
        <v>12</v>
      </c>
      <c r="F433" s="222" t="s">
        <v>761</v>
      </c>
      <c r="G433" s="2"/>
      <c r="H433" s="395">
        <f>SUM(H434:H434)</f>
        <v>0</v>
      </c>
      <c r="I433" s="395">
        <f>SUM(I434:I434)</f>
        <v>2042099</v>
      </c>
    </row>
    <row r="434" spans="1:9" s="573" customFormat="1" ht="15.75" x14ac:dyDescent="0.25">
      <c r="A434" s="61" t="s">
        <v>40</v>
      </c>
      <c r="B434" s="6">
        <v>10</v>
      </c>
      <c r="C434" s="2" t="s">
        <v>20</v>
      </c>
      <c r="D434" s="220" t="s">
        <v>210</v>
      </c>
      <c r="E434" s="221" t="s">
        <v>12</v>
      </c>
      <c r="F434" s="222" t="s">
        <v>761</v>
      </c>
      <c r="G434" s="2" t="s">
        <v>39</v>
      </c>
      <c r="H434" s="397">
        <f>SUM(прил8!I168)</f>
        <v>0</v>
      </c>
      <c r="I434" s="397">
        <f>SUM(прил8!J168)</f>
        <v>2042099</v>
      </c>
    </row>
    <row r="435" spans="1:9" ht="32.25" customHeight="1" x14ac:dyDescent="0.25">
      <c r="A435" s="75" t="s">
        <v>163</v>
      </c>
      <c r="B435" s="30">
        <v>10</v>
      </c>
      <c r="C435" s="28" t="s">
        <v>20</v>
      </c>
      <c r="D435" s="217" t="s">
        <v>428</v>
      </c>
      <c r="E435" s="218" t="s">
        <v>370</v>
      </c>
      <c r="F435" s="219" t="s">
        <v>371</v>
      </c>
      <c r="G435" s="28"/>
      <c r="H435" s="394">
        <f t="shared" ref="H435:I437" si="33">SUM(H436)</f>
        <v>1985092</v>
      </c>
      <c r="I435" s="394">
        <f t="shared" si="33"/>
        <v>1985092</v>
      </c>
    </row>
    <row r="436" spans="1:9" ht="49.5" customHeight="1" x14ac:dyDescent="0.25">
      <c r="A436" s="3" t="s">
        <v>164</v>
      </c>
      <c r="B436" s="340">
        <v>10</v>
      </c>
      <c r="C436" s="2" t="s">
        <v>20</v>
      </c>
      <c r="D436" s="220" t="s">
        <v>215</v>
      </c>
      <c r="E436" s="221" t="s">
        <v>370</v>
      </c>
      <c r="F436" s="222" t="s">
        <v>371</v>
      </c>
      <c r="G436" s="2"/>
      <c r="H436" s="395">
        <f t="shared" si="33"/>
        <v>1985092</v>
      </c>
      <c r="I436" s="395">
        <f t="shared" si="33"/>
        <v>1985092</v>
      </c>
    </row>
    <row r="437" spans="1:9" ht="17.25" customHeight="1" x14ac:dyDescent="0.25">
      <c r="A437" s="3" t="s">
        <v>429</v>
      </c>
      <c r="B437" s="6">
        <v>10</v>
      </c>
      <c r="C437" s="2" t="s">
        <v>20</v>
      </c>
      <c r="D437" s="220" t="s">
        <v>215</v>
      </c>
      <c r="E437" s="221" t="s">
        <v>10</v>
      </c>
      <c r="F437" s="222" t="s">
        <v>371</v>
      </c>
      <c r="G437" s="2"/>
      <c r="H437" s="395">
        <f t="shared" si="33"/>
        <v>1985092</v>
      </c>
      <c r="I437" s="395">
        <f t="shared" si="33"/>
        <v>1985092</v>
      </c>
    </row>
    <row r="438" spans="1:9" ht="16.5" customHeight="1" x14ac:dyDescent="0.25">
      <c r="A438" s="84" t="s">
        <v>165</v>
      </c>
      <c r="B438" s="340">
        <v>10</v>
      </c>
      <c r="C438" s="2" t="s">
        <v>20</v>
      </c>
      <c r="D438" s="220" t="s">
        <v>215</v>
      </c>
      <c r="E438" s="221" t="s">
        <v>10</v>
      </c>
      <c r="F438" s="222" t="s">
        <v>471</v>
      </c>
      <c r="G438" s="2"/>
      <c r="H438" s="395">
        <f>SUM(H439:H439)</f>
        <v>1985092</v>
      </c>
      <c r="I438" s="395">
        <f>SUM(I439:I439)</f>
        <v>1985092</v>
      </c>
    </row>
    <row r="439" spans="1:9" ht="15.75" x14ac:dyDescent="0.25">
      <c r="A439" s="3" t="s">
        <v>40</v>
      </c>
      <c r="B439" s="340">
        <v>10</v>
      </c>
      <c r="C439" s="2" t="s">
        <v>20</v>
      </c>
      <c r="D439" s="220" t="s">
        <v>215</v>
      </c>
      <c r="E439" s="221" t="s">
        <v>10</v>
      </c>
      <c r="F439" s="222" t="s">
        <v>471</v>
      </c>
      <c r="G439" s="2" t="s">
        <v>39</v>
      </c>
      <c r="H439" s="397">
        <f>SUM(прил8!I365)</f>
        <v>1985092</v>
      </c>
      <c r="I439" s="397">
        <f>SUM(прил8!J365)</f>
        <v>1985092</v>
      </c>
    </row>
    <row r="440" spans="1:9" ht="47.25" x14ac:dyDescent="0.25">
      <c r="A440" s="27" t="s">
        <v>178</v>
      </c>
      <c r="B440" s="30">
        <v>10</v>
      </c>
      <c r="C440" s="28" t="s">
        <v>20</v>
      </c>
      <c r="D440" s="217" t="s">
        <v>421</v>
      </c>
      <c r="E440" s="218" t="s">
        <v>370</v>
      </c>
      <c r="F440" s="219" t="s">
        <v>371</v>
      </c>
      <c r="G440" s="28"/>
      <c r="H440" s="394">
        <f t="shared" ref="H440:I443" si="34">SUM(H441)</f>
        <v>429106</v>
      </c>
      <c r="I440" s="394">
        <f t="shared" si="34"/>
        <v>429106</v>
      </c>
    </row>
    <row r="441" spans="1:9" ht="78.75" x14ac:dyDescent="0.25">
      <c r="A441" s="3" t="s">
        <v>179</v>
      </c>
      <c r="B441" s="340">
        <v>10</v>
      </c>
      <c r="C441" s="2" t="s">
        <v>20</v>
      </c>
      <c r="D441" s="220" t="s">
        <v>206</v>
      </c>
      <c r="E441" s="221" t="s">
        <v>370</v>
      </c>
      <c r="F441" s="222" t="s">
        <v>371</v>
      </c>
      <c r="G441" s="2"/>
      <c r="H441" s="395">
        <f t="shared" si="34"/>
        <v>429106</v>
      </c>
      <c r="I441" s="395">
        <f t="shared" si="34"/>
        <v>429106</v>
      </c>
    </row>
    <row r="442" spans="1:9" ht="31.5" x14ac:dyDescent="0.25">
      <c r="A442" s="3" t="s">
        <v>427</v>
      </c>
      <c r="B442" s="340">
        <v>10</v>
      </c>
      <c r="C442" s="2" t="s">
        <v>20</v>
      </c>
      <c r="D442" s="220" t="s">
        <v>206</v>
      </c>
      <c r="E442" s="221" t="s">
        <v>10</v>
      </c>
      <c r="F442" s="222" t="s">
        <v>371</v>
      </c>
      <c r="G442" s="2"/>
      <c r="H442" s="395">
        <f t="shared" si="34"/>
        <v>429106</v>
      </c>
      <c r="I442" s="395">
        <f t="shared" si="34"/>
        <v>429106</v>
      </c>
    </row>
    <row r="443" spans="1:9" ht="15.75" x14ac:dyDescent="0.25">
      <c r="A443" s="3" t="s">
        <v>564</v>
      </c>
      <c r="B443" s="340">
        <v>10</v>
      </c>
      <c r="C443" s="2" t="s">
        <v>20</v>
      </c>
      <c r="D443" s="220" t="s">
        <v>206</v>
      </c>
      <c r="E443" s="221" t="s">
        <v>10</v>
      </c>
      <c r="F443" s="222" t="s">
        <v>563</v>
      </c>
      <c r="G443" s="2"/>
      <c r="H443" s="395">
        <f t="shared" si="34"/>
        <v>429106</v>
      </c>
      <c r="I443" s="395">
        <f t="shared" si="34"/>
        <v>429106</v>
      </c>
    </row>
    <row r="444" spans="1:9" ht="15.75" x14ac:dyDescent="0.25">
      <c r="A444" s="76" t="s">
        <v>21</v>
      </c>
      <c r="B444" s="340">
        <v>10</v>
      </c>
      <c r="C444" s="2" t="s">
        <v>20</v>
      </c>
      <c r="D444" s="220" t="s">
        <v>206</v>
      </c>
      <c r="E444" s="221" t="s">
        <v>10</v>
      </c>
      <c r="F444" s="222" t="s">
        <v>563</v>
      </c>
      <c r="G444" s="2" t="s">
        <v>66</v>
      </c>
      <c r="H444" s="397">
        <f>SUM(прил8!I173)</f>
        <v>429106</v>
      </c>
      <c r="I444" s="397">
        <f>SUM(прил8!J173)</f>
        <v>429106</v>
      </c>
    </row>
    <row r="445" spans="1:9" s="9" customFormat="1" ht="16.5" customHeight="1" x14ac:dyDescent="0.25">
      <c r="A445" s="41" t="s">
        <v>70</v>
      </c>
      <c r="B445" s="40">
        <v>10</v>
      </c>
      <c r="C445" s="51" t="s">
        <v>68</v>
      </c>
      <c r="D445" s="214"/>
      <c r="E445" s="215"/>
      <c r="F445" s="216"/>
      <c r="G445" s="52"/>
      <c r="H445" s="401">
        <f>SUM(H446)</f>
        <v>3958262</v>
      </c>
      <c r="I445" s="401">
        <f>SUM(I446)</f>
        <v>3958262</v>
      </c>
    </row>
    <row r="446" spans="1:9" ht="35.25" customHeight="1" x14ac:dyDescent="0.25">
      <c r="A446" s="92" t="s">
        <v>123</v>
      </c>
      <c r="B446" s="67">
        <v>10</v>
      </c>
      <c r="C446" s="68" t="s">
        <v>68</v>
      </c>
      <c r="D446" s="262" t="s">
        <v>180</v>
      </c>
      <c r="E446" s="263" t="s">
        <v>370</v>
      </c>
      <c r="F446" s="264" t="s">
        <v>371</v>
      </c>
      <c r="G446" s="31"/>
      <c r="H446" s="394">
        <f>SUM(H447+H461+H457)</f>
        <v>3958262</v>
      </c>
      <c r="I446" s="394">
        <f>SUM(I447+I461+I457)</f>
        <v>3958262</v>
      </c>
    </row>
    <row r="447" spans="1:9" ht="48" customHeight="1" x14ac:dyDescent="0.25">
      <c r="A447" s="7" t="s">
        <v>122</v>
      </c>
      <c r="B447" s="34">
        <v>10</v>
      </c>
      <c r="C447" s="35" t="s">
        <v>68</v>
      </c>
      <c r="D447" s="259" t="s">
        <v>211</v>
      </c>
      <c r="E447" s="260" t="s">
        <v>370</v>
      </c>
      <c r="F447" s="261" t="s">
        <v>371</v>
      </c>
      <c r="G447" s="268"/>
      <c r="H447" s="395">
        <f>SUM(H448)</f>
        <v>3946262</v>
      </c>
      <c r="I447" s="395">
        <f>SUM(I448)</f>
        <v>3946262</v>
      </c>
    </row>
    <row r="448" spans="1:9" ht="36" customHeight="1" x14ac:dyDescent="0.25">
      <c r="A448" s="7" t="s">
        <v>394</v>
      </c>
      <c r="B448" s="34">
        <v>10</v>
      </c>
      <c r="C448" s="35" t="s">
        <v>68</v>
      </c>
      <c r="D448" s="259" t="s">
        <v>211</v>
      </c>
      <c r="E448" s="260" t="s">
        <v>10</v>
      </c>
      <c r="F448" s="261" t="s">
        <v>371</v>
      </c>
      <c r="G448" s="268"/>
      <c r="H448" s="395">
        <f>SUM(H449+H455+H452)</f>
        <v>3946262</v>
      </c>
      <c r="I448" s="395">
        <f>SUM(I449+I455+I452)</f>
        <v>3946262</v>
      </c>
    </row>
    <row r="449" spans="1:9" ht="32.25" customHeight="1" x14ac:dyDescent="0.25">
      <c r="A449" s="3" t="s">
        <v>91</v>
      </c>
      <c r="B449" s="34">
        <v>10</v>
      </c>
      <c r="C449" s="35" t="s">
        <v>68</v>
      </c>
      <c r="D449" s="259" t="s">
        <v>211</v>
      </c>
      <c r="E449" s="260" t="s">
        <v>10</v>
      </c>
      <c r="F449" s="261" t="s">
        <v>472</v>
      </c>
      <c r="G449" s="268"/>
      <c r="H449" s="395">
        <f>SUM(H450:H451)</f>
        <v>2677600</v>
      </c>
      <c r="I449" s="395">
        <f>SUM(I450:I451)</f>
        <v>2677600</v>
      </c>
    </row>
    <row r="450" spans="1:9" ht="48.75" customHeight="1" x14ac:dyDescent="0.25">
      <c r="A450" s="84" t="s">
        <v>76</v>
      </c>
      <c r="B450" s="34">
        <v>10</v>
      </c>
      <c r="C450" s="35" t="s">
        <v>68</v>
      </c>
      <c r="D450" s="259" t="s">
        <v>211</v>
      </c>
      <c r="E450" s="260" t="s">
        <v>10</v>
      </c>
      <c r="F450" s="261" t="s">
        <v>472</v>
      </c>
      <c r="G450" s="2" t="s">
        <v>13</v>
      </c>
      <c r="H450" s="397">
        <f>SUM(прил8!I485)</f>
        <v>2467600</v>
      </c>
      <c r="I450" s="397">
        <f>SUM(прил8!J485)</f>
        <v>2467600</v>
      </c>
    </row>
    <row r="451" spans="1:9" ht="33" customHeight="1" x14ac:dyDescent="0.25">
      <c r="A451" s="520" t="s">
        <v>514</v>
      </c>
      <c r="B451" s="34">
        <v>10</v>
      </c>
      <c r="C451" s="35" t="s">
        <v>68</v>
      </c>
      <c r="D451" s="259" t="s">
        <v>211</v>
      </c>
      <c r="E451" s="260" t="s">
        <v>10</v>
      </c>
      <c r="F451" s="261" t="s">
        <v>472</v>
      </c>
      <c r="G451" s="2" t="s">
        <v>16</v>
      </c>
      <c r="H451" s="397">
        <f>SUM(прил8!I486)</f>
        <v>210000</v>
      </c>
      <c r="I451" s="397">
        <f>SUM(прил8!J486)</f>
        <v>210000</v>
      </c>
    </row>
    <row r="452" spans="1:9" s="549" customFormat="1" ht="47.25" customHeight="1" x14ac:dyDescent="0.25">
      <c r="A452" s="61" t="s">
        <v>656</v>
      </c>
      <c r="B452" s="34">
        <v>10</v>
      </c>
      <c r="C452" s="35" t="s">
        <v>68</v>
      </c>
      <c r="D452" s="259" t="s">
        <v>211</v>
      </c>
      <c r="E452" s="260" t="s">
        <v>10</v>
      </c>
      <c r="F452" s="261" t="s">
        <v>655</v>
      </c>
      <c r="G452" s="2"/>
      <c r="H452" s="395">
        <f>SUM(H453:H454)</f>
        <v>669400</v>
      </c>
      <c r="I452" s="395">
        <f>SUM(I453:I454)</f>
        <v>669400</v>
      </c>
    </row>
    <row r="453" spans="1:9" s="549" customFormat="1" ht="49.5" customHeight="1" x14ac:dyDescent="0.25">
      <c r="A453" s="101" t="s">
        <v>76</v>
      </c>
      <c r="B453" s="34">
        <v>10</v>
      </c>
      <c r="C453" s="35" t="s">
        <v>68</v>
      </c>
      <c r="D453" s="259" t="s">
        <v>211</v>
      </c>
      <c r="E453" s="260" t="s">
        <v>10</v>
      </c>
      <c r="F453" s="261" t="s">
        <v>655</v>
      </c>
      <c r="G453" s="2" t="s">
        <v>13</v>
      </c>
      <c r="H453" s="397">
        <f>SUM(прил8!I488)</f>
        <v>603520</v>
      </c>
      <c r="I453" s="397">
        <f>SUM(прил8!J488)</f>
        <v>603520</v>
      </c>
    </row>
    <row r="454" spans="1:9" s="549" customFormat="1" ht="33" customHeight="1" x14ac:dyDescent="0.25">
      <c r="A454" s="535" t="s">
        <v>514</v>
      </c>
      <c r="B454" s="34">
        <v>10</v>
      </c>
      <c r="C454" s="35" t="s">
        <v>68</v>
      </c>
      <c r="D454" s="259" t="s">
        <v>211</v>
      </c>
      <c r="E454" s="260" t="s">
        <v>10</v>
      </c>
      <c r="F454" s="261" t="s">
        <v>655</v>
      </c>
      <c r="G454" s="2" t="s">
        <v>16</v>
      </c>
      <c r="H454" s="397">
        <f>SUM(прил8!I489)</f>
        <v>65880</v>
      </c>
      <c r="I454" s="397">
        <f>SUM(прил8!J489)</f>
        <v>65880</v>
      </c>
    </row>
    <row r="455" spans="1:9" ht="30.75" customHeight="1" x14ac:dyDescent="0.25">
      <c r="A455" s="3" t="s">
        <v>75</v>
      </c>
      <c r="B455" s="34">
        <v>10</v>
      </c>
      <c r="C455" s="35" t="s">
        <v>68</v>
      </c>
      <c r="D455" s="259" t="s">
        <v>211</v>
      </c>
      <c r="E455" s="260" t="s">
        <v>10</v>
      </c>
      <c r="F455" s="261" t="s">
        <v>375</v>
      </c>
      <c r="G455" s="2"/>
      <c r="H455" s="395">
        <f>SUM(H456)</f>
        <v>599262</v>
      </c>
      <c r="I455" s="395">
        <f>SUM(I456)</f>
        <v>599262</v>
      </c>
    </row>
    <row r="456" spans="1:9" ht="48.75" customHeight="1" x14ac:dyDescent="0.25">
      <c r="A456" s="84" t="s">
        <v>76</v>
      </c>
      <c r="B456" s="34">
        <v>10</v>
      </c>
      <c r="C456" s="35" t="s">
        <v>68</v>
      </c>
      <c r="D456" s="259" t="s">
        <v>211</v>
      </c>
      <c r="E456" s="260" t="s">
        <v>10</v>
      </c>
      <c r="F456" s="261" t="s">
        <v>375</v>
      </c>
      <c r="G456" s="2" t="s">
        <v>13</v>
      </c>
      <c r="H456" s="397">
        <f>SUM(прил8!I491)</f>
        <v>599262</v>
      </c>
      <c r="I456" s="397">
        <f>SUM(прил8!J491)</f>
        <v>599262</v>
      </c>
    </row>
    <row r="457" spans="1:9" ht="48.75" customHeight="1" x14ac:dyDescent="0.25">
      <c r="A457" s="84" t="s">
        <v>160</v>
      </c>
      <c r="B457" s="35">
        <v>10</v>
      </c>
      <c r="C457" s="35" t="s">
        <v>68</v>
      </c>
      <c r="D457" s="259" t="s">
        <v>182</v>
      </c>
      <c r="E457" s="260" t="s">
        <v>370</v>
      </c>
      <c r="F457" s="261" t="s">
        <v>371</v>
      </c>
      <c r="G457" s="36"/>
      <c r="H457" s="398">
        <f t="shared" ref="H457:I459" si="35">SUM(H458)</f>
        <v>2000</v>
      </c>
      <c r="I457" s="398">
        <f t="shared" si="35"/>
        <v>2000</v>
      </c>
    </row>
    <row r="458" spans="1:9" ht="48.75" customHeight="1" x14ac:dyDescent="0.25">
      <c r="A458" s="84" t="s">
        <v>462</v>
      </c>
      <c r="B458" s="35">
        <v>10</v>
      </c>
      <c r="C458" s="35" t="s">
        <v>68</v>
      </c>
      <c r="D458" s="259" t="s">
        <v>182</v>
      </c>
      <c r="E458" s="260" t="s">
        <v>10</v>
      </c>
      <c r="F458" s="261" t="s">
        <v>371</v>
      </c>
      <c r="G458" s="36"/>
      <c r="H458" s="398">
        <f t="shared" si="35"/>
        <v>2000</v>
      </c>
      <c r="I458" s="398">
        <f t="shared" si="35"/>
        <v>2000</v>
      </c>
    </row>
    <row r="459" spans="1:9" ht="18.75" customHeight="1" x14ac:dyDescent="0.25">
      <c r="A459" s="84" t="s">
        <v>474</v>
      </c>
      <c r="B459" s="35">
        <v>10</v>
      </c>
      <c r="C459" s="35" t="s">
        <v>68</v>
      </c>
      <c r="D459" s="259" t="s">
        <v>182</v>
      </c>
      <c r="E459" s="260" t="s">
        <v>10</v>
      </c>
      <c r="F459" s="261" t="s">
        <v>473</v>
      </c>
      <c r="G459" s="36"/>
      <c r="H459" s="398">
        <f t="shared" si="35"/>
        <v>2000</v>
      </c>
      <c r="I459" s="398">
        <f t="shared" si="35"/>
        <v>2000</v>
      </c>
    </row>
    <row r="460" spans="1:9" ht="32.25" customHeight="1" x14ac:dyDescent="0.25">
      <c r="A460" s="84" t="s">
        <v>514</v>
      </c>
      <c r="B460" s="35">
        <v>10</v>
      </c>
      <c r="C460" s="35" t="s">
        <v>68</v>
      </c>
      <c r="D460" s="259" t="s">
        <v>182</v>
      </c>
      <c r="E460" s="260" t="s">
        <v>10</v>
      </c>
      <c r="F460" s="261" t="s">
        <v>473</v>
      </c>
      <c r="G460" s="36" t="s">
        <v>16</v>
      </c>
      <c r="H460" s="399">
        <f>SUM(прил8!I495)</f>
        <v>2000</v>
      </c>
      <c r="I460" s="399">
        <f>SUM(прил8!J495)</f>
        <v>2000</v>
      </c>
    </row>
    <row r="461" spans="1:9" ht="66.75" customHeight="1" x14ac:dyDescent="0.25">
      <c r="A461" s="76" t="s">
        <v>111</v>
      </c>
      <c r="B461" s="34">
        <v>10</v>
      </c>
      <c r="C461" s="35" t="s">
        <v>68</v>
      </c>
      <c r="D461" s="259" t="s">
        <v>210</v>
      </c>
      <c r="E461" s="260" t="s">
        <v>370</v>
      </c>
      <c r="F461" s="261" t="s">
        <v>371</v>
      </c>
      <c r="G461" s="2"/>
      <c r="H461" s="395">
        <f t="shared" ref="H461:I463" si="36">SUM(H462)</f>
        <v>10000</v>
      </c>
      <c r="I461" s="395">
        <f t="shared" si="36"/>
        <v>10000</v>
      </c>
    </row>
    <row r="462" spans="1:9" ht="33" customHeight="1" x14ac:dyDescent="0.25">
      <c r="A462" s="76" t="s">
        <v>378</v>
      </c>
      <c r="B462" s="34">
        <v>10</v>
      </c>
      <c r="C462" s="35" t="s">
        <v>68</v>
      </c>
      <c r="D462" s="259" t="s">
        <v>210</v>
      </c>
      <c r="E462" s="260" t="s">
        <v>10</v>
      </c>
      <c r="F462" s="261" t="s">
        <v>371</v>
      </c>
      <c r="G462" s="2"/>
      <c r="H462" s="395">
        <f t="shared" si="36"/>
        <v>10000</v>
      </c>
      <c r="I462" s="395">
        <f t="shared" si="36"/>
        <v>10000</v>
      </c>
    </row>
    <row r="463" spans="1:9" ht="33" customHeight="1" x14ac:dyDescent="0.25">
      <c r="A463" s="527" t="s">
        <v>102</v>
      </c>
      <c r="B463" s="34">
        <v>10</v>
      </c>
      <c r="C463" s="35" t="s">
        <v>68</v>
      </c>
      <c r="D463" s="259" t="s">
        <v>210</v>
      </c>
      <c r="E463" s="260" t="s">
        <v>10</v>
      </c>
      <c r="F463" s="261" t="s">
        <v>380</v>
      </c>
      <c r="G463" s="2"/>
      <c r="H463" s="395">
        <f t="shared" si="36"/>
        <v>10000</v>
      </c>
      <c r="I463" s="395">
        <f t="shared" si="36"/>
        <v>10000</v>
      </c>
    </row>
    <row r="464" spans="1:9" ht="32.25" customHeight="1" x14ac:dyDescent="0.25">
      <c r="A464" s="520" t="s">
        <v>514</v>
      </c>
      <c r="B464" s="34">
        <v>10</v>
      </c>
      <c r="C464" s="35" t="s">
        <v>68</v>
      </c>
      <c r="D464" s="259" t="s">
        <v>210</v>
      </c>
      <c r="E464" s="260" t="s">
        <v>10</v>
      </c>
      <c r="F464" s="261" t="s">
        <v>380</v>
      </c>
      <c r="G464" s="2" t="s">
        <v>16</v>
      </c>
      <c r="H464" s="396">
        <f>SUM(прил8!I499)</f>
        <v>10000</v>
      </c>
      <c r="I464" s="396">
        <f>SUM(прил8!J499)</f>
        <v>10000</v>
      </c>
    </row>
    <row r="465" spans="1:9" ht="15.75" x14ac:dyDescent="0.25">
      <c r="A465" s="74" t="s">
        <v>43</v>
      </c>
      <c r="B465" s="39">
        <v>11</v>
      </c>
      <c r="C465" s="39"/>
      <c r="D465" s="247"/>
      <c r="E465" s="248"/>
      <c r="F465" s="249"/>
      <c r="G465" s="15"/>
      <c r="H465" s="447">
        <f>SUM(H466)</f>
        <v>150000</v>
      </c>
      <c r="I465" s="447">
        <f>SUM(I466)</f>
        <v>150000</v>
      </c>
    </row>
    <row r="466" spans="1:9" ht="15.75" x14ac:dyDescent="0.25">
      <c r="A466" s="86" t="s">
        <v>44</v>
      </c>
      <c r="B466" s="40">
        <v>11</v>
      </c>
      <c r="C466" s="23" t="s">
        <v>12</v>
      </c>
      <c r="D466" s="214"/>
      <c r="E466" s="215"/>
      <c r="F466" s="216"/>
      <c r="G466" s="22"/>
      <c r="H466" s="401">
        <f>SUM(H467)</f>
        <v>150000</v>
      </c>
      <c r="I466" s="401">
        <f>SUM(I467)</f>
        <v>150000</v>
      </c>
    </row>
    <row r="467" spans="1:9" ht="64.5" customHeight="1" x14ac:dyDescent="0.25">
      <c r="A467" s="66" t="s">
        <v>151</v>
      </c>
      <c r="B467" s="28" t="s">
        <v>45</v>
      </c>
      <c r="C467" s="28" t="s">
        <v>12</v>
      </c>
      <c r="D467" s="217" t="s">
        <v>443</v>
      </c>
      <c r="E467" s="218" t="s">
        <v>370</v>
      </c>
      <c r="F467" s="219" t="s">
        <v>371</v>
      </c>
      <c r="G467" s="28"/>
      <c r="H467" s="394">
        <f t="shared" ref="H467:I470" si="37">SUM(H468)</f>
        <v>150000</v>
      </c>
      <c r="I467" s="394">
        <f t="shared" si="37"/>
        <v>150000</v>
      </c>
    </row>
    <row r="468" spans="1:9" ht="81.75" customHeight="1" x14ac:dyDescent="0.25">
      <c r="A468" s="80" t="s">
        <v>167</v>
      </c>
      <c r="B468" s="2" t="s">
        <v>45</v>
      </c>
      <c r="C468" s="2" t="s">
        <v>12</v>
      </c>
      <c r="D468" s="220" t="s">
        <v>228</v>
      </c>
      <c r="E468" s="221" t="s">
        <v>370</v>
      </c>
      <c r="F468" s="222" t="s">
        <v>371</v>
      </c>
      <c r="G468" s="2"/>
      <c r="H468" s="395">
        <f t="shared" si="37"/>
        <v>150000</v>
      </c>
      <c r="I468" s="395">
        <f t="shared" si="37"/>
        <v>150000</v>
      </c>
    </row>
    <row r="469" spans="1:9" ht="32.25" customHeight="1" x14ac:dyDescent="0.25">
      <c r="A469" s="80" t="s">
        <v>475</v>
      </c>
      <c r="B469" s="2" t="s">
        <v>45</v>
      </c>
      <c r="C469" s="2" t="s">
        <v>12</v>
      </c>
      <c r="D469" s="220" t="s">
        <v>228</v>
      </c>
      <c r="E469" s="221" t="s">
        <v>10</v>
      </c>
      <c r="F469" s="222" t="s">
        <v>371</v>
      </c>
      <c r="G469" s="2"/>
      <c r="H469" s="395">
        <f t="shared" si="37"/>
        <v>150000</v>
      </c>
      <c r="I469" s="395">
        <f t="shared" si="37"/>
        <v>150000</v>
      </c>
    </row>
    <row r="470" spans="1:9" ht="47.25" x14ac:dyDescent="0.25">
      <c r="A470" s="3" t="s">
        <v>168</v>
      </c>
      <c r="B470" s="2" t="s">
        <v>45</v>
      </c>
      <c r="C470" s="2" t="s">
        <v>12</v>
      </c>
      <c r="D470" s="220" t="s">
        <v>228</v>
      </c>
      <c r="E470" s="221" t="s">
        <v>10</v>
      </c>
      <c r="F470" s="222" t="s">
        <v>476</v>
      </c>
      <c r="G470" s="2"/>
      <c r="H470" s="395">
        <f t="shared" si="37"/>
        <v>150000</v>
      </c>
      <c r="I470" s="395">
        <f t="shared" si="37"/>
        <v>150000</v>
      </c>
    </row>
    <row r="471" spans="1:9" ht="31.5" x14ac:dyDescent="0.25">
      <c r="A471" s="520" t="s">
        <v>514</v>
      </c>
      <c r="B471" s="2" t="s">
        <v>45</v>
      </c>
      <c r="C471" s="2" t="s">
        <v>12</v>
      </c>
      <c r="D471" s="220" t="s">
        <v>228</v>
      </c>
      <c r="E471" s="221" t="s">
        <v>10</v>
      </c>
      <c r="F471" s="222" t="s">
        <v>476</v>
      </c>
      <c r="G471" s="2" t="s">
        <v>16</v>
      </c>
      <c r="H471" s="397">
        <f>SUM(прил8!I445)</f>
        <v>150000</v>
      </c>
      <c r="I471" s="397">
        <f>SUM(прил8!J445)</f>
        <v>150000</v>
      </c>
    </row>
    <row r="472" spans="1:9" ht="47.25" x14ac:dyDescent="0.25">
      <c r="A472" s="74" t="s">
        <v>46</v>
      </c>
      <c r="B472" s="39">
        <v>14</v>
      </c>
      <c r="C472" s="39"/>
      <c r="D472" s="247"/>
      <c r="E472" s="248"/>
      <c r="F472" s="249"/>
      <c r="G472" s="15"/>
      <c r="H472" s="447">
        <f>SUM(H473)</f>
        <v>5722416</v>
      </c>
      <c r="I472" s="447">
        <f>SUM(I473)</f>
        <v>5261991</v>
      </c>
    </row>
    <row r="473" spans="1:9" ht="31.5" customHeight="1" x14ac:dyDescent="0.25">
      <c r="A473" s="86" t="s">
        <v>47</v>
      </c>
      <c r="B473" s="40">
        <v>14</v>
      </c>
      <c r="C473" s="23" t="s">
        <v>10</v>
      </c>
      <c r="D473" s="214"/>
      <c r="E473" s="215"/>
      <c r="F473" s="216"/>
      <c r="G473" s="22"/>
      <c r="H473" s="401">
        <f t="shared" ref="H473:I477" si="38">SUM(H474)</f>
        <v>5722416</v>
      </c>
      <c r="I473" s="401">
        <f t="shared" si="38"/>
        <v>5261991</v>
      </c>
    </row>
    <row r="474" spans="1:9" ht="32.25" customHeight="1" x14ac:dyDescent="0.25">
      <c r="A474" s="75" t="s">
        <v>120</v>
      </c>
      <c r="B474" s="30">
        <v>14</v>
      </c>
      <c r="C474" s="28" t="s">
        <v>10</v>
      </c>
      <c r="D474" s="217" t="s">
        <v>208</v>
      </c>
      <c r="E474" s="218" t="s">
        <v>370</v>
      </c>
      <c r="F474" s="219" t="s">
        <v>371</v>
      </c>
      <c r="G474" s="28"/>
      <c r="H474" s="394">
        <f t="shared" si="38"/>
        <v>5722416</v>
      </c>
      <c r="I474" s="394">
        <f t="shared" si="38"/>
        <v>5261991</v>
      </c>
    </row>
    <row r="475" spans="1:9" ht="50.25" customHeight="1" x14ac:dyDescent="0.25">
      <c r="A475" s="84" t="s">
        <v>169</v>
      </c>
      <c r="B475" s="340">
        <v>14</v>
      </c>
      <c r="C475" s="2" t="s">
        <v>10</v>
      </c>
      <c r="D475" s="220" t="s">
        <v>212</v>
      </c>
      <c r="E475" s="221" t="s">
        <v>370</v>
      </c>
      <c r="F475" s="222" t="s">
        <v>371</v>
      </c>
      <c r="G475" s="2"/>
      <c r="H475" s="395">
        <f t="shared" si="38"/>
        <v>5722416</v>
      </c>
      <c r="I475" s="395">
        <f t="shared" si="38"/>
        <v>5261991</v>
      </c>
    </row>
    <row r="476" spans="1:9" ht="31.5" customHeight="1" x14ac:dyDescent="0.25">
      <c r="A476" s="84" t="s">
        <v>477</v>
      </c>
      <c r="B476" s="340">
        <v>14</v>
      </c>
      <c r="C476" s="2" t="s">
        <v>10</v>
      </c>
      <c r="D476" s="220" t="s">
        <v>212</v>
      </c>
      <c r="E476" s="221" t="s">
        <v>12</v>
      </c>
      <c r="F476" s="222" t="s">
        <v>371</v>
      </c>
      <c r="G476" s="2"/>
      <c r="H476" s="395">
        <f t="shared" si="38"/>
        <v>5722416</v>
      </c>
      <c r="I476" s="395">
        <f t="shared" si="38"/>
        <v>5261991</v>
      </c>
    </row>
    <row r="477" spans="1:9" ht="32.25" customHeight="1" x14ac:dyDescent="0.25">
      <c r="A477" s="84" t="s">
        <v>479</v>
      </c>
      <c r="B477" s="340">
        <v>14</v>
      </c>
      <c r="C477" s="2" t="s">
        <v>10</v>
      </c>
      <c r="D477" s="220" t="s">
        <v>212</v>
      </c>
      <c r="E477" s="221" t="s">
        <v>12</v>
      </c>
      <c r="F477" s="222" t="s">
        <v>478</v>
      </c>
      <c r="G477" s="2"/>
      <c r="H477" s="395">
        <f t="shared" si="38"/>
        <v>5722416</v>
      </c>
      <c r="I477" s="395">
        <f t="shared" si="38"/>
        <v>5261991</v>
      </c>
    </row>
    <row r="478" spans="1:9" ht="15.75" x14ac:dyDescent="0.25">
      <c r="A478" s="84" t="s">
        <v>21</v>
      </c>
      <c r="B478" s="340">
        <v>14</v>
      </c>
      <c r="C478" s="2" t="s">
        <v>10</v>
      </c>
      <c r="D478" s="220" t="s">
        <v>212</v>
      </c>
      <c r="E478" s="221" t="s">
        <v>12</v>
      </c>
      <c r="F478" s="222" t="s">
        <v>478</v>
      </c>
      <c r="G478" s="2" t="s">
        <v>66</v>
      </c>
      <c r="H478" s="397">
        <f>SUM(прил8!I199)</f>
        <v>5722416</v>
      </c>
      <c r="I478" s="397">
        <f>SUM(прил8!J199)</f>
        <v>5261991</v>
      </c>
    </row>
    <row r="479" spans="1:9" ht="15.75" x14ac:dyDescent="0.25">
      <c r="A479" s="371" t="s">
        <v>562</v>
      </c>
      <c r="B479" s="375"/>
      <c r="C479" s="372"/>
      <c r="D479" s="372"/>
      <c r="E479" s="373"/>
      <c r="F479" s="374"/>
      <c r="G479" s="374"/>
      <c r="H479" s="392">
        <f>SUM(прил8!I500)</f>
        <v>3889758</v>
      </c>
      <c r="I479" s="392">
        <f>SUM(прил8!J500)</f>
        <v>7783098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64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53" t="s">
        <v>535</v>
      </c>
      <c r="E1" s="353"/>
      <c r="F1" s="353"/>
      <c r="G1" s="1"/>
    </row>
    <row r="2" spans="1:13" x14ac:dyDescent="0.25">
      <c r="D2" s="353" t="s">
        <v>7</v>
      </c>
      <c r="E2" s="353"/>
      <c r="F2" s="353"/>
    </row>
    <row r="3" spans="1:13" x14ac:dyDescent="0.25">
      <c r="D3" s="353" t="s">
        <v>6</v>
      </c>
      <c r="E3" s="353"/>
      <c r="F3" s="353"/>
    </row>
    <row r="4" spans="1:13" x14ac:dyDescent="0.25">
      <c r="D4" s="353" t="s">
        <v>92</v>
      </c>
      <c r="E4" s="353"/>
      <c r="F4" s="353"/>
    </row>
    <row r="5" spans="1:13" x14ac:dyDescent="0.25">
      <c r="D5" s="353" t="s">
        <v>744</v>
      </c>
      <c r="E5" s="353"/>
      <c r="F5" s="353"/>
    </row>
    <row r="6" spans="1:13" x14ac:dyDescent="0.25">
      <c r="D6" s="353" t="s">
        <v>745</v>
      </c>
      <c r="E6" s="353"/>
      <c r="F6" s="353"/>
    </row>
    <row r="7" spans="1:13" x14ac:dyDescent="0.25">
      <c r="D7" s="4" t="s">
        <v>793</v>
      </c>
      <c r="E7" s="4"/>
      <c r="F7" s="4"/>
    </row>
    <row r="8" spans="1:13" x14ac:dyDescent="0.25">
      <c r="D8" s="551" t="s">
        <v>810</v>
      </c>
      <c r="E8" s="353"/>
      <c r="F8" s="353"/>
    </row>
    <row r="9" spans="1:13" ht="18.75" x14ac:dyDescent="0.25">
      <c r="A9" s="604" t="s">
        <v>483</v>
      </c>
      <c r="B9" s="604"/>
      <c r="C9" s="604"/>
      <c r="D9" s="604"/>
      <c r="E9" s="604"/>
      <c r="F9" s="604"/>
      <c r="G9" s="604"/>
      <c r="H9" s="604"/>
      <c r="I9" s="604"/>
    </row>
    <row r="10" spans="1:13" ht="18.75" x14ac:dyDescent="0.25">
      <c r="A10" s="604" t="s">
        <v>67</v>
      </c>
      <c r="B10" s="604"/>
      <c r="C10" s="604"/>
      <c r="D10" s="604"/>
      <c r="E10" s="604"/>
      <c r="F10" s="604"/>
      <c r="G10" s="604"/>
      <c r="H10" s="604"/>
      <c r="I10" s="604"/>
    </row>
    <row r="11" spans="1:13" ht="18.75" x14ac:dyDescent="0.25">
      <c r="A11" s="604" t="s">
        <v>748</v>
      </c>
      <c r="B11" s="604"/>
      <c r="C11" s="604"/>
      <c r="D11" s="604"/>
      <c r="E11" s="604"/>
      <c r="F11" s="604"/>
      <c r="G11" s="604"/>
      <c r="H11" s="604"/>
      <c r="I11" s="604"/>
    </row>
    <row r="12" spans="1:13" ht="15.75" x14ac:dyDescent="0.25">
      <c r="C12" s="349"/>
      <c r="I12" t="s">
        <v>499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05" t="s">
        <v>3</v>
      </c>
      <c r="F13" s="606"/>
      <c r="G13" s="607"/>
      <c r="H13" s="50" t="s">
        <v>4</v>
      </c>
      <c r="I13" s="50" t="s">
        <v>5</v>
      </c>
      <c r="J13" s="581"/>
    </row>
    <row r="14" spans="1:13" ht="15.75" x14ac:dyDescent="0.25">
      <c r="A14" s="81" t="s">
        <v>8</v>
      </c>
      <c r="B14" s="81"/>
      <c r="C14" s="38"/>
      <c r="D14" s="38"/>
      <c r="E14" s="208"/>
      <c r="F14" s="209"/>
      <c r="G14" s="210"/>
      <c r="H14" s="38"/>
      <c r="I14" s="391">
        <f>SUM(I15+I235+I272+I493+I288+I609)</f>
        <v>475375345</v>
      </c>
      <c r="K14" s="446"/>
      <c r="L14" s="446"/>
      <c r="M14" s="446"/>
    </row>
    <row r="15" spans="1:13" ht="15.75" x14ac:dyDescent="0.25">
      <c r="A15" s="533" t="s">
        <v>49</v>
      </c>
      <c r="B15" s="403" t="s">
        <v>50</v>
      </c>
      <c r="C15" s="411"/>
      <c r="D15" s="411"/>
      <c r="E15" s="412"/>
      <c r="F15" s="413"/>
      <c r="G15" s="414"/>
      <c r="H15" s="411"/>
      <c r="I15" s="410">
        <f>SUM(I16+I131+I146+I192+I220+I72+I214)</f>
        <v>57969742</v>
      </c>
      <c r="J15" s="446"/>
      <c r="K15" s="549"/>
      <c r="M15" s="446"/>
    </row>
    <row r="16" spans="1:13" ht="15.75" x14ac:dyDescent="0.25">
      <c r="A16" s="278" t="s">
        <v>9</v>
      </c>
      <c r="B16" s="295" t="s">
        <v>50</v>
      </c>
      <c r="C16" s="15" t="s">
        <v>10</v>
      </c>
      <c r="D16" s="15"/>
      <c r="E16" s="289"/>
      <c r="F16" s="290"/>
      <c r="G16" s="291"/>
      <c r="H16" s="15"/>
      <c r="I16" s="392">
        <f>SUM(I17+I22+I76+I66)</f>
        <v>29704949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5"/>
      <c r="F17" s="266"/>
      <c r="G17" s="267"/>
      <c r="H17" s="22"/>
      <c r="I17" s="393">
        <f>SUM(I18)</f>
        <v>1828008</v>
      </c>
    </row>
    <row r="18" spans="1:9" ht="15.75" x14ac:dyDescent="0.25">
      <c r="A18" s="27" t="s">
        <v>103</v>
      </c>
      <c r="B18" s="30" t="s">
        <v>50</v>
      </c>
      <c r="C18" s="28" t="s">
        <v>10</v>
      </c>
      <c r="D18" s="28" t="s">
        <v>12</v>
      </c>
      <c r="E18" s="217" t="s">
        <v>372</v>
      </c>
      <c r="F18" s="218" t="s">
        <v>370</v>
      </c>
      <c r="G18" s="219" t="s">
        <v>371</v>
      </c>
      <c r="H18" s="28"/>
      <c r="I18" s="394">
        <f>SUM(I19)</f>
        <v>1828008</v>
      </c>
    </row>
    <row r="19" spans="1:9" ht="15.75" x14ac:dyDescent="0.25">
      <c r="A19" s="83" t="s">
        <v>104</v>
      </c>
      <c r="B19" s="50" t="s">
        <v>50</v>
      </c>
      <c r="C19" s="2" t="s">
        <v>10</v>
      </c>
      <c r="D19" s="2" t="s">
        <v>12</v>
      </c>
      <c r="E19" s="220" t="s">
        <v>181</v>
      </c>
      <c r="F19" s="221" t="s">
        <v>370</v>
      </c>
      <c r="G19" s="222" t="s">
        <v>371</v>
      </c>
      <c r="H19" s="2"/>
      <c r="I19" s="395">
        <f>SUM(I20)</f>
        <v>1828008</v>
      </c>
    </row>
    <row r="20" spans="1:9" ht="31.5" x14ac:dyDescent="0.25">
      <c r="A20" s="3" t="s">
        <v>75</v>
      </c>
      <c r="B20" s="340" t="s">
        <v>50</v>
      </c>
      <c r="C20" s="2" t="s">
        <v>10</v>
      </c>
      <c r="D20" s="2" t="s">
        <v>12</v>
      </c>
      <c r="E20" s="220" t="s">
        <v>181</v>
      </c>
      <c r="F20" s="221" t="s">
        <v>370</v>
      </c>
      <c r="G20" s="222" t="s">
        <v>375</v>
      </c>
      <c r="H20" s="2"/>
      <c r="I20" s="395">
        <f>SUM(I21)</f>
        <v>1828008</v>
      </c>
    </row>
    <row r="21" spans="1:9" ht="63" x14ac:dyDescent="0.25">
      <c r="A21" s="84" t="s">
        <v>76</v>
      </c>
      <c r="B21" s="340" t="s">
        <v>50</v>
      </c>
      <c r="C21" s="2" t="s">
        <v>10</v>
      </c>
      <c r="D21" s="2" t="s">
        <v>12</v>
      </c>
      <c r="E21" s="220" t="s">
        <v>181</v>
      </c>
      <c r="F21" s="221" t="s">
        <v>370</v>
      </c>
      <c r="G21" s="222" t="s">
        <v>375</v>
      </c>
      <c r="H21" s="2" t="s">
        <v>13</v>
      </c>
      <c r="I21" s="396">
        <v>1828008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5"/>
      <c r="F22" s="266"/>
      <c r="G22" s="267"/>
      <c r="H22" s="22"/>
      <c r="I22" s="393">
        <f>SUM(I23+I38+I43+I49+I56+I61+I30)</f>
        <v>18851377</v>
      </c>
    </row>
    <row r="23" spans="1:9" ht="47.25" x14ac:dyDescent="0.25">
      <c r="A23" s="75" t="s">
        <v>110</v>
      </c>
      <c r="B23" s="30" t="s">
        <v>50</v>
      </c>
      <c r="C23" s="28" t="s">
        <v>10</v>
      </c>
      <c r="D23" s="28" t="s">
        <v>20</v>
      </c>
      <c r="E23" s="223" t="s">
        <v>180</v>
      </c>
      <c r="F23" s="224" t="s">
        <v>370</v>
      </c>
      <c r="G23" s="225" t="s">
        <v>371</v>
      </c>
      <c r="H23" s="28"/>
      <c r="I23" s="394">
        <f>SUM(I24)</f>
        <v>1012100</v>
      </c>
    </row>
    <row r="24" spans="1:9" ht="80.25" customHeight="1" x14ac:dyDescent="0.25">
      <c r="A24" s="76" t="s">
        <v>111</v>
      </c>
      <c r="B24" s="53" t="s">
        <v>50</v>
      </c>
      <c r="C24" s="2" t="s">
        <v>10</v>
      </c>
      <c r="D24" s="2" t="s">
        <v>20</v>
      </c>
      <c r="E24" s="235" t="s">
        <v>210</v>
      </c>
      <c r="F24" s="236" t="s">
        <v>370</v>
      </c>
      <c r="G24" s="237" t="s">
        <v>371</v>
      </c>
      <c r="H24" s="2"/>
      <c r="I24" s="395">
        <f>SUM(I25)</f>
        <v>1012100</v>
      </c>
    </row>
    <row r="25" spans="1:9" ht="47.25" x14ac:dyDescent="0.25">
      <c r="A25" s="76" t="s">
        <v>378</v>
      </c>
      <c r="B25" s="53" t="s">
        <v>50</v>
      </c>
      <c r="C25" s="2" t="s">
        <v>10</v>
      </c>
      <c r="D25" s="2" t="s">
        <v>20</v>
      </c>
      <c r="E25" s="235" t="s">
        <v>210</v>
      </c>
      <c r="F25" s="236" t="s">
        <v>10</v>
      </c>
      <c r="G25" s="237" t="s">
        <v>371</v>
      </c>
      <c r="H25" s="2"/>
      <c r="I25" s="395">
        <f>SUM(I26+I28)</f>
        <v>1012100</v>
      </c>
    </row>
    <row r="26" spans="1:9" ht="47.25" x14ac:dyDescent="0.25">
      <c r="A26" s="84" t="s">
        <v>77</v>
      </c>
      <c r="B26" s="340" t="s">
        <v>50</v>
      </c>
      <c r="C26" s="2" t="s">
        <v>10</v>
      </c>
      <c r="D26" s="2" t="s">
        <v>20</v>
      </c>
      <c r="E26" s="238" t="s">
        <v>210</v>
      </c>
      <c r="F26" s="239" t="s">
        <v>10</v>
      </c>
      <c r="G26" s="240" t="s">
        <v>379</v>
      </c>
      <c r="H26" s="2"/>
      <c r="I26" s="395">
        <f>SUM(I27)</f>
        <v>1004100</v>
      </c>
    </row>
    <row r="27" spans="1:9" ht="63" x14ac:dyDescent="0.25">
      <c r="A27" s="84" t="s">
        <v>76</v>
      </c>
      <c r="B27" s="340" t="s">
        <v>50</v>
      </c>
      <c r="C27" s="2" t="s">
        <v>10</v>
      </c>
      <c r="D27" s="2" t="s">
        <v>20</v>
      </c>
      <c r="E27" s="238" t="s">
        <v>210</v>
      </c>
      <c r="F27" s="239" t="s">
        <v>10</v>
      </c>
      <c r="G27" s="240" t="s">
        <v>379</v>
      </c>
      <c r="H27" s="2" t="s">
        <v>13</v>
      </c>
      <c r="I27" s="396">
        <v>1004100</v>
      </c>
    </row>
    <row r="28" spans="1:9" ht="31.5" x14ac:dyDescent="0.25">
      <c r="A28" s="534" t="s">
        <v>102</v>
      </c>
      <c r="B28" s="296" t="s">
        <v>50</v>
      </c>
      <c r="C28" s="2" t="s">
        <v>10</v>
      </c>
      <c r="D28" s="2" t="s">
        <v>20</v>
      </c>
      <c r="E28" s="235" t="s">
        <v>210</v>
      </c>
      <c r="F28" s="236" t="s">
        <v>10</v>
      </c>
      <c r="G28" s="237" t="s">
        <v>380</v>
      </c>
      <c r="H28" s="2"/>
      <c r="I28" s="395">
        <f>SUM(I29)</f>
        <v>8000</v>
      </c>
    </row>
    <row r="29" spans="1:9" ht="32.25" customHeight="1" x14ac:dyDescent="0.25">
      <c r="A29" s="535" t="s">
        <v>514</v>
      </c>
      <c r="B29" s="6" t="s">
        <v>50</v>
      </c>
      <c r="C29" s="2" t="s">
        <v>10</v>
      </c>
      <c r="D29" s="2" t="s">
        <v>20</v>
      </c>
      <c r="E29" s="235" t="s">
        <v>210</v>
      </c>
      <c r="F29" s="236" t="s">
        <v>10</v>
      </c>
      <c r="G29" s="237" t="s">
        <v>380</v>
      </c>
      <c r="H29" s="2" t="s">
        <v>16</v>
      </c>
      <c r="I29" s="396">
        <v>8000</v>
      </c>
    </row>
    <row r="30" spans="1:9" ht="49.5" hidden="1" customHeight="1" x14ac:dyDescent="0.25">
      <c r="A30" s="27" t="s">
        <v>124</v>
      </c>
      <c r="B30" s="30" t="s">
        <v>50</v>
      </c>
      <c r="C30" s="28" t="s">
        <v>10</v>
      </c>
      <c r="D30" s="28" t="s">
        <v>20</v>
      </c>
      <c r="E30" s="229" t="s">
        <v>395</v>
      </c>
      <c r="F30" s="230" t="s">
        <v>370</v>
      </c>
      <c r="G30" s="231" t="s">
        <v>371</v>
      </c>
      <c r="H30" s="28"/>
      <c r="I30" s="394">
        <f>SUM(I31)</f>
        <v>0</v>
      </c>
    </row>
    <row r="31" spans="1:9" ht="82.5" hidden="1" customHeight="1" x14ac:dyDescent="0.25">
      <c r="A31" s="54" t="s">
        <v>125</v>
      </c>
      <c r="B31" s="53" t="s">
        <v>50</v>
      </c>
      <c r="C31" s="2" t="s">
        <v>10</v>
      </c>
      <c r="D31" s="2" t="s">
        <v>20</v>
      </c>
      <c r="E31" s="232" t="s">
        <v>484</v>
      </c>
      <c r="F31" s="233" t="s">
        <v>370</v>
      </c>
      <c r="G31" s="234" t="s">
        <v>371</v>
      </c>
      <c r="H31" s="44"/>
      <c r="I31" s="395">
        <f>SUM(I32)</f>
        <v>0</v>
      </c>
    </row>
    <row r="32" spans="1:9" ht="48" hidden="1" customHeight="1" x14ac:dyDescent="0.25">
      <c r="A32" s="76" t="s">
        <v>396</v>
      </c>
      <c r="B32" s="53" t="s">
        <v>50</v>
      </c>
      <c r="C32" s="2" t="s">
        <v>10</v>
      </c>
      <c r="D32" s="2" t="s">
        <v>20</v>
      </c>
      <c r="E32" s="232" t="s">
        <v>484</v>
      </c>
      <c r="F32" s="233" t="s">
        <v>10</v>
      </c>
      <c r="G32" s="234" t="s">
        <v>371</v>
      </c>
      <c r="H32" s="44"/>
      <c r="I32" s="395">
        <f>SUM(I33+I35)</f>
        <v>0</v>
      </c>
    </row>
    <row r="33" spans="1:9" ht="18.75" hidden="1" customHeight="1" x14ac:dyDescent="0.25">
      <c r="A33" s="76" t="s">
        <v>553</v>
      </c>
      <c r="B33" s="53" t="s">
        <v>50</v>
      </c>
      <c r="C33" s="2" t="s">
        <v>10</v>
      </c>
      <c r="D33" s="2" t="s">
        <v>20</v>
      </c>
      <c r="E33" s="232" t="s">
        <v>192</v>
      </c>
      <c r="F33" s="233" t="s">
        <v>10</v>
      </c>
      <c r="G33" s="234" t="s">
        <v>554</v>
      </c>
      <c r="H33" s="44"/>
      <c r="I33" s="395">
        <f>SUM(I34)</f>
        <v>0</v>
      </c>
    </row>
    <row r="34" spans="1:9" ht="34.5" hidden="1" customHeight="1" x14ac:dyDescent="0.25">
      <c r="A34" s="536" t="s">
        <v>514</v>
      </c>
      <c r="B34" s="53" t="s">
        <v>50</v>
      </c>
      <c r="C34" s="2" t="s">
        <v>10</v>
      </c>
      <c r="D34" s="2" t="s">
        <v>20</v>
      </c>
      <c r="E34" s="232" t="s">
        <v>192</v>
      </c>
      <c r="F34" s="233" t="s">
        <v>10</v>
      </c>
      <c r="G34" s="234" t="s">
        <v>554</v>
      </c>
      <c r="H34" s="44" t="s">
        <v>16</v>
      </c>
      <c r="I34" s="397"/>
    </row>
    <row r="35" spans="1:9" ht="16.5" hidden="1" customHeight="1" x14ac:dyDescent="0.25">
      <c r="A35" s="76" t="s">
        <v>486</v>
      </c>
      <c r="B35" s="53" t="s">
        <v>50</v>
      </c>
      <c r="C35" s="2" t="s">
        <v>10</v>
      </c>
      <c r="D35" s="2" t="s">
        <v>20</v>
      </c>
      <c r="E35" s="232" t="s">
        <v>192</v>
      </c>
      <c r="F35" s="233" t="s">
        <v>10</v>
      </c>
      <c r="G35" s="234" t="s">
        <v>485</v>
      </c>
      <c r="H35" s="44"/>
      <c r="I35" s="395">
        <f>SUM(I36:I37)</f>
        <v>0</v>
      </c>
    </row>
    <row r="36" spans="1:9" ht="32.25" hidden="1" customHeight="1" x14ac:dyDescent="0.25">
      <c r="A36" s="536" t="s">
        <v>514</v>
      </c>
      <c r="B36" s="53" t="s">
        <v>50</v>
      </c>
      <c r="C36" s="2" t="s">
        <v>10</v>
      </c>
      <c r="D36" s="2" t="s">
        <v>20</v>
      </c>
      <c r="E36" s="232" t="s">
        <v>192</v>
      </c>
      <c r="F36" s="233" t="s">
        <v>10</v>
      </c>
      <c r="G36" s="234" t="s">
        <v>485</v>
      </c>
      <c r="H36" s="2" t="s">
        <v>16</v>
      </c>
      <c r="I36" s="397"/>
    </row>
    <row r="37" spans="1:9" s="461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2" t="s">
        <v>192</v>
      </c>
      <c r="F37" s="233" t="s">
        <v>10</v>
      </c>
      <c r="G37" s="234" t="s">
        <v>485</v>
      </c>
      <c r="H37" s="2" t="s">
        <v>17</v>
      </c>
      <c r="I37" s="397"/>
    </row>
    <row r="38" spans="1:9" ht="47.25" x14ac:dyDescent="0.25">
      <c r="A38" s="75" t="s">
        <v>105</v>
      </c>
      <c r="B38" s="30" t="s">
        <v>50</v>
      </c>
      <c r="C38" s="28" t="s">
        <v>10</v>
      </c>
      <c r="D38" s="28" t="s">
        <v>20</v>
      </c>
      <c r="E38" s="229" t="s">
        <v>373</v>
      </c>
      <c r="F38" s="230" t="s">
        <v>370</v>
      </c>
      <c r="G38" s="231" t="s">
        <v>371</v>
      </c>
      <c r="H38" s="28"/>
      <c r="I38" s="394">
        <f>SUM(I39)</f>
        <v>987020</v>
      </c>
    </row>
    <row r="39" spans="1:9" ht="63" x14ac:dyDescent="0.25">
      <c r="A39" s="76" t="s">
        <v>116</v>
      </c>
      <c r="B39" s="53" t="s">
        <v>50</v>
      </c>
      <c r="C39" s="2" t="s">
        <v>10</v>
      </c>
      <c r="D39" s="2" t="s">
        <v>20</v>
      </c>
      <c r="E39" s="232" t="s">
        <v>374</v>
      </c>
      <c r="F39" s="233" t="s">
        <v>370</v>
      </c>
      <c r="G39" s="234" t="s">
        <v>371</v>
      </c>
      <c r="H39" s="44"/>
      <c r="I39" s="395">
        <f>SUM(I40)</f>
        <v>987020</v>
      </c>
    </row>
    <row r="40" spans="1:9" ht="47.25" x14ac:dyDescent="0.25">
      <c r="A40" s="76" t="s">
        <v>377</v>
      </c>
      <c r="B40" s="53" t="s">
        <v>50</v>
      </c>
      <c r="C40" s="2" t="s">
        <v>10</v>
      </c>
      <c r="D40" s="2" t="s">
        <v>20</v>
      </c>
      <c r="E40" s="232" t="s">
        <v>374</v>
      </c>
      <c r="F40" s="233" t="s">
        <v>10</v>
      </c>
      <c r="G40" s="234" t="s">
        <v>371</v>
      </c>
      <c r="H40" s="44"/>
      <c r="I40" s="395">
        <f>SUM(I41)</f>
        <v>987020</v>
      </c>
    </row>
    <row r="41" spans="1:9" ht="17.25" customHeight="1" x14ac:dyDescent="0.25">
      <c r="A41" s="76" t="s">
        <v>107</v>
      </c>
      <c r="B41" s="53" t="s">
        <v>50</v>
      </c>
      <c r="C41" s="2" t="s">
        <v>10</v>
      </c>
      <c r="D41" s="2" t="s">
        <v>20</v>
      </c>
      <c r="E41" s="232" t="s">
        <v>374</v>
      </c>
      <c r="F41" s="233" t="s">
        <v>10</v>
      </c>
      <c r="G41" s="234" t="s">
        <v>376</v>
      </c>
      <c r="H41" s="44"/>
      <c r="I41" s="395">
        <f>SUM(I42)</f>
        <v>987020</v>
      </c>
    </row>
    <row r="42" spans="1:9" ht="31.5" customHeight="1" x14ac:dyDescent="0.25">
      <c r="A42" s="536" t="s">
        <v>514</v>
      </c>
      <c r="B42" s="279" t="s">
        <v>50</v>
      </c>
      <c r="C42" s="2" t="s">
        <v>10</v>
      </c>
      <c r="D42" s="2" t="s">
        <v>20</v>
      </c>
      <c r="E42" s="232" t="s">
        <v>374</v>
      </c>
      <c r="F42" s="233" t="s">
        <v>10</v>
      </c>
      <c r="G42" s="234" t="s">
        <v>376</v>
      </c>
      <c r="H42" s="2" t="s">
        <v>16</v>
      </c>
      <c r="I42" s="466">
        <v>987020</v>
      </c>
    </row>
    <row r="43" spans="1:9" ht="31.5" x14ac:dyDescent="0.25">
      <c r="A43" s="75" t="s">
        <v>117</v>
      </c>
      <c r="B43" s="30" t="s">
        <v>50</v>
      </c>
      <c r="C43" s="28" t="s">
        <v>10</v>
      </c>
      <c r="D43" s="28" t="s">
        <v>20</v>
      </c>
      <c r="E43" s="217" t="s">
        <v>382</v>
      </c>
      <c r="F43" s="218" t="s">
        <v>370</v>
      </c>
      <c r="G43" s="219" t="s">
        <v>371</v>
      </c>
      <c r="H43" s="28"/>
      <c r="I43" s="394">
        <f>SUM(I44)</f>
        <v>191079</v>
      </c>
    </row>
    <row r="44" spans="1:9" ht="63" x14ac:dyDescent="0.25">
      <c r="A44" s="76" t="s">
        <v>515</v>
      </c>
      <c r="B44" s="53" t="s">
        <v>50</v>
      </c>
      <c r="C44" s="2" t="s">
        <v>10</v>
      </c>
      <c r="D44" s="2" t="s">
        <v>20</v>
      </c>
      <c r="E44" s="220" t="s">
        <v>184</v>
      </c>
      <c r="F44" s="221" t="s">
        <v>370</v>
      </c>
      <c r="G44" s="222" t="s">
        <v>371</v>
      </c>
      <c r="H44" s="2"/>
      <c r="I44" s="395">
        <f>SUM(I45)</f>
        <v>191079</v>
      </c>
    </row>
    <row r="45" spans="1:9" ht="47.25" x14ac:dyDescent="0.25">
      <c r="A45" s="76" t="s">
        <v>381</v>
      </c>
      <c r="B45" s="53" t="s">
        <v>50</v>
      </c>
      <c r="C45" s="2" t="s">
        <v>10</v>
      </c>
      <c r="D45" s="2" t="s">
        <v>20</v>
      </c>
      <c r="E45" s="220" t="s">
        <v>184</v>
      </c>
      <c r="F45" s="221" t="s">
        <v>10</v>
      </c>
      <c r="G45" s="222" t="s">
        <v>371</v>
      </c>
      <c r="H45" s="2"/>
      <c r="I45" s="395">
        <f>SUM(I46)</f>
        <v>191079</v>
      </c>
    </row>
    <row r="46" spans="1:9" ht="32.25" customHeight="1" x14ac:dyDescent="0.25">
      <c r="A46" s="76" t="s">
        <v>80</v>
      </c>
      <c r="B46" s="297" t="s">
        <v>50</v>
      </c>
      <c r="C46" s="2" t="s">
        <v>10</v>
      </c>
      <c r="D46" s="2" t="s">
        <v>20</v>
      </c>
      <c r="E46" s="220" t="s">
        <v>184</v>
      </c>
      <c r="F46" s="221" t="s">
        <v>10</v>
      </c>
      <c r="G46" s="222" t="s">
        <v>383</v>
      </c>
      <c r="H46" s="2"/>
      <c r="I46" s="395">
        <f>SUM(I47:I48)</f>
        <v>191079</v>
      </c>
    </row>
    <row r="47" spans="1:9" ht="63" x14ac:dyDescent="0.25">
      <c r="A47" s="84" t="s">
        <v>76</v>
      </c>
      <c r="B47" s="340" t="s">
        <v>50</v>
      </c>
      <c r="C47" s="2" t="s">
        <v>10</v>
      </c>
      <c r="D47" s="2" t="s">
        <v>20</v>
      </c>
      <c r="E47" s="220" t="s">
        <v>184</v>
      </c>
      <c r="F47" s="221" t="s">
        <v>10</v>
      </c>
      <c r="G47" s="222" t="s">
        <v>383</v>
      </c>
      <c r="H47" s="2" t="s">
        <v>13</v>
      </c>
      <c r="I47" s="397">
        <v>161079</v>
      </c>
    </row>
    <row r="48" spans="1:9" s="594" customFormat="1" ht="31.5" x14ac:dyDescent="0.25">
      <c r="A48" s="536" t="s">
        <v>514</v>
      </c>
      <c r="B48" s="595" t="s">
        <v>50</v>
      </c>
      <c r="C48" s="2" t="s">
        <v>10</v>
      </c>
      <c r="D48" s="2" t="s">
        <v>20</v>
      </c>
      <c r="E48" s="220" t="s">
        <v>184</v>
      </c>
      <c r="F48" s="221" t="s">
        <v>10</v>
      </c>
      <c r="G48" s="222" t="s">
        <v>383</v>
      </c>
      <c r="H48" s="2" t="s">
        <v>16</v>
      </c>
      <c r="I48" s="397">
        <v>30000</v>
      </c>
    </row>
    <row r="49" spans="1:9" ht="47.25" x14ac:dyDescent="0.25">
      <c r="A49" s="93" t="s">
        <v>112</v>
      </c>
      <c r="B49" s="32" t="s">
        <v>50</v>
      </c>
      <c r="C49" s="28" t="s">
        <v>10</v>
      </c>
      <c r="D49" s="28" t="s">
        <v>20</v>
      </c>
      <c r="E49" s="217" t="s">
        <v>385</v>
      </c>
      <c r="F49" s="218" t="s">
        <v>370</v>
      </c>
      <c r="G49" s="219" t="s">
        <v>371</v>
      </c>
      <c r="H49" s="28"/>
      <c r="I49" s="394">
        <f>SUM(I50)</f>
        <v>669400</v>
      </c>
    </row>
    <row r="50" spans="1:9" ht="63" x14ac:dyDescent="0.25">
      <c r="A50" s="537" t="s">
        <v>113</v>
      </c>
      <c r="B50" s="279" t="s">
        <v>50</v>
      </c>
      <c r="C50" s="2" t="s">
        <v>10</v>
      </c>
      <c r="D50" s="2" t="s">
        <v>20</v>
      </c>
      <c r="E50" s="220" t="s">
        <v>185</v>
      </c>
      <c r="F50" s="221" t="s">
        <v>370</v>
      </c>
      <c r="G50" s="222" t="s">
        <v>371</v>
      </c>
      <c r="H50" s="2"/>
      <c r="I50" s="395">
        <f>SUM(I51)</f>
        <v>669400</v>
      </c>
    </row>
    <row r="51" spans="1:9" ht="63" x14ac:dyDescent="0.25">
      <c r="A51" s="538" t="s">
        <v>384</v>
      </c>
      <c r="B51" s="6" t="s">
        <v>50</v>
      </c>
      <c r="C51" s="2" t="s">
        <v>10</v>
      </c>
      <c r="D51" s="2" t="s">
        <v>20</v>
      </c>
      <c r="E51" s="220" t="s">
        <v>185</v>
      </c>
      <c r="F51" s="221" t="s">
        <v>10</v>
      </c>
      <c r="G51" s="222" t="s">
        <v>371</v>
      </c>
      <c r="H51" s="2"/>
      <c r="I51" s="395">
        <f>SUM(I52+I54)</f>
        <v>669400</v>
      </c>
    </row>
    <row r="52" spans="1:9" ht="47.25" x14ac:dyDescent="0.25">
      <c r="A52" s="84" t="s">
        <v>555</v>
      </c>
      <c r="B52" s="340" t="s">
        <v>50</v>
      </c>
      <c r="C52" s="2" t="s">
        <v>10</v>
      </c>
      <c r="D52" s="2" t="s">
        <v>20</v>
      </c>
      <c r="E52" s="220" t="s">
        <v>185</v>
      </c>
      <c r="F52" s="221" t="s">
        <v>10</v>
      </c>
      <c r="G52" s="222" t="s">
        <v>386</v>
      </c>
      <c r="H52" s="2"/>
      <c r="I52" s="395">
        <f>SUM(I53)</f>
        <v>334700</v>
      </c>
    </row>
    <row r="53" spans="1:9" ht="63" x14ac:dyDescent="0.25">
      <c r="A53" s="84" t="s">
        <v>76</v>
      </c>
      <c r="B53" s="340" t="s">
        <v>50</v>
      </c>
      <c r="C53" s="2" t="s">
        <v>10</v>
      </c>
      <c r="D53" s="2" t="s">
        <v>20</v>
      </c>
      <c r="E53" s="220" t="s">
        <v>185</v>
      </c>
      <c r="F53" s="221" t="s">
        <v>10</v>
      </c>
      <c r="G53" s="222" t="s">
        <v>386</v>
      </c>
      <c r="H53" s="2" t="s">
        <v>13</v>
      </c>
      <c r="I53" s="396">
        <v>334700</v>
      </c>
    </row>
    <row r="54" spans="1:9" ht="35.25" customHeight="1" x14ac:dyDescent="0.25">
      <c r="A54" s="84" t="s">
        <v>79</v>
      </c>
      <c r="B54" s="340" t="s">
        <v>50</v>
      </c>
      <c r="C54" s="2" t="s">
        <v>10</v>
      </c>
      <c r="D54" s="2" t="s">
        <v>20</v>
      </c>
      <c r="E54" s="220" t="s">
        <v>185</v>
      </c>
      <c r="F54" s="221" t="s">
        <v>10</v>
      </c>
      <c r="G54" s="222" t="s">
        <v>387</v>
      </c>
      <c r="H54" s="2"/>
      <c r="I54" s="395">
        <f>SUM(I55)</f>
        <v>334700</v>
      </c>
    </row>
    <row r="55" spans="1:9" ht="63" x14ac:dyDescent="0.25">
      <c r="A55" s="84" t="s">
        <v>76</v>
      </c>
      <c r="B55" s="340" t="s">
        <v>50</v>
      </c>
      <c r="C55" s="2" t="s">
        <v>10</v>
      </c>
      <c r="D55" s="2" t="s">
        <v>20</v>
      </c>
      <c r="E55" s="220" t="s">
        <v>185</v>
      </c>
      <c r="F55" s="221" t="s">
        <v>10</v>
      </c>
      <c r="G55" s="222" t="s">
        <v>387</v>
      </c>
      <c r="H55" s="2" t="s">
        <v>13</v>
      </c>
      <c r="I55" s="397">
        <v>334700</v>
      </c>
    </row>
    <row r="56" spans="1:9" ht="47.25" x14ac:dyDescent="0.25">
      <c r="A56" s="75" t="s">
        <v>114</v>
      </c>
      <c r="B56" s="30" t="s">
        <v>50</v>
      </c>
      <c r="C56" s="28" t="s">
        <v>10</v>
      </c>
      <c r="D56" s="28" t="s">
        <v>20</v>
      </c>
      <c r="E56" s="217" t="s">
        <v>186</v>
      </c>
      <c r="F56" s="218" t="s">
        <v>370</v>
      </c>
      <c r="G56" s="219" t="s">
        <v>371</v>
      </c>
      <c r="H56" s="28"/>
      <c r="I56" s="394">
        <f>SUM(I57)</f>
        <v>334700</v>
      </c>
    </row>
    <row r="57" spans="1:9" ht="47.25" x14ac:dyDescent="0.25">
      <c r="A57" s="76" t="s">
        <v>115</v>
      </c>
      <c r="B57" s="53" t="s">
        <v>50</v>
      </c>
      <c r="C57" s="2" t="s">
        <v>10</v>
      </c>
      <c r="D57" s="2" t="s">
        <v>20</v>
      </c>
      <c r="E57" s="220" t="s">
        <v>187</v>
      </c>
      <c r="F57" s="221" t="s">
        <v>370</v>
      </c>
      <c r="G57" s="222" t="s">
        <v>371</v>
      </c>
      <c r="H57" s="44"/>
      <c r="I57" s="395">
        <f>SUM(I58)</f>
        <v>334700</v>
      </c>
    </row>
    <row r="58" spans="1:9" ht="47.25" x14ac:dyDescent="0.25">
      <c r="A58" s="76" t="s">
        <v>388</v>
      </c>
      <c r="B58" s="53" t="s">
        <v>50</v>
      </c>
      <c r="C58" s="2" t="s">
        <v>10</v>
      </c>
      <c r="D58" s="2" t="s">
        <v>20</v>
      </c>
      <c r="E58" s="220" t="s">
        <v>187</v>
      </c>
      <c r="F58" s="221" t="s">
        <v>12</v>
      </c>
      <c r="G58" s="222" t="s">
        <v>371</v>
      </c>
      <c r="H58" s="44"/>
      <c r="I58" s="395">
        <f>SUM(I59)</f>
        <v>334700</v>
      </c>
    </row>
    <row r="59" spans="1:9" ht="33.75" customHeight="1" x14ac:dyDescent="0.25">
      <c r="A59" s="3" t="s">
        <v>78</v>
      </c>
      <c r="B59" s="340" t="s">
        <v>50</v>
      </c>
      <c r="C59" s="2" t="s">
        <v>10</v>
      </c>
      <c r="D59" s="2" t="s">
        <v>20</v>
      </c>
      <c r="E59" s="220" t="s">
        <v>187</v>
      </c>
      <c r="F59" s="221" t="s">
        <v>12</v>
      </c>
      <c r="G59" s="222" t="s">
        <v>389</v>
      </c>
      <c r="H59" s="2"/>
      <c r="I59" s="395">
        <f>SUM(I60)</f>
        <v>334700</v>
      </c>
    </row>
    <row r="60" spans="1:9" ht="63" x14ac:dyDescent="0.25">
      <c r="A60" s="84" t="s">
        <v>76</v>
      </c>
      <c r="B60" s="340" t="s">
        <v>50</v>
      </c>
      <c r="C60" s="2" t="s">
        <v>10</v>
      </c>
      <c r="D60" s="2" t="s">
        <v>20</v>
      </c>
      <c r="E60" s="220" t="s">
        <v>187</v>
      </c>
      <c r="F60" s="221" t="s">
        <v>12</v>
      </c>
      <c r="G60" s="222" t="s">
        <v>389</v>
      </c>
      <c r="H60" s="2" t="s">
        <v>13</v>
      </c>
      <c r="I60" s="397">
        <v>334700</v>
      </c>
    </row>
    <row r="61" spans="1:9" ht="15.75" x14ac:dyDescent="0.25">
      <c r="A61" s="27" t="s">
        <v>118</v>
      </c>
      <c r="B61" s="30" t="s">
        <v>50</v>
      </c>
      <c r="C61" s="28" t="s">
        <v>10</v>
      </c>
      <c r="D61" s="28" t="s">
        <v>20</v>
      </c>
      <c r="E61" s="217" t="s">
        <v>188</v>
      </c>
      <c r="F61" s="218" t="s">
        <v>370</v>
      </c>
      <c r="G61" s="219" t="s">
        <v>371</v>
      </c>
      <c r="H61" s="28"/>
      <c r="I61" s="394">
        <f>SUM(I62)</f>
        <v>15657078</v>
      </c>
    </row>
    <row r="62" spans="1:9" ht="31.5" x14ac:dyDescent="0.25">
      <c r="A62" s="3" t="s">
        <v>119</v>
      </c>
      <c r="B62" s="340" t="s">
        <v>50</v>
      </c>
      <c r="C62" s="2" t="s">
        <v>10</v>
      </c>
      <c r="D62" s="2" t="s">
        <v>20</v>
      </c>
      <c r="E62" s="220" t="s">
        <v>189</v>
      </c>
      <c r="F62" s="221" t="s">
        <v>370</v>
      </c>
      <c r="G62" s="222" t="s">
        <v>371</v>
      </c>
      <c r="H62" s="2"/>
      <c r="I62" s="395">
        <f>SUM(I63)</f>
        <v>15657078</v>
      </c>
    </row>
    <row r="63" spans="1:9" ht="31.5" x14ac:dyDescent="0.25">
      <c r="A63" s="3" t="s">
        <v>75</v>
      </c>
      <c r="B63" s="340" t="s">
        <v>50</v>
      </c>
      <c r="C63" s="2" t="s">
        <v>10</v>
      </c>
      <c r="D63" s="2" t="s">
        <v>20</v>
      </c>
      <c r="E63" s="220" t="s">
        <v>189</v>
      </c>
      <c r="F63" s="221" t="s">
        <v>370</v>
      </c>
      <c r="G63" s="222" t="s">
        <v>375</v>
      </c>
      <c r="H63" s="2"/>
      <c r="I63" s="395">
        <f>SUM(I64:I65)</f>
        <v>15657078</v>
      </c>
    </row>
    <row r="64" spans="1:9" ht="63" x14ac:dyDescent="0.25">
      <c r="A64" s="84" t="s">
        <v>76</v>
      </c>
      <c r="B64" s="340" t="s">
        <v>50</v>
      </c>
      <c r="C64" s="2" t="s">
        <v>10</v>
      </c>
      <c r="D64" s="2" t="s">
        <v>20</v>
      </c>
      <c r="E64" s="220" t="s">
        <v>189</v>
      </c>
      <c r="F64" s="221" t="s">
        <v>370</v>
      </c>
      <c r="G64" s="222" t="s">
        <v>375</v>
      </c>
      <c r="H64" s="2" t="s">
        <v>13</v>
      </c>
      <c r="I64" s="399">
        <v>15646534</v>
      </c>
    </row>
    <row r="65" spans="1:9" ht="15.75" x14ac:dyDescent="0.25">
      <c r="A65" s="3" t="s">
        <v>18</v>
      </c>
      <c r="B65" s="340" t="s">
        <v>50</v>
      </c>
      <c r="C65" s="2" t="s">
        <v>10</v>
      </c>
      <c r="D65" s="2" t="s">
        <v>20</v>
      </c>
      <c r="E65" s="220" t="s">
        <v>189</v>
      </c>
      <c r="F65" s="221" t="s">
        <v>370</v>
      </c>
      <c r="G65" s="222" t="s">
        <v>375</v>
      </c>
      <c r="H65" s="2" t="s">
        <v>17</v>
      </c>
      <c r="I65" s="396">
        <v>10544</v>
      </c>
    </row>
    <row r="66" spans="1:9" ht="15.75" x14ac:dyDescent="0.25">
      <c r="A66" s="97" t="s">
        <v>580</v>
      </c>
      <c r="B66" s="26" t="s">
        <v>50</v>
      </c>
      <c r="C66" s="22" t="s">
        <v>10</v>
      </c>
      <c r="D66" s="56" t="s">
        <v>98</v>
      </c>
      <c r="E66" s="98"/>
      <c r="F66" s="286"/>
      <c r="G66" s="287"/>
      <c r="H66" s="22"/>
      <c r="I66" s="393">
        <f>SUM(I67)</f>
        <v>44848</v>
      </c>
    </row>
    <row r="67" spans="1:9" ht="20.25" customHeight="1" x14ac:dyDescent="0.25">
      <c r="A67" s="75" t="s">
        <v>176</v>
      </c>
      <c r="B67" s="30" t="s">
        <v>50</v>
      </c>
      <c r="C67" s="28" t="s">
        <v>10</v>
      </c>
      <c r="D67" s="42" t="s">
        <v>98</v>
      </c>
      <c r="E67" s="223" t="s">
        <v>196</v>
      </c>
      <c r="F67" s="224" t="s">
        <v>370</v>
      </c>
      <c r="G67" s="225" t="s">
        <v>371</v>
      </c>
      <c r="H67" s="28"/>
      <c r="I67" s="394">
        <f>SUM(I68)</f>
        <v>44848</v>
      </c>
    </row>
    <row r="68" spans="1:9" ht="18" customHeight="1" x14ac:dyDescent="0.25">
      <c r="A68" s="87" t="s">
        <v>175</v>
      </c>
      <c r="B68" s="6" t="s">
        <v>50</v>
      </c>
      <c r="C68" s="2" t="s">
        <v>10</v>
      </c>
      <c r="D68" s="8" t="s">
        <v>98</v>
      </c>
      <c r="E68" s="238" t="s">
        <v>196</v>
      </c>
      <c r="F68" s="239" t="s">
        <v>370</v>
      </c>
      <c r="G68" s="240" t="s">
        <v>371</v>
      </c>
      <c r="H68" s="2"/>
      <c r="I68" s="395">
        <f>SUM(I69)</f>
        <v>44848</v>
      </c>
    </row>
    <row r="69" spans="1:9" ht="47.25" x14ac:dyDescent="0.25">
      <c r="A69" s="3" t="s">
        <v>581</v>
      </c>
      <c r="B69" s="340" t="s">
        <v>50</v>
      </c>
      <c r="C69" s="2" t="s">
        <v>10</v>
      </c>
      <c r="D69" s="8" t="s">
        <v>98</v>
      </c>
      <c r="E69" s="238" t="s">
        <v>196</v>
      </c>
      <c r="F69" s="239" t="s">
        <v>370</v>
      </c>
      <c r="G69" s="347">
        <v>51200</v>
      </c>
      <c r="H69" s="2"/>
      <c r="I69" s="395">
        <f>SUM(I70)</f>
        <v>44848</v>
      </c>
    </row>
    <row r="70" spans="1:9" ht="31.5" x14ac:dyDescent="0.25">
      <c r="A70" s="537" t="s">
        <v>514</v>
      </c>
      <c r="B70" s="340" t="s">
        <v>50</v>
      </c>
      <c r="C70" s="2" t="s">
        <v>10</v>
      </c>
      <c r="D70" s="8" t="s">
        <v>98</v>
      </c>
      <c r="E70" s="238" t="s">
        <v>196</v>
      </c>
      <c r="F70" s="239" t="s">
        <v>370</v>
      </c>
      <c r="G70" s="347">
        <v>51200</v>
      </c>
      <c r="H70" s="2" t="s">
        <v>16</v>
      </c>
      <c r="I70" s="396">
        <v>44848</v>
      </c>
    </row>
    <row r="71" spans="1:9" ht="15.75" x14ac:dyDescent="0.25">
      <c r="A71" s="97" t="s">
        <v>22</v>
      </c>
      <c r="B71" s="26" t="s">
        <v>50</v>
      </c>
      <c r="C71" s="22" t="s">
        <v>10</v>
      </c>
      <c r="D71" s="26">
        <v>11</v>
      </c>
      <c r="E71" s="98"/>
      <c r="F71" s="286"/>
      <c r="G71" s="287"/>
      <c r="H71" s="22"/>
      <c r="I71" s="393">
        <f>SUM(I72)</f>
        <v>400000</v>
      </c>
    </row>
    <row r="72" spans="1:9" ht="16.5" customHeight="1" x14ac:dyDescent="0.25">
      <c r="A72" s="75" t="s">
        <v>81</v>
      </c>
      <c r="B72" s="30" t="s">
        <v>50</v>
      </c>
      <c r="C72" s="28" t="s">
        <v>10</v>
      </c>
      <c r="D72" s="30">
        <v>11</v>
      </c>
      <c r="E72" s="223" t="s">
        <v>190</v>
      </c>
      <c r="F72" s="224" t="s">
        <v>370</v>
      </c>
      <c r="G72" s="225" t="s">
        <v>371</v>
      </c>
      <c r="H72" s="28"/>
      <c r="I72" s="394">
        <f>SUM(I73)</f>
        <v>400000</v>
      </c>
    </row>
    <row r="73" spans="1:9" ht="16.5" customHeight="1" x14ac:dyDescent="0.25">
      <c r="A73" s="87" t="s">
        <v>82</v>
      </c>
      <c r="B73" s="6" t="s">
        <v>50</v>
      </c>
      <c r="C73" s="2" t="s">
        <v>10</v>
      </c>
      <c r="D73" s="340">
        <v>11</v>
      </c>
      <c r="E73" s="238" t="s">
        <v>191</v>
      </c>
      <c r="F73" s="239" t="s">
        <v>370</v>
      </c>
      <c r="G73" s="240" t="s">
        <v>371</v>
      </c>
      <c r="H73" s="2"/>
      <c r="I73" s="395">
        <f>SUM(I74)</f>
        <v>400000</v>
      </c>
    </row>
    <row r="74" spans="1:9" ht="16.5" customHeight="1" x14ac:dyDescent="0.25">
      <c r="A74" s="3" t="s">
        <v>100</v>
      </c>
      <c r="B74" s="340" t="s">
        <v>50</v>
      </c>
      <c r="C74" s="2" t="s">
        <v>10</v>
      </c>
      <c r="D74" s="340">
        <v>11</v>
      </c>
      <c r="E74" s="238" t="s">
        <v>191</v>
      </c>
      <c r="F74" s="239" t="s">
        <v>370</v>
      </c>
      <c r="G74" s="240" t="s">
        <v>393</v>
      </c>
      <c r="H74" s="2"/>
      <c r="I74" s="395">
        <f>SUM(I75)</f>
        <v>400000</v>
      </c>
    </row>
    <row r="75" spans="1:9" ht="15.75" customHeight="1" x14ac:dyDescent="0.25">
      <c r="A75" s="3" t="s">
        <v>18</v>
      </c>
      <c r="B75" s="340" t="s">
        <v>50</v>
      </c>
      <c r="C75" s="2" t="s">
        <v>10</v>
      </c>
      <c r="D75" s="340">
        <v>11</v>
      </c>
      <c r="E75" s="238" t="s">
        <v>191</v>
      </c>
      <c r="F75" s="239" t="s">
        <v>370</v>
      </c>
      <c r="G75" s="240" t="s">
        <v>393</v>
      </c>
      <c r="H75" s="2" t="s">
        <v>17</v>
      </c>
      <c r="I75" s="396">
        <v>400000</v>
      </c>
    </row>
    <row r="76" spans="1:9" ht="15.75" x14ac:dyDescent="0.25">
      <c r="A76" s="97" t="s">
        <v>23</v>
      </c>
      <c r="B76" s="26" t="s">
        <v>50</v>
      </c>
      <c r="C76" s="22" t="s">
        <v>10</v>
      </c>
      <c r="D76" s="26">
        <v>13</v>
      </c>
      <c r="E76" s="98"/>
      <c r="F76" s="286"/>
      <c r="G76" s="287"/>
      <c r="H76" s="22"/>
      <c r="I76" s="393">
        <f>SUM(I77+I82+I101+I110+I123+I91+I96)</f>
        <v>8980716</v>
      </c>
    </row>
    <row r="77" spans="1:9" ht="47.25" x14ac:dyDescent="0.25">
      <c r="A77" s="27" t="s">
        <v>124</v>
      </c>
      <c r="B77" s="30" t="s">
        <v>50</v>
      </c>
      <c r="C77" s="28" t="s">
        <v>10</v>
      </c>
      <c r="D77" s="30">
        <v>13</v>
      </c>
      <c r="E77" s="223" t="s">
        <v>395</v>
      </c>
      <c r="F77" s="224" t="s">
        <v>370</v>
      </c>
      <c r="G77" s="225" t="s">
        <v>371</v>
      </c>
      <c r="H77" s="28"/>
      <c r="I77" s="394">
        <f>SUM(I78)</f>
        <v>3000</v>
      </c>
    </row>
    <row r="78" spans="1:9" ht="80.25" customHeight="1" x14ac:dyDescent="0.25">
      <c r="A78" s="54" t="s">
        <v>125</v>
      </c>
      <c r="B78" s="53" t="s">
        <v>50</v>
      </c>
      <c r="C78" s="2" t="s">
        <v>10</v>
      </c>
      <c r="D78" s="340">
        <v>13</v>
      </c>
      <c r="E78" s="238" t="s">
        <v>192</v>
      </c>
      <c r="F78" s="239" t="s">
        <v>370</v>
      </c>
      <c r="G78" s="240" t="s">
        <v>371</v>
      </c>
      <c r="H78" s="2"/>
      <c r="I78" s="395">
        <f>SUM(I79)</f>
        <v>3000</v>
      </c>
    </row>
    <row r="79" spans="1:9" ht="47.25" x14ac:dyDescent="0.25">
      <c r="A79" s="54" t="s">
        <v>396</v>
      </c>
      <c r="B79" s="53" t="s">
        <v>50</v>
      </c>
      <c r="C79" s="2" t="s">
        <v>10</v>
      </c>
      <c r="D79" s="340">
        <v>13</v>
      </c>
      <c r="E79" s="238" t="s">
        <v>192</v>
      </c>
      <c r="F79" s="239" t="s">
        <v>10</v>
      </c>
      <c r="G79" s="240" t="s">
        <v>371</v>
      </c>
      <c r="H79" s="2"/>
      <c r="I79" s="395">
        <f>SUM(I80)</f>
        <v>3000</v>
      </c>
    </row>
    <row r="80" spans="1:9" ht="17.25" customHeight="1" x14ac:dyDescent="0.25">
      <c r="A80" s="84" t="s">
        <v>398</v>
      </c>
      <c r="B80" s="340" t="s">
        <v>50</v>
      </c>
      <c r="C80" s="2" t="s">
        <v>10</v>
      </c>
      <c r="D80" s="340">
        <v>13</v>
      </c>
      <c r="E80" s="238" t="s">
        <v>192</v>
      </c>
      <c r="F80" s="239" t="s">
        <v>10</v>
      </c>
      <c r="G80" s="240" t="s">
        <v>397</v>
      </c>
      <c r="H80" s="2"/>
      <c r="I80" s="395">
        <f>SUM(I81)</f>
        <v>3000</v>
      </c>
    </row>
    <row r="81" spans="1:9" ht="31.5" customHeight="1" x14ac:dyDescent="0.25">
      <c r="A81" s="537" t="s">
        <v>514</v>
      </c>
      <c r="B81" s="279" t="s">
        <v>50</v>
      </c>
      <c r="C81" s="2" t="s">
        <v>10</v>
      </c>
      <c r="D81" s="340">
        <v>13</v>
      </c>
      <c r="E81" s="238" t="s">
        <v>192</v>
      </c>
      <c r="F81" s="239" t="s">
        <v>10</v>
      </c>
      <c r="G81" s="240" t="s">
        <v>397</v>
      </c>
      <c r="H81" s="2" t="s">
        <v>16</v>
      </c>
      <c r="I81" s="396">
        <v>3000</v>
      </c>
    </row>
    <row r="82" spans="1:9" ht="47.25" x14ac:dyDescent="0.25">
      <c r="A82" s="75" t="s">
        <v>178</v>
      </c>
      <c r="B82" s="30" t="s">
        <v>50</v>
      </c>
      <c r="C82" s="28" t="s">
        <v>10</v>
      </c>
      <c r="D82" s="30">
        <v>13</v>
      </c>
      <c r="E82" s="223" t="s">
        <v>421</v>
      </c>
      <c r="F82" s="224" t="s">
        <v>370</v>
      </c>
      <c r="G82" s="225" t="s">
        <v>371</v>
      </c>
      <c r="H82" s="28"/>
      <c r="I82" s="394">
        <f>SUM(I83+I87)</f>
        <v>153408</v>
      </c>
    </row>
    <row r="83" spans="1:9" ht="78.75" x14ac:dyDescent="0.25">
      <c r="A83" s="84" t="s">
        <v>231</v>
      </c>
      <c r="B83" s="340" t="s">
        <v>50</v>
      </c>
      <c r="C83" s="2" t="s">
        <v>10</v>
      </c>
      <c r="D83" s="340">
        <v>13</v>
      </c>
      <c r="E83" s="238" t="s">
        <v>230</v>
      </c>
      <c r="F83" s="239" t="s">
        <v>370</v>
      </c>
      <c r="G83" s="240" t="s">
        <v>371</v>
      </c>
      <c r="H83" s="2"/>
      <c r="I83" s="395">
        <f>SUM(I84)</f>
        <v>51136</v>
      </c>
    </row>
    <row r="84" spans="1:9" ht="47.25" x14ac:dyDescent="0.25">
      <c r="A84" s="3" t="s">
        <v>422</v>
      </c>
      <c r="B84" s="340" t="s">
        <v>50</v>
      </c>
      <c r="C84" s="2" t="s">
        <v>10</v>
      </c>
      <c r="D84" s="340">
        <v>13</v>
      </c>
      <c r="E84" s="238" t="s">
        <v>230</v>
      </c>
      <c r="F84" s="239" t="s">
        <v>10</v>
      </c>
      <c r="G84" s="240" t="s">
        <v>371</v>
      </c>
      <c r="H84" s="2"/>
      <c r="I84" s="395">
        <f>SUM(I85)</f>
        <v>51136</v>
      </c>
    </row>
    <row r="85" spans="1:9" ht="31.5" x14ac:dyDescent="0.25">
      <c r="A85" s="535" t="s">
        <v>426</v>
      </c>
      <c r="B85" s="6" t="s">
        <v>50</v>
      </c>
      <c r="C85" s="2" t="s">
        <v>10</v>
      </c>
      <c r="D85" s="340">
        <v>13</v>
      </c>
      <c r="E85" s="238" t="s">
        <v>230</v>
      </c>
      <c r="F85" s="239" t="s">
        <v>10</v>
      </c>
      <c r="G85" s="240" t="s">
        <v>425</v>
      </c>
      <c r="H85" s="2"/>
      <c r="I85" s="395">
        <f>SUM(I86)</f>
        <v>51136</v>
      </c>
    </row>
    <row r="86" spans="1:9" ht="15.75" customHeight="1" x14ac:dyDescent="0.25">
      <c r="A86" s="538" t="s">
        <v>21</v>
      </c>
      <c r="B86" s="6" t="s">
        <v>50</v>
      </c>
      <c r="C86" s="2" t="s">
        <v>10</v>
      </c>
      <c r="D86" s="340">
        <v>13</v>
      </c>
      <c r="E86" s="238" t="s">
        <v>230</v>
      </c>
      <c r="F86" s="239" t="s">
        <v>10</v>
      </c>
      <c r="G86" s="240" t="s">
        <v>425</v>
      </c>
      <c r="H86" s="2" t="s">
        <v>66</v>
      </c>
      <c r="I86" s="396">
        <v>51136</v>
      </c>
    </row>
    <row r="87" spans="1:9" ht="84" customHeight="1" x14ac:dyDescent="0.25">
      <c r="A87" s="84" t="s">
        <v>179</v>
      </c>
      <c r="B87" s="340" t="s">
        <v>50</v>
      </c>
      <c r="C87" s="2" t="s">
        <v>10</v>
      </c>
      <c r="D87" s="340">
        <v>13</v>
      </c>
      <c r="E87" s="238" t="s">
        <v>206</v>
      </c>
      <c r="F87" s="239" t="s">
        <v>370</v>
      </c>
      <c r="G87" s="240" t="s">
        <v>371</v>
      </c>
      <c r="H87" s="2"/>
      <c r="I87" s="395">
        <f>SUM(I88)</f>
        <v>102272</v>
      </c>
    </row>
    <row r="88" spans="1:9" ht="34.5" customHeight="1" x14ac:dyDescent="0.25">
      <c r="A88" s="3" t="s">
        <v>427</v>
      </c>
      <c r="B88" s="340" t="s">
        <v>50</v>
      </c>
      <c r="C88" s="2" t="s">
        <v>10</v>
      </c>
      <c r="D88" s="340">
        <v>13</v>
      </c>
      <c r="E88" s="238" t="s">
        <v>206</v>
      </c>
      <c r="F88" s="239" t="s">
        <v>10</v>
      </c>
      <c r="G88" s="240" t="s">
        <v>371</v>
      </c>
      <c r="H88" s="2"/>
      <c r="I88" s="395">
        <f>SUM(I89)</f>
        <v>102272</v>
      </c>
    </row>
    <row r="89" spans="1:9" ht="31.5" x14ac:dyDescent="0.25">
      <c r="A89" s="535" t="s">
        <v>426</v>
      </c>
      <c r="B89" s="6" t="s">
        <v>50</v>
      </c>
      <c r="C89" s="2" t="s">
        <v>10</v>
      </c>
      <c r="D89" s="340">
        <v>13</v>
      </c>
      <c r="E89" s="238" t="s">
        <v>206</v>
      </c>
      <c r="F89" s="239" t="s">
        <v>10</v>
      </c>
      <c r="G89" s="240" t="s">
        <v>425</v>
      </c>
      <c r="H89" s="2"/>
      <c r="I89" s="395">
        <f>SUM(I90)</f>
        <v>102272</v>
      </c>
    </row>
    <row r="90" spans="1:9" ht="17.25" customHeight="1" x14ac:dyDescent="0.25">
      <c r="A90" s="538" t="s">
        <v>21</v>
      </c>
      <c r="B90" s="6" t="s">
        <v>50</v>
      </c>
      <c r="C90" s="2" t="s">
        <v>10</v>
      </c>
      <c r="D90" s="340">
        <v>13</v>
      </c>
      <c r="E90" s="238" t="s">
        <v>206</v>
      </c>
      <c r="F90" s="239" t="s">
        <v>10</v>
      </c>
      <c r="G90" s="240" t="s">
        <v>425</v>
      </c>
      <c r="H90" s="2" t="s">
        <v>66</v>
      </c>
      <c r="I90" s="396">
        <v>102272</v>
      </c>
    </row>
    <row r="91" spans="1:9" ht="33.75" hidden="1" customHeight="1" x14ac:dyDescent="0.25">
      <c r="A91" s="75" t="s">
        <v>117</v>
      </c>
      <c r="B91" s="30" t="s">
        <v>50</v>
      </c>
      <c r="C91" s="28" t="s">
        <v>10</v>
      </c>
      <c r="D91" s="28">
        <v>13</v>
      </c>
      <c r="E91" s="217" t="s">
        <v>382</v>
      </c>
      <c r="F91" s="218" t="s">
        <v>370</v>
      </c>
      <c r="G91" s="219" t="s">
        <v>371</v>
      </c>
      <c r="H91" s="28"/>
      <c r="I91" s="394">
        <f>SUM(I92)</f>
        <v>0</v>
      </c>
    </row>
    <row r="92" spans="1:9" ht="63" hidden="1" customHeight="1" x14ac:dyDescent="0.25">
      <c r="A92" s="76" t="s">
        <v>490</v>
      </c>
      <c r="B92" s="6" t="s">
        <v>50</v>
      </c>
      <c r="C92" s="2" t="s">
        <v>10</v>
      </c>
      <c r="D92" s="2">
        <v>13</v>
      </c>
      <c r="E92" s="220" t="s">
        <v>489</v>
      </c>
      <c r="F92" s="221" t="s">
        <v>370</v>
      </c>
      <c r="G92" s="222" t="s">
        <v>371</v>
      </c>
      <c r="H92" s="2"/>
      <c r="I92" s="395">
        <f>SUM(I93)</f>
        <v>0</v>
      </c>
    </row>
    <row r="93" spans="1:9" ht="33" hidden="1" customHeight="1" x14ac:dyDescent="0.25">
      <c r="A93" s="76" t="s">
        <v>491</v>
      </c>
      <c r="B93" s="6" t="s">
        <v>50</v>
      </c>
      <c r="C93" s="2" t="s">
        <v>10</v>
      </c>
      <c r="D93" s="2">
        <v>13</v>
      </c>
      <c r="E93" s="220" t="s">
        <v>489</v>
      </c>
      <c r="F93" s="221" t="s">
        <v>10</v>
      </c>
      <c r="G93" s="222" t="s">
        <v>371</v>
      </c>
      <c r="H93" s="2"/>
      <c r="I93" s="395">
        <f>SUM(I94)</f>
        <v>0</v>
      </c>
    </row>
    <row r="94" spans="1:9" ht="31.5" hidden="1" customHeight="1" x14ac:dyDescent="0.25">
      <c r="A94" s="76" t="s">
        <v>493</v>
      </c>
      <c r="B94" s="6" t="s">
        <v>50</v>
      </c>
      <c r="C94" s="2" t="s">
        <v>10</v>
      </c>
      <c r="D94" s="2">
        <v>13</v>
      </c>
      <c r="E94" s="220" t="s">
        <v>489</v>
      </c>
      <c r="F94" s="221" t="s">
        <v>10</v>
      </c>
      <c r="G94" s="222" t="s">
        <v>492</v>
      </c>
      <c r="H94" s="2"/>
      <c r="I94" s="395">
        <f>SUM(I95)</f>
        <v>0</v>
      </c>
    </row>
    <row r="95" spans="1:9" ht="32.25" hidden="1" customHeight="1" x14ac:dyDescent="0.25">
      <c r="A95" s="537" t="s">
        <v>514</v>
      </c>
      <c r="B95" s="6" t="s">
        <v>50</v>
      </c>
      <c r="C95" s="2" t="s">
        <v>10</v>
      </c>
      <c r="D95" s="2">
        <v>13</v>
      </c>
      <c r="E95" s="220" t="s">
        <v>489</v>
      </c>
      <c r="F95" s="221" t="s">
        <v>10</v>
      </c>
      <c r="G95" s="222" t="s">
        <v>492</v>
      </c>
      <c r="H95" s="2" t="s">
        <v>16</v>
      </c>
      <c r="I95" s="397"/>
    </row>
    <row r="96" spans="1:9" ht="64.5" customHeight="1" x14ac:dyDescent="0.25">
      <c r="A96" s="93" t="s">
        <v>132</v>
      </c>
      <c r="B96" s="30" t="s">
        <v>50</v>
      </c>
      <c r="C96" s="28" t="s">
        <v>10</v>
      </c>
      <c r="D96" s="28">
        <v>13</v>
      </c>
      <c r="E96" s="217" t="s">
        <v>404</v>
      </c>
      <c r="F96" s="218" t="s">
        <v>370</v>
      </c>
      <c r="G96" s="219" t="s">
        <v>371</v>
      </c>
      <c r="H96" s="28"/>
      <c r="I96" s="394">
        <f>SUM(I97)</f>
        <v>51136</v>
      </c>
    </row>
    <row r="97" spans="1:20" ht="80.25" customHeight="1" x14ac:dyDescent="0.25">
      <c r="A97" s="76" t="s">
        <v>133</v>
      </c>
      <c r="B97" s="6" t="s">
        <v>50</v>
      </c>
      <c r="C97" s="2" t="s">
        <v>10</v>
      </c>
      <c r="D97" s="2">
        <v>13</v>
      </c>
      <c r="E97" s="259" t="s">
        <v>202</v>
      </c>
      <c r="F97" s="260" t="s">
        <v>370</v>
      </c>
      <c r="G97" s="261" t="s">
        <v>371</v>
      </c>
      <c r="H97" s="71"/>
      <c r="I97" s="398">
        <f>SUM(I98)</f>
        <v>51136</v>
      </c>
    </row>
    <row r="98" spans="1:20" ht="32.25" customHeight="1" x14ac:dyDescent="0.25">
      <c r="A98" s="76" t="s">
        <v>407</v>
      </c>
      <c r="B98" s="6" t="s">
        <v>50</v>
      </c>
      <c r="C98" s="2" t="s">
        <v>10</v>
      </c>
      <c r="D98" s="2">
        <v>13</v>
      </c>
      <c r="E98" s="259" t="s">
        <v>202</v>
      </c>
      <c r="F98" s="260" t="s">
        <v>10</v>
      </c>
      <c r="G98" s="261" t="s">
        <v>371</v>
      </c>
      <c r="H98" s="71"/>
      <c r="I98" s="398">
        <f>SUM(I99)</f>
        <v>51136</v>
      </c>
    </row>
    <row r="99" spans="1:20" ht="32.25" customHeight="1" x14ac:dyDescent="0.25">
      <c r="A99" s="69" t="s">
        <v>426</v>
      </c>
      <c r="B99" s="6" t="s">
        <v>50</v>
      </c>
      <c r="C99" s="2" t="s">
        <v>10</v>
      </c>
      <c r="D99" s="2">
        <v>13</v>
      </c>
      <c r="E99" s="259" t="s">
        <v>202</v>
      </c>
      <c r="F99" s="260" t="s">
        <v>10</v>
      </c>
      <c r="G99" s="261" t="s">
        <v>425</v>
      </c>
      <c r="H99" s="71"/>
      <c r="I99" s="398">
        <f>SUM(I100)</f>
        <v>51136</v>
      </c>
    </row>
    <row r="100" spans="1:20" ht="18" customHeight="1" x14ac:dyDescent="0.25">
      <c r="A100" s="539" t="s">
        <v>21</v>
      </c>
      <c r="B100" s="6" t="s">
        <v>50</v>
      </c>
      <c r="C100" s="2" t="s">
        <v>10</v>
      </c>
      <c r="D100" s="2">
        <v>13</v>
      </c>
      <c r="E100" s="259" t="s">
        <v>202</v>
      </c>
      <c r="F100" s="260" t="s">
        <v>10</v>
      </c>
      <c r="G100" s="261" t="s">
        <v>425</v>
      </c>
      <c r="H100" s="71" t="s">
        <v>66</v>
      </c>
      <c r="I100" s="399">
        <v>51136</v>
      </c>
    </row>
    <row r="101" spans="1:20" ht="30.75" customHeight="1" x14ac:dyDescent="0.25">
      <c r="A101" s="75" t="s">
        <v>24</v>
      </c>
      <c r="B101" s="30" t="s">
        <v>50</v>
      </c>
      <c r="C101" s="28" t="s">
        <v>10</v>
      </c>
      <c r="D101" s="30">
        <v>13</v>
      </c>
      <c r="E101" s="223" t="s">
        <v>193</v>
      </c>
      <c r="F101" s="224" t="s">
        <v>370</v>
      </c>
      <c r="G101" s="225" t="s">
        <v>371</v>
      </c>
      <c r="H101" s="28"/>
      <c r="I101" s="394">
        <f>SUM(I102)</f>
        <v>46687</v>
      </c>
    </row>
    <row r="102" spans="1:20" ht="16.5" customHeight="1" x14ac:dyDescent="0.25">
      <c r="A102" s="84" t="s">
        <v>83</v>
      </c>
      <c r="B102" s="340" t="s">
        <v>50</v>
      </c>
      <c r="C102" s="2" t="s">
        <v>10</v>
      </c>
      <c r="D102" s="340">
        <v>13</v>
      </c>
      <c r="E102" s="238" t="s">
        <v>194</v>
      </c>
      <c r="F102" s="239" t="s">
        <v>370</v>
      </c>
      <c r="G102" s="240" t="s">
        <v>371</v>
      </c>
      <c r="H102" s="2"/>
      <c r="I102" s="395">
        <f>SUM(I105+I108+I103)</f>
        <v>46687</v>
      </c>
    </row>
    <row r="103" spans="1:20" s="566" customFormat="1" ht="19.5" hidden="1" customHeight="1" x14ac:dyDescent="0.25">
      <c r="A103" s="3" t="s">
        <v>100</v>
      </c>
      <c r="B103" s="568" t="s">
        <v>50</v>
      </c>
      <c r="C103" s="2" t="s">
        <v>10</v>
      </c>
      <c r="D103" s="568">
        <v>13</v>
      </c>
      <c r="E103" s="238" t="s">
        <v>194</v>
      </c>
      <c r="F103" s="239" t="s">
        <v>370</v>
      </c>
      <c r="G103" s="240" t="s">
        <v>393</v>
      </c>
      <c r="H103" s="2"/>
      <c r="I103" s="395">
        <f>SUM(I104)</f>
        <v>0</v>
      </c>
    </row>
    <row r="104" spans="1:20" s="566" customFormat="1" ht="31.5" hidden="1" x14ac:dyDescent="0.25">
      <c r="A104" s="89" t="s">
        <v>514</v>
      </c>
      <c r="B104" s="507" t="s">
        <v>50</v>
      </c>
      <c r="C104" s="2" t="s">
        <v>10</v>
      </c>
      <c r="D104" s="568">
        <v>13</v>
      </c>
      <c r="E104" s="238" t="s">
        <v>194</v>
      </c>
      <c r="F104" s="239" t="s">
        <v>370</v>
      </c>
      <c r="G104" s="240" t="s">
        <v>393</v>
      </c>
      <c r="H104" s="2" t="s">
        <v>16</v>
      </c>
      <c r="I104" s="396"/>
    </row>
    <row r="105" spans="1:20" ht="30.75" customHeight="1" x14ac:dyDescent="0.25">
      <c r="A105" s="3" t="s">
        <v>101</v>
      </c>
      <c r="B105" s="340" t="s">
        <v>50</v>
      </c>
      <c r="C105" s="2" t="s">
        <v>10</v>
      </c>
      <c r="D105" s="340">
        <v>13</v>
      </c>
      <c r="E105" s="238" t="s">
        <v>194</v>
      </c>
      <c r="F105" s="239" t="s">
        <v>370</v>
      </c>
      <c r="G105" s="240" t="s">
        <v>399</v>
      </c>
      <c r="H105" s="2"/>
      <c r="I105" s="395">
        <f>SUM(I106:I107)</f>
        <v>46687</v>
      </c>
    </row>
    <row r="106" spans="1:20" ht="32.25" hidden="1" customHeight="1" x14ac:dyDescent="0.25">
      <c r="A106" s="537" t="s">
        <v>514</v>
      </c>
      <c r="B106" s="507" t="s">
        <v>50</v>
      </c>
      <c r="C106" s="2" t="s">
        <v>10</v>
      </c>
      <c r="D106" s="340">
        <v>13</v>
      </c>
      <c r="E106" s="238" t="s">
        <v>194</v>
      </c>
      <c r="F106" s="239" t="s">
        <v>370</v>
      </c>
      <c r="G106" s="240" t="s">
        <v>399</v>
      </c>
      <c r="H106" s="2" t="s">
        <v>16</v>
      </c>
      <c r="I106" s="396"/>
    </row>
    <row r="107" spans="1:20" s="503" customFormat="1" ht="18" customHeight="1" x14ac:dyDescent="0.25">
      <c r="A107" s="3" t="s">
        <v>18</v>
      </c>
      <c r="B107" s="6" t="s">
        <v>50</v>
      </c>
      <c r="C107" s="2" t="s">
        <v>10</v>
      </c>
      <c r="D107" s="504">
        <v>13</v>
      </c>
      <c r="E107" s="238" t="s">
        <v>194</v>
      </c>
      <c r="F107" s="239" t="s">
        <v>370</v>
      </c>
      <c r="G107" s="240" t="s">
        <v>399</v>
      </c>
      <c r="H107" s="2" t="s">
        <v>17</v>
      </c>
      <c r="I107" s="396">
        <v>46687</v>
      </c>
    </row>
    <row r="108" spans="1:20" s="503" customFormat="1" ht="34.5" hidden="1" customHeight="1" x14ac:dyDescent="0.25">
      <c r="A108" s="3" t="s">
        <v>648</v>
      </c>
      <c r="B108" s="6" t="s">
        <v>50</v>
      </c>
      <c r="C108" s="2" t="s">
        <v>10</v>
      </c>
      <c r="D108" s="504">
        <v>13</v>
      </c>
      <c r="E108" s="238" t="s">
        <v>194</v>
      </c>
      <c r="F108" s="239" t="s">
        <v>370</v>
      </c>
      <c r="G108" s="240" t="s">
        <v>647</v>
      </c>
      <c r="H108" s="2"/>
      <c r="I108" s="395">
        <f>SUM(I109)</f>
        <v>0</v>
      </c>
    </row>
    <row r="109" spans="1:20" s="503" customFormat="1" ht="32.25" hidden="1" customHeight="1" x14ac:dyDescent="0.25">
      <c r="A109" s="537" t="s">
        <v>514</v>
      </c>
      <c r="B109" s="6" t="s">
        <v>50</v>
      </c>
      <c r="C109" s="2" t="s">
        <v>10</v>
      </c>
      <c r="D109" s="504">
        <v>13</v>
      </c>
      <c r="E109" s="238" t="s">
        <v>194</v>
      </c>
      <c r="F109" s="239" t="s">
        <v>370</v>
      </c>
      <c r="G109" s="240" t="s">
        <v>647</v>
      </c>
      <c r="H109" s="2" t="s">
        <v>16</v>
      </c>
      <c r="I109" s="396"/>
      <c r="L109" s="610"/>
      <c r="M109" s="610"/>
      <c r="N109" s="610"/>
      <c r="O109" s="610"/>
      <c r="P109" s="610"/>
      <c r="Q109" s="610"/>
      <c r="R109" s="610"/>
      <c r="S109" s="610"/>
      <c r="T109" s="610"/>
    </row>
    <row r="110" spans="1:20" ht="16.5" customHeight="1" x14ac:dyDescent="0.25">
      <c r="A110" s="75" t="s">
        <v>176</v>
      </c>
      <c r="B110" s="30" t="s">
        <v>50</v>
      </c>
      <c r="C110" s="28" t="s">
        <v>10</v>
      </c>
      <c r="D110" s="30">
        <v>13</v>
      </c>
      <c r="E110" s="223" t="s">
        <v>195</v>
      </c>
      <c r="F110" s="224" t="s">
        <v>370</v>
      </c>
      <c r="G110" s="225" t="s">
        <v>371</v>
      </c>
      <c r="H110" s="28"/>
      <c r="I110" s="394">
        <f>SUM(I111)</f>
        <v>1104926</v>
      </c>
    </row>
    <row r="111" spans="1:20" ht="16.5" customHeight="1" x14ac:dyDescent="0.25">
      <c r="A111" s="84" t="s">
        <v>175</v>
      </c>
      <c r="B111" s="340" t="s">
        <v>50</v>
      </c>
      <c r="C111" s="2" t="s">
        <v>10</v>
      </c>
      <c r="D111" s="340">
        <v>13</v>
      </c>
      <c r="E111" s="238" t="s">
        <v>196</v>
      </c>
      <c r="F111" s="239" t="s">
        <v>370</v>
      </c>
      <c r="G111" s="240" t="s">
        <v>371</v>
      </c>
      <c r="H111" s="2"/>
      <c r="I111" s="395">
        <f>SUM(I112+I121+I119+I116+I114)</f>
        <v>1104926</v>
      </c>
    </row>
    <row r="112" spans="1:20" ht="48.75" customHeight="1" x14ac:dyDescent="0.25">
      <c r="A112" s="84" t="s">
        <v>618</v>
      </c>
      <c r="B112" s="340" t="s">
        <v>50</v>
      </c>
      <c r="C112" s="2" t="s">
        <v>10</v>
      </c>
      <c r="D112" s="340">
        <v>13</v>
      </c>
      <c r="E112" s="238" t="s">
        <v>196</v>
      </c>
      <c r="F112" s="239" t="s">
        <v>370</v>
      </c>
      <c r="G112" s="347">
        <v>12712</v>
      </c>
      <c r="H112" s="2"/>
      <c r="I112" s="395">
        <f>SUM(I113)</f>
        <v>33470</v>
      </c>
    </row>
    <row r="113" spans="1:9" ht="64.5" customHeight="1" x14ac:dyDescent="0.25">
      <c r="A113" s="84" t="s">
        <v>76</v>
      </c>
      <c r="B113" s="340" t="s">
        <v>50</v>
      </c>
      <c r="C113" s="2" t="s">
        <v>10</v>
      </c>
      <c r="D113" s="340">
        <v>13</v>
      </c>
      <c r="E113" s="238" t="s">
        <v>196</v>
      </c>
      <c r="F113" s="239" t="s">
        <v>370</v>
      </c>
      <c r="G113" s="347">
        <v>12712</v>
      </c>
      <c r="H113" s="2" t="s">
        <v>13</v>
      </c>
      <c r="I113" s="397">
        <v>33470</v>
      </c>
    </row>
    <row r="114" spans="1:9" s="555" customFormat="1" ht="18.75" hidden="1" customHeight="1" x14ac:dyDescent="0.25">
      <c r="A114" s="544" t="s">
        <v>714</v>
      </c>
      <c r="B114" s="556" t="s">
        <v>50</v>
      </c>
      <c r="C114" s="2" t="s">
        <v>10</v>
      </c>
      <c r="D114" s="556">
        <v>13</v>
      </c>
      <c r="E114" s="238" t="s">
        <v>196</v>
      </c>
      <c r="F114" s="239" t="s">
        <v>370</v>
      </c>
      <c r="G114" s="347">
        <v>54690</v>
      </c>
      <c r="H114" s="2"/>
      <c r="I114" s="395">
        <f>SUM(I115)</f>
        <v>0</v>
      </c>
    </row>
    <row r="115" spans="1:9" s="555" customFormat="1" ht="33.75" hidden="1" customHeight="1" x14ac:dyDescent="0.25">
      <c r="A115" s="537" t="s">
        <v>514</v>
      </c>
      <c r="B115" s="556" t="s">
        <v>50</v>
      </c>
      <c r="C115" s="2" t="s">
        <v>10</v>
      </c>
      <c r="D115" s="556">
        <v>13</v>
      </c>
      <c r="E115" s="238" t="s">
        <v>196</v>
      </c>
      <c r="F115" s="239" t="s">
        <v>370</v>
      </c>
      <c r="G115" s="347">
        <v>54690</v>
      </c>
      <c r="H115" s="2" t="s">
        <v>16</v>
      </c>
      <c r="I115" s="397"/>
    </row>
    <row r="116" spans="1:9" ht="31.5" x14ac:dyDescent="0.25">
      <c r="A116" s="538" t="s">
        <v>601</v>
      </c>
      <c r="B116" s="6" t="s">
        <v>50</v>
      </c>
      <c r="C116" s="2" t="s">
        <v>10</v>
      </c>
      <c r="D116" s="340">
        <v>13</v>
      </c>
      <c r="E116" s="238" t="s">
        <v>196</v>
      </c>
      <c r="F116" s="239" t="s">
        <v>370</v>
      </c>
      <c r="G116" s="240" t="s">
        <v>401</v>
      </c>
      <c r="H116" s="2"/>
      <c r="I116" s="395">
        <f>SUM(I117:I118)</f>
        <v>887000</v>
      </c>
    </row>
    <row r="117" spans="1:9" ht="63" x14ac:dyDescent="0.25">
      <c r="A117" s="84" t="s">
        <v>76</v>
      </c>
      <c r="B117" s="340" t="s">
        <v>50</v>
      </c>
      <c r="C117" s="2" t="s">
        <v>10</v>
      </c>
      <c r="D117" s="340">
        <v>13</v>
      </c>
      <c r="E117" s="238" t="s">
        <v>196</v>
      </c>
      <c r="F117" s="239" t="s">
        <v>370</v>
      </c>
      <c r="G117" s="240" t="s">
        <v>401</v>
      </c>
      <c r="H117" s="2" t="s">
        <v>13</v>
      </c>
      <c r="I117" s="396">
        <v>887000</v>
      </c>
    </row>
    <row r="118" spans="1:9" ht="30.75" hidden="1" customHeight="1" x14ac:dyDescent="0.25">
      <c r="A118" s="537" t="s">
        <v>514</v>
      </c>
      <c r="B118" s="507" t="s">
        <v>50</v>
      </c>
      <c r="C118" s="2" t="s">
        <v>10</v>
      </c>
      <c r="D118" s="340">
        <v>13</v>
      </c>
      <c r="E118" s="238" t="s">
        <v>196</v>
      </c>
      <c r="F118" s="239" t="s">
        <v>370</v>
      </c>
      <c r="G118" s="240" t="s">
        <v>401</v>
      </c>
      <c r="H118" s="2" t="s">
        <v>16</v>
      </c>
      <c r="I118" s="399"/>
    </row>
    <row r="119" spans="1:9" ht="32.25" customHeight="1" x14ac:dyDescent="0.25">
      <c r="A119" s="537" t="s">
        <v>507</v>
      </c>
      <c r="B119" s="340" t="s">
        <v>50</v>
      </c>
      <c r="C119" s="2" t="s">
        <v>10</v>
      </c>
      <c r="D119" s="340">
        <v>13</v>
      </c>
      <c r="E119" s="238" t="s">
        <v>196</v>
      </c>
      <c r="F119" s="239" t="s">
        <v>370</v>
      </c>
      <c r="G119" s="240" t="s">
        <v>425</v>
      </c>
      <c r="H119" s="2"/>
      <c r="I119" s="395">
        <f>SUM(I120)</f>
        <v>64456</v>
      </c>
    </row>
    <row r="120" spans="1:9" ht="64.5" customHeight="1" x14ac:dyDescent="0.25">
      <c r="A120" s="84" t="s">
        <v>76</v>
      </c>
      <c r="B120" s="279" t="s">
        <v>50</v>
      </c>
      <c r="C120" s="2" t="s">
        <v>10</v>
      </c>
      <c r="D120" s="340">
        <v>13</v>
      </c>
      <c r="E120" s="238" t="s">
        <v>196</v>
      </c>
      <c r="F120" s="239" t="s">
        <v>370</v>
      </c>
      <c r="G120" s="240" t="s">
        <v>425</v>
      </c>
      <c r="H120" s="2" t="s">
        <v>13</v>
      </c>
      <c r="I120" s="396">
        <v>64456</v>
      </c>
    </row>
    <row r="121" spans="1:9" ht="16.5" customHeight="1" x14ac:dyDescent="0.25">
      <c r="A121" s="3" t="s">
        <v>177</v>
      </c>
      <c r="B121" s="340" t="s">
        <v>50</v>
      </c>
      <c r="C121" s="2" t="s">
        <v>10</v>
      </c>
      <c r="D121" s="340">
        <v>13</v>
      </c>
      <c r="E121" s="238" t="s">
        <v>196</v>
      </c>
      <c r="F121" s="239" t="s">
        <v>370</v>
      </c>
      <c r="G121" s="240" t="s">
        <v>400</v>
      </c>
      <c r="H121" s="2"/>
      <c r="I121" s="395">
        <f>SUM(I122)</f>
        <v>120000</v>
      </c>
    </row>
    <row r="122" spans="1:9" ht="30.75" customHeight="1" x14ac:dyDescent="0.25">
      <c r="A122" s="537" t="s">
        <v>514</v>
      </c>
      <c r="B122" s="279" t="s">
        <v>50</v>
      </c>
      <c r="C122" s="2" t="s">
        <v>10</v>
      </c>
      <c r="D122" s="340">
        <v>13</v>
      </c>
      <c r="E122" s="238" t="s">
        <v>196</v>
      </c>
      <c r="F122" s="239" t="s">
        <v>370</v>
      </c>
      <c r="G122" s="240" t="s">
        <v>400</v>
      </c>
      <c r="H122" s="2" t="s">
        <v>16</v>
      </c>
      <c r="I122" s="396">
        <v>120000</v>
      </c>
    </row>
    <row r="123" spans="1:9" ht="31.5" x14ac:dyDescent="0.25">
      <c r="A123" s="27" t="s">
        <v>126</v>
      </c>
      <c r="B123" s="30" t="s">
        <v>50</v>
      </c>
      <c r="C123" s="28" t="s">
        <v>10</v>
      </c>
      <c r="D123" s="30">
        <v>13</v>
      </c>
      <c r="E123" s="223" t="s">
        <v>197</v>
      </c>
      <c r="F123" s="224" t="s">
        <v>370</v>
      </c>
      <c r="G123" s="225" t="s">
        <v>371</v>
      </c>
      <c r="H123" s="28"/>
      <c r="I123" s="394">
        <f>SUM(I124)</f>
        <v>7621559</v>
      </c>
    </row>
    <row r="124" spans="1:9" ht="31.5" x14ac:dyDescent="0.25">
      <c r="A124" s="84" t="s">
        <v>127</v>
      </c>
      <c r="B124" s="340" t="s">
        <v>50</v>
      </c>
      <c r="C124" s="2" t="s">
        <v>10</v>
      </c>
      <c r="D124" s="340">
        <v>13</v>
      </c>
      <c r="E124" s="238" t="s">
        <v>198</v>
      </c>
      <c r="F124" s="239" t="s">
        <v>370</v>
      </c>
      <c r="G124" s="240" t="s">
        <v>371</v>
      </c>
      <c r="H124" s="2"/>
      <c r="I124" s="395">
        <f>SUM(I125+I129)</f>
        <v>7621559</v>
      </c>
    </row>
    <row r="125" spans="1:9" ht="31.5" x14ac:dyDescent="0.25">
      <c r="A125" s="3" t="s">
        <v>84</v>
      </c>
      <c r="B125" s="340" t="s">
        <v>50</v>
      </c>
      <c r="C125" s="2" t="s">
        <v>10</v>
      </c>
      <c r="D125" s="340">
        <v>13</v>
      </c>
      <c r="E125" s="238" t="s">
        <v>198</v>
      </c>
      <c r="F125" s="239" t="s">
        <v>370</v>
      </c>
      <c r="G125" s="240" t="s">
        <v>402</v>
      </c>
      <c r="H125" s="2"/>
      <c r="I125" s="395">
        <f>SUM(I126:I128)</f>
        <v>7621559</v>
      </c>
    </row>
    <row r="126" spans="1:9" ht="63" x14ac:dyDescent="0.25">
      <c r="A126" s="84" t="s">
        <v>76</v>
      </c>
      <c r="B126" s="340" t="s">
        <v>50</v>
      </c>
      <c r="C126" s="2" t="s">
        <v>10</v>
      </c>
      <c r="D126" s="340">
        <v>13</v>
      </c>
      <c r="E126" s="238" t="s">
        <v>198</v>
      </c>
      <c r="F126" s="239" t="s">
        <v>370</v>
      </c>
      <c r="G126" s="240" t="s">
        <v>402</v>
      </c>
      <c r="H126" s="2" t="s">
        <v>13</v>
      </c>
      <c r="I126" s="396">
        <v>4681501</v>
      </c>
    </row>
    <row r="127" spans="1:9" ht="30.75" customHeight="1" x14ac:dyDescent="0.25">
      <c r="A127" s="537" t="s">
        <v>514</v>
      </c>
      <c r="B127" s="279" t="s">
        <v>50</v>
      </c>
      <c r="C127" s="2" t="s">
        <v>10</v>
      </c>
      <c r="D127" s="340">
        <v>13</v>
      </c>
      <c r="E127" s="238" t="s">
        <v>198</v>
      </c>
      <c r="F127" s="239" t="s">
        <v>370</v>
      </c>
      <c r="G127" s="240" t="s">
        <v>402</v>
      </c>
      <c r="H127" s="2" t="s">
        <v>16</v>
      </c>
      <c r="I127" s="399">
        <v>2886151</v>
      </c>
    </row>
    <row r="128" spans="1:9" ht="17.25" customHeight="1" x14ac:dyDescent="0.25">
      <c r="A128" s="3" t="s">
        <v>18</v>
      </c>
      <c r="B128" s="340" t="s">
        <v>50</v>
      </c>
      <c r="C128" s="2" t="s">
        <v>10</v>
      </c>
      <c r="D128" s="340">
        <v>13</v>
      </c>
      <c r="E128" s="238" t="s">
        <v>198</v>
      </c>
      <c r="F128" s="239" t="s">
        <v>370</v>
      </c>
      <c r="G128" s="240" t="s">
        <v>402</v>
      </c>
      <c r="H128" s="2" t="s">
        <v>17</v>
      </c>
      <c r="I128" s="396">
        <v>53907</v>
      </c>
    </row>
    <row r="129" spans="1:9" ht="32.25" hidden="1" customHeight="1" x14ac:dyDescent="0.25">
      <c r="A129" s="3" t="s">
        <v>648</v>
      </c>
      <c r="B129" s="340" t="s">
        <v>50</v>
      </c>
      <c r="C129" s="2" t="s">
        <v>10</v>
      </c>
      <c r="D129" s="340">
        <v>13</v>
      </c>
      <c r="E129" s="238" t="s">
        <v>198</v>
      </c>
      <c r="F129" s="239" t="s">
        <v>370</v>
      </c>
      <c r="G129" s="240" t="s">
        <v>647</v>
      </c>
      <c r="H129" s="2"/>
      <c r="I129" s="395">
        <f>SUM(I130)</f>
        <v>0</v>
      </c>
    </row>
    <row r="130" spans="1:9" ht="32.25" hidden="1" customHeight="1" x14ac:dyDescent="0.25">
      <c r="A130" s="537" t="s">
        <v>514</v>
      </c>
      <c r="B130" s="340" t="s">
        <v>50</v>
      </c>
      <c r="C130" s="2" t="s">
        <v>10</v>
      </c>
      <c r="D130" s="340">
        <v>13</v>
      </c>
      <c r="E130" s="238" t="s">
        <v>198</v>
      </c>
      <c r="F130" s="239" t="s">
        <v>370</v>
      </c>
      <c r="G130" s="240" t="s">
        <v>647</v>
      </c>
      <c r="H130" s="2" t="s">
        <v>16</v>
      </c>
      <c r="I130" s="396"/>
    </row>
    <row r="131" spans="1:9" ht="31.5" x14ac:dyDescent="0.25">
      <c r="A131" s="277" t="s">
        <v>71</v>
      </c>
      <c r="B131" s="19" t="s">
        <v>50</v>
      </c>
      <c r="C131" s="15" t="s">
        <v>15</v>
      </c>
      <c r="D131" s="19"/>
      <c r="E131" s="283"/>
      <c r="F131" s="284"/>
      <c r="G131" s="285"/>
      <c r="H131" s="15"/>
      <c r="I131" s="392">
        <f>SUM(I132)</f>
        <v>2660254</v>
      </c>
    </row>
    <row r="132" spans="1:9" ht="34.5" customHeight="1" x14ac:dyDescent="0.25">
      <c r="A132" s="97" t="s">
        <v>675</v>
      </c>
      <c r="B132" s="26" t="s">
        <v>50</v>
      </c>
      <c r="C132" s="22" t="s">
        <v>15</v>
      </c>
      <c r="D132" s="56" t="s">
        <v>57</v>
      </c>
      <c r="E132" s="292"/>
      <c r="F132" s="293"/>
      <c r="G132" s="294"/>
      <c r="H132" s="22"/>
      <c r="I132" s="393">
        <f>SUM(I133)</f>
        <v>2660254</v>
      </c>
    </row>
    <row r="133" spans="1:9" ht="63" x14ac:dyDescent="0.25">
      <c r="A133" s="75" t="s">
        <v>128</v>
      </c>
      <c r="B133" s="30" t="s">
        <v>50</v>
      </c>
      <c r="C133" s="28" t="s">
        <v>15</v>
      </c>
      <c r="D133" s="42" t="s">
        <v>57</v>
      </c>
      <c r="E133" s="229" t="s">
        <v>199</v>
      </c>
      <c r="F133" s="230" t="s">
        <v>370</v>
      </c>
      <c r="G133" s="231" t="s">
        <v>371</v>
      </c>
      <c r="H133" s="28"/>
      <c r="I133" s="394">
        <f>SUM(I134,+I142)</f>
        <v>2660254</v>
      </c>
    </row>
    <row r="134" spans="1:9" ht="113.25" customHeight="1" x14ac:dyDescent="0.25">
      <c r="A134" s="76" t="s">
        <v>129</v>
      </c>
      <c r="B134" s="53" t="s">
        <v>50</v>
      </c>
      <c r="C134" s="2" t="s">
        <v>15</v>
      </c>
      <c r="D134" s="8" t="s">
        <v>57</v>
      </c>
      <c r="E134" s="253" t="s">
        <v>200</v>
      </c>
      <c r="F134" s="254" t="s">
        <v>370</v>
      </c>
      <c r="G134" s="255" t="s">
        <v>371</v>
      </c>
      <c r="H134" s="2"/>
      <c r="I134" s="395">
        <f>SUM(I135)</f>
        <v>2560254</v>
      </c>
    </row>
    <row r="135" spans="1:9" ht="47.25" x14ac:dyDescent="0.25">
      <c r="A135" s="76" t="s">
        <v>403</v>
      </c>
      <c r="B135" s="53" t="s">
        <v>50</v>
      </c>
      <c r="C135" s="2" t="s">
        <v>15</v>
      </c>
      <c r="D135" s="8" t="s">
        <v>57</v>
      </c>
      <c r="E135" s="253" t="s">
        <v>200</v>
      </c>
      <c r="F135" s="254" t="s">
        <v>10</v>
      </c>
      <c r="G135" s="255" t="s">
        <v>371</v>
      </c>
      <c r="H135" s="2"/>
      <c r="I135" s="395">
        <f>SUM(I136+I140)</f>
        <v>2560254</v>
      </c>
    </row>
    <row r="136" spans="1:9" ht="31.5" x14ac:dyDescent="0.25">
      <c r="A136" s="3" t="s">
        <v>84</v>
      </c>
      <c r="B136" s="340" t="s">
        <v>50</v>
      </c>
      <c r="C136" s="2" t="s">
        <v>15</v>
      </c>
      <c r="D136" s="8" t="s">
        <v>57</v>
      </c>
      <c r="E136" s="253" t="s">
        <v>200</v>
      </c>
      <c r="F136" s="254" t="s">
        <v>10</v>
      </c>
      <c r="G136" s="255" t="s">
        <v>402</v>
      </c>
      <c r="H136" s="2"/>
      <c r="I136" s="395">
        <f>SUM(I137:I139)</f>
        <v>2560254</v>
      </c>
    </row>
    <row r="137" spans="1:9" ht="63" x14ac:dyDescent="0.25">
      <c r="A137" s="84" t="s">
        <v>76</v>
      </c>
      <c r="B137" s="340" t="s">
        <v>50</v>
      </c>
      <c r="C137" s="2" t="s">
        <v>15</v>
      </c>
      <c r="D137" s="8" t="s">
        <v>57</v>
      </c>
      <c r="E137" s="253" t="s">
        <v>200</v>
      </c>
      <c r="F137" s="254" t="s">
        <v>10</v>
      </c>
      <c r="G137" s="255" t="s">
        <v>402</v>
      </c>
      <c r="H137" s="2" t="s">
        <v>13</v>
      </c>
      <c r="I137" s="396">
        <v>2495254</v>
      </c>
    </row>
    <row r="138" spans="1:9" ht="33.75" customHeight="1" x14ac:dyDescent="0.25">
      <c r="A138" s="537" t="s">
        <v>514</v>
      </c>
      <c r="B138" s="279" t="s">
        <v>50</v>
      </c>
      <c r="C138" s="2" t="s">
        <v>15</v>
      </c>
      <c r="D138" s="8" t="s">
        <v>57</v>
      </c>
      <c r="E138" s="253" t="s">
        <v>200</v>
      </c>
      <c r="F138" s="254" t="s">
        <v>10</v>
      </c>
      <c r="G138" s="255" t="s">
        <v>402</v>
      </c>
      <c r="H138" s="2" t="s">
        <v>16</v>
      </c>
      <c r="I138" s="396">
        <v>64000</v>
      </c>
    </row>
    <row r="139" spans="1:9" ht="16.5" customHeight="1" x14ac:dyDescent="0.25">
      <c r="A139" s="3" t="s">
        <v>18</v>
      </c>
      <c r="B139" s="340" t="s">
        <v>50</v>
      </c>
      <c r="C139" s="2" t="s">
        <v>15</v>
      </c>
      <c r="D139" s="8" t="s">
        <v>57</v>
      </c>
      <c r="E139" s="253" t="s">
        <v>200</v>
      </c>
      <c r="F139" s="254" t="s">
        <v>10</v>
      </c>
      <c r="G139" s="255" t="s">
        <v>402</v>
      </c>
      <c r="H139" s="2" t="s">
        <v>17</v>
      </c>
      <c r="I139" s="396">
        <v>1000</v>
      </c>
    </row>
    <row r="140" spans="1:9" s="561" customFormat="1" ht="47.25" hidden="1" x14ac:dyDescent="0.25">
      <c r="A140" s="3" t="s">
        <v>497</v>
      </c>
      <c r="B140" s="563" t="s">
        <v>50</v>
      </c>
      <c r="C140" s="2" t="s">
        <v>15</v>
      </c>
      <c r="D140" s="8" t="s">
        <v>57</v>
      </c>
      <c r="E140" s="253" t="s">
        <v>200</v>
      </c>
      <c r="F140" s="254" t="s">
        <v>10</v>
      </c>
      <c r="G140" s="255" t="s">
        <v>495</v>
      </c>
      <c r="H140" s="2"/>
      <c r="I140" s="395">
        <f>SUM(I141)</f>
        <v>0</v>
      </c>
    </row>
    <row r="141" spans="1:9" s="561" customFormat="1" ht="31.5" hidden="1" x14ac:dyDescent="0.25">
      <c r="A141" s="537" t="s">
        <v>514</v>
      </c>
      <c r="B141" s="563" t="s">
        <v>50</v>
      </c>
      <c r="C141" s="2" t="s">
        <v>15</v>
      </c>
      <c r="D141" s="8" t="s">
        <v>57</v>
      </c>
      <c r="E141" s="253" t="s">
        <v>200</v>
      </c>
      <c r="F141" s="254" t="s">
        <v>10</v>
      </c>
      <c r="G141" s="255" t="s">
        <v>495</v>
      </c>
      <c r="H141" s="2" t="s">
        <v>16</v>
      </c>
      <c r="I141" s="396"/>
    </row>
    <row r="142" spans="1:9" ht="111.75" customHeight="1" x14ac:dyDescent="0.25">
      <c r="A142" s="339" t="s">
        <v>498</v>
      </c>
      <c r="B142" s="53" t="s">
        <v>50</v>
      </c>
      <c r="C142" s="44" t="s">
        <v>15</v>
      </c>
      <c r="D142" s="60" t="s">
        <v>57</v>
      </c>
      <c r="E142" s="232" t="s">
        <v>494</v>
      </c>
      <c r="F142" s="233" t="s">
        <v>370</v>
      </c>
      <c r="G142" s="234" t="s">
        <v>371</v>
      </c>
      <c r="H142" s="2"/>
      <c r="I142" s="395">
        <f>SUM(I143)</f>
        <v>100000</v>
      </c>
    </row>
    <row r="143" spans="1:9" ht="48" customHeight="1" x14ac:dyDescent="0.25">
      <c r="A143" s="101" t="s">
        <v>496</v>
      </c>
      <c r="B143" s="53" t="s">
        <v>50</v>
      </c>
      <c r="C143" s="44" t="s">
        <v>15</v>
      </c>
      <c r="D143" s="60" t="s">
        <v>57</v>
      </c>
      <c r="E143" s="232" t="s">
        <v>494</v>
      </c>
      <c r="F143" s="233" t="s">
        <v>10</v>
      </c>
      <c r="G143" s="234" t="s">
        <v>371</v>
      </c>
      <c r="H143" s="2"/>
      <c r="I143" s="395">
        <f>SUM(I144)</f>
        <v>100000</v>
      </c>
    </row>
    <row r="144" spans="1:9" ht="48" customHeight="1" x14ac:dyDescent="0.25">
      <c r="A144" s="3" t="s">
        <v>497</v>
      </c>
      <c r="B144" s="53" t="s">
        <v>50</v>
      </c>
      <c r="C144" s="44" t="s">
        <v>15</v>
      </c>
      <c r="D144" s="60" t="s">
        <v>57</v>
      </c>
      <c r="E144" s="232" t="s">
        <v>494</v>
      </c>
      <c r="F144" s="233" t="s">
        <v>10</v>
      </c>
      <c r="G144" s="240" t="s">
        <v>495</v>
      </c>
      <c r="H144" s="2"/>
      <c r="I144" s="395">
        <f>SUM(I145)</f>
        <v>100000</v>
      </c>
    </row>
    <row r="145" spans="1:9" ht="31.5" customHeight="1" x14ac:dyDescent="0.25">
      <c r="A145" s="537" t="s">
        <v>514</v>
      </c>
      <c r="B145" s="53" t="s">
        <v>50</v>
      </c>
      <c r="C145" s="44" t="s">
        <v>15</v>
      </c>
      <c r="D145" s="60" t="s">
        <v>57</v>
      </c>
      <c r="E145" s="232" t="s">
        <v>494</v>
      </c>
      <c r="F145" s="233" t="s">
        <v>10</v>
      </c>
      <c r="G145" s="240" t="s">
        <v>495</v>
      </c>
      <c r="H145" s="2" t="s">
        <v>16</v>
      </c>
      <c r="I145" s="396">
        <v>100000</v>
      </c>
    </row>
    <row r="146" spans="1:9" ht="15.75" x14ac:dyDescent="0.25">
      <c r="A146" s="277" t="s">
        <v>25</v>
      </c>
      <c r="B146" s="19" t="s">
        <v>50</v>
      </c>
      <c r="C146" s="15" t="s">
        <v>20</v>
      </c>
      <c r="D146" s="19"/>
      <c r="E146" s="283"/>
      <c r="F146" s="284"/>
      <c r="G146" s="285"/>
      <c r="H146" s="15"/>
      <c r="I146" s="392">
        <f>SUM(I147+I153+I167)</f>
        <v>10641555</v>
      </c>
    </row>
    <row r="147" spans="1:9" ht="15.75" x14ac:dyDescent="0.25">
      <c r="A147" s="97" t="s">
        <v>236</v>
      </c>
      <c r="B147" s="26" t="s">
        <v>50</v>
      </c>
      <c r="C147" s="22" t="s">
        <v>20</v>
      </c>
      <c r="D147" s="56" t="s">
        <v>35</v>
      </c>
      <c r="E147" s="292"/>
      <c r="F147" s="293"/>
      <c r="G147" s="294"/>
      <c r="H147" s="22"/>
      <c r="I147" s="393">
        <f>SUM(I148)</f>
        <v>450000</v>
      </c>
    </row>
    <row r="148" spans="1:9" ht="63" x14ac:dyDescent="0.25">
      <c r="A148" s="75" t="s">
        <v>132</v>
      </c>
      <c r="B148" s="30" t="s">
        <v>50</v>
      </c>
      <c r="C148" s="28" t="s">
        <v>20</v>
      </c>
      <c r="D148" s="30" t="s">
        <v>35</v>
      </c>
      <c r="E148" s="223" t="s">
        <v>404</v>
      </c>
      <c r="F148" s="224" t="s">
        <v>370</v>
      </c>
      <c r="G148" s="225" t="s">
        <v>371</v>
      </c>
      <c r="H148" s="28"/>
      <c r="I148" s="394">
        <f>SUM(I149)</f>
        <v>450000</v>
      </c>
    </row>
    <row r="149" spans="1:9" ht="81" customHeight="1" x14ac:dyDescent="0.25">
      <c r="A149" s="76" t="s">
        <v>172</v>
      </c>
      <c r="B149" s="53" t="s">
        <v>50</v>
      </c>
      <c r="C149" s="44" t="s">
        <v>20</v>
      </c>
      <c r="D149" s="53" t="s">
        <v>35</v>
      </c>
      <c r="E149" s="226" t="s">
        <v>207</v>
      </c>
      <c r="F149" s="227" t="s">
        <v>370</v>
      </c>
      <c r="G149" s="228" t="s">
        <v>371</v>
      </c>
      <c r="H149" s="44"/>
      <c r="I149" s="395">
        <f>SUM(I150)</f>
        <v>450000</v>
      </c>
    </row>
    <row r="150" spans="1:9" ht="33.75" customHeight="1" x14ac:dyDescent="0.25">
      <c r="A150" s="76" t="s">
        <v>405</v>
      </c>
      <c r="B150" s="53" t="s">
        <v>50</v>
      </c>
      <c r="C150" s="44" t="s">
        <v>20</v>
      </c>
      <c r="D150" s="53" t="s">
        <v>35</v>
      </c>
      <c r="E150" s="226" t="s">
        <v>207</v>
      </c>
      <c r="F150" s="227" t="s">
        <v>10</v>
      </c>
      <c r="G150" s="228" t="s">
        <v>371</v>
      </c>
      <c r="H150" s="44"/>
      <c r="I150" s="395">
        <f>SUM(I151)</f>
        <v>450000</v>
      </c>
    </row>
    <row r="151" spans="1:9" ht="15.75" customHeight="1" x14ac:dyDescent="0.25">
      <c r="A151" s="76" t="s">
        <v>173</v>
      </c>
      <c r="B151" s="53" t="s">
        <v>50</v>
      </c>
      <c r="C151" s="44" t="s">
        <v>20</v>
      </c>
      <c r="D151" s="53" t="s">
        <v>35</v>
      </c>
      <c r="E151" s="226" t="s">
        <v>207</v>
      </c>
      <c r="F151" s="227" t="s">
        <v>10</v>
      </c>
      <c r="G151" s="228" t="s">
        <v>406</v>
      </c>
      <c r="H151" s="44"/>
      <c r="I151" s="395">
        <f>SUM(I152)</f>
        <v>450000</v>
      </c>
    </row>
    <row r="152" spans="1:9" ht="15.75" customHeight="1" x14ac:dyDescent="0.25">
      <c r="A152" s="3" t="s">
        <v>18</v>
      </c>
      <c r="B152" s="340" t="s">
        <v>50</v>
      </c>
      <c r="C152" s="44" t="s">
        <v>20</v>
      </c>
      <c r="D152" s="53" t="s">
        <v>35</v>
      </c>
      <c r="E152" s="226" t="s">
        <v>207</v>
      </c>
      <c r="F152" s="227" t="s">
        <v>10</v>
      </c>
      <c r="G152" s="228" t="s">
        <v>406</v>
      </c>
      <c r="H152" s="44" t="s">
        <v>17</v>
      </c>
      <c r="I152" s="397">
        <v>450000</v>
      </c>
    </row>
    <row r="153" spans="1:9" ht="15.75" x14ac:dyDescent="0.25">
      <c r="A153" s="97" t="s">
        <v>131</v>
      </c>
      <c r="B153" s="26" t="s">
        <v>50</v>
      </c>
      <c r="C153" s="22" t="s">
        <v>20</v>
      </c>
      <c r="D153" s="26" t="s">
        <v>32</v>
      </c>
      <c r="E153" s="98"/>
      <c r="F153" s="286"/>
      <c r="G153" s="287"/>
      <c r="H153" s="22"/>
      <c r="I153" s="393">
        <f>SUM(I154)</f>
        <v>8464636</v>
      </c>
    </row>
    <row r="154" spans="1:9" ht="63" x14ac:dyDescent="0.25">
      <c r="A154" s="75" t="s">
        <v>132</v>
      </c>
      <c r="B154" s="30" t="s">
        <v>50</v>
      </c>
      <c r="C154" s="28" t="s">
        <v>20</v>
      </c>
      <c r="D154" s="30" t="s">
        <v>32</v>
      </c>
      <c r="E154" s="223" t="s">
        <v>404</v>
      </c>
      <c r="F154" s="224" t="s">
        <v>370</v>
      </c>
      <c r="G154" s="225" t="s">
        <v>371</v>
      </c>
      <c r="H154" s="28"/>
      <c r="I154" s="394">
        <f>SUM(I155+I163)</f>
        <v>8464636</v>
      </c>
    </row>
    <row r="155" spans="1:9" ht="81" customHeight="1" x14ac:dyDescent="0.25">
      <c r="A155" s="76" t="s">
        <v>133</v>
      </c>
      <c r="B155" s="53" t="s">
        <v>50</v>
      </c>
      <c r="C155" s="44" t="s">
        <v>20</v>
      </c>
      <c r="D155" s="53" t="s">
        <v>32</v>
      </c>
      <c r="E155" s="226" t="s">
        <v>202</v>
      </c>
      <c r="F155" s="227" t="s">
        <v>370</v>
      </c>
      <c r="G155" s="228" t="s">
        <v>371</v>
      </c>
      <c r="H155" s="44"/>
      <c r="I155" s="395">
        <f>SUM(I156)</f>
        <v>8413756</v>
      </c>
    </row>
    <row r="156" spans="1:9" ht="47.25" customHeight="1" x14ac:dyDescent="0.25">
      <c r="A156" s="76" t="s">
        <v>407</v>
      </c>
      <c r="B156" s="53" t="s">
        <v>50</v>
      </c>
      <c r="C156" s="44" t="s">
        <v>20</v>
      </c>
      <c r="D156" s="53" t="s">
        <v>32</v>
      </c>
      <c r="E156" s="226" t="s">
        <v>202</v>
      </c>
      <c r="F156" s="227" t="s">
        <v>10</v>
      </c>
      <c r="G156" s="228" t="s">
        <v>371</v>
      </c>
      <c r="H156" s="44"/>
      <c r="I156" s="395">
        <f>SUM(I161+I157+I159)</f>
        <v>8413756</v>
      </c>
    </row>
    <row r="157" spans="1:9" ht="30" hidden="1" customHeight="1" x14ac:dyDescent="0.25">
      <c r="A157" s="76" t="s">
        <v>409</v>
      </c>
      <c r="B157" s="53" t="s">
        <v>50</v>
      </c>
      <c r="C157" s="44" t="s">
        <v>20</v>
      </c>
      <c r="D157" s="53" t="s">
        <v>32</v>
      </c>
      <c r="E157" s="226" t="s">
        <v>202</v>
      </c>
      <c r="F157" s="227" t="s">
        <v>10</v>
      </c>
      <c r="G157" s="228" t="s">
        <v>410</v>
      </c>
      <c r="H157" s="44"/>
      <c r="I157" s="395">
        <f>SUM(I158)</f>
        <v>0</v>
      </c>
    </row>
    <row r="158" spans="1:9" ht="19.5" hidden="1" customHeight="1" x14ac:dyDescent="0.25">
      <c r="A158" s="76" t="s">
        <v>21</v>
      </c>
      <c r="B158" s="53" t="s">
        <v>50</v>
      </c>
      <c r="C158" s="44" t="s">
        <v>20</v>
      </c>
      <c r="D158" s="53" t="s">
        <v>32</v>
      </c>
      <c r="E158" s="103" t="s">
        <v>202</v>
      </c>
      <c r="F158" s="269" t="s">
        <v>10</v>
      </c>
      <c r="G158" s="270" t="s">
        <v>410</v>
      </c>
      <c r="H158" s="44" t="s">
        <v>66</v>
      </c>
      <c r="I158" s="397"/>
    </row>
    <row r="159" spans="1:9" ht="47.25" x14ac:dyDescent="0.25">
      <c r="A159" s="76" t="s">
        <v>411</v>
      </c>
      <c r="B159" s="53" t="s">
        <v>50</v>
      </c>
      <c r="C159" s="44" t="s">
        <v>20</v>
      </c>
      <c r="D159" s="53" t="s">
        <v>32</v>
      </c>
      <c r="E159" s="226" t="s">
        <v>202</v>
      </c>
      <c r="F159" s="227" t="s">
        <v>10</v>
      </c>
      <c r="G159" s="228" t="s">
        <v>412</v>
      </c>
      <c r="H159" s="44"/>
      <c r="I159" s="395">
        <f>SUM(I160)</f>
        <v>6500000</v>
      </c>
    </row>
    <row r="160" spans="1:9" ht="18" customHeight="1" x14ac:dyDescent="0.25">
      <c r="A160" s="76" t="s">
        <v>21</v>
      </c>
      <c r="B160" s="53" t="s">
        <v>50</v>
      </c>
      <c r="C160" s="44" t="s">
        <v>20</v>
      </c>
      <c r="D160" s="53" t="s">
        <v>32</v>
      </c>
      <c r="E160" s="226" t="s">
        <v>202</v>
      </c>
      <c r="F160" s="227" t="s">
        <v>10</v>
      </c>
      <c r="G160" s="228" t="s">
        <v>412</v>
      </c>
      <c r="H160" s="44" t="s">
        <v>66</v>
      </c>
      <c r="I160" s="397">
        <v>6500000</v>
      </c>
    </row>
    <row r="161" spans="1:12" ht="33.75" customHeight="1" x14ac:dyDescent="0.25">
      <c r="A161" s="76" t="s">
        <v>134</v>
      </c>
      <c r="B161" s="53" t="s">
        <v>50</v>
      </c>
      <c r="C161" s="44" t="s">
        <v>20</v>
      </c>
      <c r="D161" s="53" t="s">
        <v>32</v>
      </c>
      <c r="E161" s="226" t="s">
        <v>202</v>
      </c>
      <c r="F161" s="227" t="s">
        <v>10</v>
      </c>
      <c r="G161" s="228" t="s">
        <v>408</v>
      </c>
      <c r="H161" s="44"/>
      <c r="I161" s="395">
        <f>SUM(I162)</f>
        <v>1913756</v>
      </c>
      <c r="J161" s="459"/>
      <c r="K161" s="367"/>
      <c r="L161" s="367"/>
    </row>
    <row r="162" spans="1:12" ht="33.75" customHeight="1" x14ac:dyDescent="0.25">
      <c r="A162" s="76" t="s">
        <v>171</v>
      </c>
      <c r="B162" s="53" t="s">
        <v>50</v>
      </c>
      <c r="C162" s="44" t="s">
        <v>20</v>
      </c>
      <c r="D162" s="53" t="s">
        <v>32</v>
      </c>
      <c r="E162" s="226" t="s">
        <v>202</v>
      </c>
      <c r="F162" s="227" t="s">
        <v>10</v>
      </c>
      <c r="G162" s="228" t="s">
        <v>408</v>
      </c>
      <c r="H162" s="44" t="s">
        <v>170</v>
      </c>
      <c r="I162" s="397">
        <v>1913756</v>
      </c>
    </row>
    <row r="163" spans="1:12" ht="78.75" x14ac:dyDescent="0.25">
      <c r="A163" s="76" t="s">
        <v>235</v>
      </c>
      <c r="B163" s="53" t="s">
        <v>50</v>
      </c>
      <c r="C163" s="44" t="s">
        <v>20</v>
      </c>
      <c r="D163" s="119" t="s">
        <v>32</v>
      </c>
      <c r="E163" s="226" t="s">
        <v>233</v>
      </c>
      <c r="F163" s="227" t="s">
        <v>370</v>
      </c>
      <c r="G163" s="228" t="s">
        <v>371</v>
      </c>
      <c r="H163" s="44"/>
      <c r="I163" s="395">
        <f>SUM(I164)</f>
        <v>50880</v>
      </c>
    </row>
    <row r="164" spans="1:12" ht="47.25" x14ac:dyDescent="0.25">
      <c r="A164" s="76" t="s">
        <v>413</v>
      </c>
      <c r="B164" s="53" t="s">
        <v>50</v>
      </c>
      <c r="C164" s="44" t="s">
        <v>20</v>
      </c>
      <c r="D164" s="119" t="s">
        <v>32</v>
      </c>
      <c r="E164" s="226" t="s">
        <v>233</v>
      </c>
      <c r="F164" s="227" t="s">
        <v>10</v>
      </c>
      <c r="G164" s="228" t="s">
        <v>371</v>
      </c>
      <c r="H164" s="44"/>
      <c r="I164" s="395">
        <f>SUM(I165)</f>
        <v>50880</v>
      </c>
    </row>
    <row r="165" spans="1:12" ht="31.5" x14ac:dyDescent="0.25">
      <c r="A165" s="76" t="s">
        <v>234</v>
      </c>
      <c r="B165" s="53" t="s">
        <v>50</v>
      </c>
      <c r="C165" s="44" t="s">
        <v>20</v>
      </c>
      <c r="D165" s="119" t="s">
        <v>32</v>
      </c>
      <c r="E165" s="226" t="s">
        <v>233</v>
      </c>
      <c r="F165" s="227" t="s">
        <v>10</v>
      </c>
      <c r="G165" s="228" t="s">
        <v>414</v>
      </c>
      <c r="H165" s="44"/>
      <c r="I165" s="395">
        <f>SUM(I166)</f>
        <v>50880</v>
      </c>
    </row>
    <row r="166" spans="1:12" ht="31.5" customHeight="1" x14ac:dyDescent="0.25">
      <c r="A166" s="541" t="s">
        <v>514</v>
      </c>
      <c r="B166" s="279" t="s">
        <v>50</v>
      </c>
      <c r="C166" s="44" t="s">
        <v>20</v>
      </c>
      <c r="D166" s="119" t="s">
        <v>32</v>
      </c>
      <c r="E166" s="226" t="s">
        <v>233</v>
      </c>
      <c r="F166" s="227" t="s">
        <v>10</v>
      </c>
      <c r="G166" s="228" t="s">
        <v>414</v>
      </c>
      <c r="H166" s="44" t="s">
        <v>16</v>
      </c>
      <c r="I166" s="397">
        <v>50880</v>
      </c>
    </row>
    <row r="167" spans="1:12" ht="15.75" x14ac:dyDescent="0.25">
      <c r="A167" s="97" t="s">
        <v>26</v>
      </c>
      <c r="B167" s="26" t="s">
        <v>50</v>
      </c>
      <c r="C167" s="22" t="s">
        <v>20</v>
      </c>
      <c r="D167" s="26">
        <v>12</v>
      </c>
      <c r="E167" s="98"/>
      <c r="F167" s="286"/>
      <c r="G167" s="287"/>
      <c r="H167" s="22"/>
      <c r="I167" s="393">
        <f>SUM(I168,I178,I187+I173)</f>
        <v>1726919</v>
      </c>
    </row>
    <row r="168" spans="1:12" ht="47.25" x14ac:dyDescent="0.25">
      <c r="A168" s="27" t="s">
        <v>124</v>
      </c>
      <c r="B168" s="30" t="s">
        <v>50</v>
      </c>
      <c r="C168" s="28" t="s">
        <v>20</v>
      </c>
      <c r="D168" s="30">
        <v>12</v>
      </c>
      <c r="E168" s="223" t="s">
        <v>395</v>
      </c>
      <c r="F168" s="224" t="s">
        <v>370</v>
      </c>
      <c r="G168" s="225" t="s">
        <v>371</v>
      </c>
      <c r="H168" s="28"/>
      <c r="I168" s="394">
        <f>SUM(I169)</f>
        <v>100000</v>
      </c>
    </row>
    <row r="169" spans="1:12" ht="79.5" customHeight="1" x14ac:dyDescent="0.25">
      <c r="A169" s="54" t="s">
        <v>125</v>
      </c>
      <c r="B169" s="53" t="s">
        <v>50</v>
      </c>
      <c r="C169" s="2" t="s">
        <v>20</v>
      </c>
      <c r="D169" s="340">
        <v>12</v>
      </c>
      <c r="E169" s="238" t="s">
        <v>192</v>
      </c>
      <c r="F169" s="239" t="s">
        <v>370</v>
      </c>
      <c r="G169" s="240" t="s">
        <v>371</v>
      </c>
      <c r="H169" s="2"/>
      <c r="I169" s="395">
        <f>SUM(I170)</f>
        <v>100000</v>
      </c>
    </row>
    <row r="170" spans="1:12" ht="47.25" x14ac:dyDescent="0.25">
      <c r="A170" s="54" t="s">
        <v>396</v>
      </c>
      <c r="B170" s="53" t="s">
        <v>50</v>
      </c>
      <c r="C170" s="2" t="s">
        <v>20</v>
      </c>
      <c r="D170" s="340">
        <v>12</v>
      </c>
      <c r="E170" s="238" t="s">
        <v>192</v>
      </c>
      <c r="F170" s="239" t="s">
        <v>10</v>
      </c>
      <c r="G170" s="240" t="s">
        <v>371</v>
      </c>
      <c r="H170" s="2"/>
      <c r="I170" s="395">
        <f>SUM(I171)</f>
        <v>100000</v>
      </c>
    </row>
    <row r="171" spans="1:12" ht="16.5" customHeight="1" x14ac:dyDescent="0.25">
      <c r="A171" s="84" t="s">
        <v>398</v>
      </c>
      <c r="B171" s="340" t="s">
        <v>50</v>
      </c>
      <c r="C171" s="2" t="s">
        <v>20</v>
      </c>
      <c r="D171" s="340">
        <v>12</v>
      </c>
      <c r="E171" s="238" t="s">
        <v>192</v>
      </c>
      <c r="F171" s="239" t="s">
        <v>10</v>
      </c>
      <c r="G171" s="240" t="s">
        <v>397</v>
      </c>
      <c r="H171" s="2"/>
      <c r="I171" s="395">
        <f>SUM(I172)</f>
        <v>100000</v>
      </c>
    </row>
    <row r="172" spans="1:12" ht="33" customHeight="1" x14ac:dyDescent="0.25">
      <c r="A172" s="537" t="s">
        <v>514</v>
      </c>
      <c r="B172" s="279" t="s">
        <v>50</v>
      </c>
      <c r="C172" s="2" t="s">
        <v>20</v>
      </c>
      <c r="D172" s="340">
        <v>12</v>
      </c>
      <c r="E172" s="238" t="s">
        <v>192</v>
      </c>
      <c r="F172" s="239" t="s">
        <v>10</v>
      </c>
      <c r="G172" s="240" t="s">
        <v>397</v>
      </c>
      <c r="H172" s="2" t="s">
        <v>16</v>
      </c>
      <c r="I172" s="396">
        <v>100000</v>
      </c>
    </row>
    <row r="173" spans="1:12" s="575" customFormat="1" ht="47.25" x14ac:dyDescent="0.25">
      <c r="A173" s="27" t="s">
        <v>137</v>
      </c>
      <c r="B173" s="30" t="s">
        <v>50</v>
      </c>
      <c r="C173" s="28" t="s">
        <v>20</v>
      </c>
      <c r="D173" s="30">
        <v>12</v>
      </c>
      <c r="E173" s="223" t="s">
        <v>415</v>
      </c>
      <c r="F173" s="224" t="s">
        <v>370</v>
      </c>
      <c r="G173" s="225" t="s">
        <v>371</v>
      </c>
      <c r="H173" s="28"/>
      <c r="I173" s="394">
        <f>SUM(I174)</f>
        <v>15000</v>
      </c>
    </row>
    <row r="174" spans="1:12" s="575" customFormat="1" ht="63" x14ac:dyDescent="0.25">
      <c r="A174" s="7" t="s">
        <v>138</v>
      </c>
      <c r="B174" s="288" t="s">
        <v>50</v>
      </c>
      <c r="C174" s="5" t="s">
        <v>20</v>
      </c>
      <c r="D174" s="577">
        <v>12</v>
      </c>
      <c r="E174" s="238" t="s">
        <v>203</v>
      </c>
      <c r="F174" s="239" t="s">
        <v>370</v>
      </c>
      <c r="G174" s="240" t="s">
        <v>371</v>
      </c>
      <c r="H174" s="2"/>
      <c r="I174" s="395">
        <f>SUM(I175)</f>
        <v>15000</v>
      </c>
    </row>
    <row r="175" spans="1:12" s="575" customFormat="1" ht="35.25" customHeight="1" x14ac:dyDescent="0.25">
      <c r="A175" s="538" t="s">
        <v>416</v>
      </c>
      <c r="B175" s="6" t="s">
        <v>50</v>
      </c>
      <c r="C175" s="5" t="s">
        <v>20</v>
      </c>
      <c r="D175" s="577">
        <v>12</v>
      </c>
      <c r="E175" s="238" t="s">
        <v>203</v>
      </c>
      <c r="F175" s="239" t="s">
        <v>10</v>
      </c>
      <c r="G175" s="240" t="s">
        <v>371</v>
      </c>
      <c r="H175" s="268"/>
      <c r="I175" s="395">
        <f>SUM(I176)</f>
        <v>15000</v>
      </c>
    </row>
    <row r="176" spans="1:12" s="575" customFormat="1" ht="15.75" customHeight="1" x14ac:dyDescent="0.25">
      <c r="A176" s="61" t="s">
        <v>97</v>
      </c>
      <c r="B176" s="576" t="s">
        <v>50</v>
      </c>
      <c r="C176" s="5" t="s">
        <v>20</v>
      </c>
      <c r="D176" s="577">
        <v>12</v>
      </c>
      <c r="E176" s="238" t="s">
        <v>203</v>
      </c>
      <c r="F176" s="239" t="s">
        <v>10</v>
      </c>
      <c r="G176" s="240" t="s">
        <v>417</v>
      </c>
      <c r="H176" s="59"/>
      <c r="I176" s="395">
        <f>SUM(I177)</f>
        <v>15000</v>
      </c>
    </row>
    <row r="177" spans="1:9" s="575" customFormat="1" ht="30" customHeight="1" x14ac:dyDescent="0.25">
      <c r="A177" s="535" t="s">
        <v>514</v>
      </c>
      <c r="B177" s="6" t="s">
        <v>50</v>
      </c>
      <c r="C177" s="5" t="s">
        <v>20</v>
      </c>
      <c r="D177" s="577">
        <v>12</v>
      </c>
      <c r="E177" s="238" t="s">
        <v>203</v>
      </c>
      <c r="F177" s="239" t="s">
        <v>10</v>
      </c>
      <c r="G177" s="240" t="s">
        <v>417</v>
      </c>
      <c r="H177" s="59" t="s">
        <v>16</v>
      </c>
      <c r="I177" s="397">
        <v>15000</v>
      </c>
    </row>
    <row r="178" spans="1:9" ht="52.5" customHeight="1" x14ac:dyDescent="0.25">
      <c r="A178" s="75" t="s">
        <v>178</v>
      </c>
      <c r="B178" s="30" t="s">
        <v>50</v>
      </c>
      <c r="C178" s="28" t="s">
        <v>20</v>
      </c>
      <c r="D178" s="30">
        <v>12</v>
      </c>
      <c r="E178" s="223" t="s">
        <v>537</v>
      </c>
      <c r="F178" s="224" t="s">
        <v>370</v>
      </c>
      <c r="G178" s="225" t="s">
        <v>371</v>
      </c>
      <c r="H178" s="28"/>
      <c r="I178" s="394">
        <f>SUM(I179)</f>
        <v>1601919</v>
      </c>
    </row>
    <row r="179" spans="1:9" ht="80.25" customHeight="1" x14ac:dyDescent="0.25">
      <c r="A179" s="76" t="s">
        <v>179</v>
      </c>
      <c r="B179" s="53" t="s">
        <v>50</v>
      </c>
      <c r="C179" s="44" t="s">
        <v>20</v>
      </c>
      <c r="D179" s="53">
        <v>12</v>
      </c>
      <c r="E179" s="226" t="s">
        <v>206</v>
      </c>
      <c r="F179" s="227" t="s">
        <v>370</v>
      </c>
      <c r="G179" s="228" t="s">
        <v>371</v>
      </c>
      <c r="H179" s="44"/>
      <c r="I179" s="395">
        <f>SUM(I180)</f>
        <v>1601919</v>
      </c>
    </row>
    <row r="180" spans="1:9" ht="33" customHeight="1" x14ac:dyDescent="0.25">
      <c r="A180" s="76" t="s">
        <v>427</v>
      </c>
      <c r="B180" s="53" t="s">
        <v>50</v>
      </c>
      <c r="C180" s="44" t="s">
        <v>20</v>
      </c>
      <c r="D180" s="53">
        <v>12</v>
      </c>
      <c r="E180" s="226" t="s">
        <v>206</v>
      </c>
      <c r="F180" s="227" t="s">
        <v>10</v>
      </c>
      <c r="G180" s="228" t="s">
        <v>371</v>
      </c>
      <c r="H180" s="44"/>
      <c r="I180" s="395">
        <f>SUM(I181+I183+I185)</f>
        <v>1601919</v>
      </c>
    </row>
    <row r="181" spans="1:9" ht="49.5" customHeight="1" x14ac:dyDescent="0.25">
      <c r="A181" s="76" t="s">
        <v>640</v>
      </c>
      <c r="B181" s="53" t="s">
        <v>50</v>
      </c>
      <c r="C181" s="44" t="s">
        <v>20</v>
      </c>
      <c r="D181" s="53">
        <v>12</v>
      </c>
      <c r="E181" s="226" t="s">
        <v>206</v>
      </c>
      <c r="F181" s="227" t="s">
        <v>10</v>
      </c>
      <c r="G181" s="365">
        <v>13600</v>
      </c>
      <c r="H181" s="44"/>
      <c r="I181" s="395">
        <f>SUM(I182:I182)</f>
        <v>1121343</v>
      </c>
    </row>
    <row r="182" spans="1:9" ht="17.25" customHeight="1" x14ac:dyDescent="0.25">
      <c r="A182" s="76" t="s">
        <v>21</v>
      </c>
      <c r="B182" s="53" t="s">
        <v>50</v>
      </c>
      <c r="C182" s="44" t="s">
        <v>20</v>
      </c>
      <c r="D182" s="53">
        <v>12</v>
      </c>
      <c r="E182" s="226" t="s">
        <v>206</v>
      </c>
      <c r="F182" s="227" t="s">
        <v>10</v>
      </c>
      <c r="G182" s="365">
        <v>13600</v>
      </c>
      <c r="H182" s="44" t="s">
        <v>66</v>
      </c>
      <c r="I182" s="397">
        <v>1121343</v>
      </c>
    </row>
    <row r="183" spans="1:9" ht="33.75" customHeight="1" x14ac:dyDescent="0.25">
      <c r="A183" s="76" t="s">
        <v>641</v>
      </c>
      <c r="B183" s="53" t="s">
        <v>50</v>
      </c>
      <c r="C183" s="44" t="s">
        <v>20</v>
      </c>
      <c r="D183" s="53">
        <v>12</v>
      </c>
      <c r="E183" s="226" t="s">
        <v>206</v>
      </c>
      <c r="F183" s="227" t="s">
        <v>10</v>
      </c>
      <c r="G183" s="228" t="s">
        <v>546</v>
      </c>
      <c r="H183" s="44"/>
      <c r="I183" s="395">
        <f>SUM(I184:I184)</f>
        <v>480576</v>
      </c>
    </row>
    <row r="184" spans="1:9" ht="18" customHeight="1" x14ac:dyDescent="0.25">
      <c r="A184" s="535" t="s">
        <v>21</v>
      </c>
      <c r="B184" s="53" t="s">
        <v>50</v>
      </c>
      <c r="C184" s="44" t="s">
        <v>20</v>
      </c>
      <c r="D184" s="53">
        <v>12</v>
      </c>
      <c r="E184" s="226" t="s">
        <v>206</v>
      </c>
      <c r="F184" s="227" t="s">
        <v>10</v>
      </c>
      <c r="G184" s="228" t="s">
        <v>546</v>
      </c>
      <c r="H184" s="44" t="s">
        <v>66</v>
      </c>
      <c r="I184" s="397">
        <v>480576</v>
      </c>
    </row>
    <row r="185" spans="1:9" s="461" customFormat="1" ht="33" hidden="1" customHeight="1" x14ac:dyDescent="0.25">
      <c r="A185" s="76" t="s">
        <v>650</v>
      </c>
      <c r="B185" s="53" t="s">
        <v>50</v>
      </c>
      <c r="C185" s="44" t="s">
        <v>20</v>
      </c>
      <c r="D185" s="53">
        <v>12</v>
      </c>
      <c r="E185" s="226" t="s">
        <v>206</v>
      </c>
      <c r="F185" s="227" t="s">
        <v>10</v>
      </c>
      <c r="G185" s="228" t="s">
        <v>649</v>
      </c>
      <c r="H185" s="44"/>
      <c r="I185" s="395">
        <f>SUM(I186)</f>
        <v>0</v>
      </c>
    </row>
    <row r="186" spans="1:9" s="461" customFormat="1" ht="30.75" hidden="1" customHeight="1" x14ac:dyDescent="0.25">
      <c r="A186" s="535" t="s">
        <v>514</v>
      </c>
      <c r="B186" s="53" t="s">
        <v>50</v>
      </c>
      <c r="C186" s="44" t="s">
        <v>20</v>
      </c>
      <c r="D186" s="53">
        <v>12</v>
      </c>
      <c r="E186" s="226" t="s">
        <v>206</v>
      </c>
      <c r="F186" s="227" t="s">
        <v>10</v>
      </c>
      <c r="G186" s="228" t="s">
        <v>649</v>
      </c>
      <c r="H186" s="44" t="s">
        <v>16</v>
      </c>
      <c r="I186" s="397"/>
    </row>
    <row r="187" spans="1:9" ht="31.5" x14ac:dyDescent="0.25">
      <c r="A187" s="65" t="s">
        <v>135</v>
      </c>
      <c r="B187" s="33" t="s">
        <v>50</v>
      </c>
      <c r="C187" s="29" t="s">
        <v>20</v>
      </c>
      <c r="D187" s="29" t="s">
        <v>74</v>
      </c>
      <c r="E187" s="217" t="s">
        <v>204</v>
      </c>
      <c r="F187" s="218" t="s">
        <v>370</v>
      </c>
      <c r="G187" s="219" t="s">
        <v>371</v>
      </c>
      <c r="H187" s="28"/>
      <c r="I187" s="394">
        <f>SUM(I188)</f>
        <v>10000</v>
      </c>
    </row>
    <row r="188" spans="1:9" ht="63.75" customHeight="1" x14ac:dyDescent="0.25">
      <c r="A188" s="84" t="s">
        <v>136</v>
      </c>
      <c r="B188" s="351" t="s">
        <v>50</v>
      </c>
      <c r="C188" s="5" t="s">
        <v>20</v>
      </c>
      <c r="D188" s="351">
        <v>12</v>
      </c>
      <c r="E188" s="238" t="s">
        <v>205</v>
      </c>
      <c r="F188" s="239" t="s">
        <v>370</v>
      </c>
      <c r="G188" s="240" t="s">
        <v>371</v>
      </c>
      <c r="H188" s="268"/>
      <c r="I188" s="395">
        <f>SUM(I189)</f>
        <v>10000</v>
      </c>
    </row>
    <row r="189" spans="1:9" ht="63" x14ac:dyDescent="0.25">
      <c r="A189" s="84" t="s">
        <v>418</v>
      </c>
      <c r="B189" s="351" t="s">
        <v>50</v>
      </c>
      <c r="C189" s="5" t="s">
        <v>20</v>
      </c>
      <c r="D189" s="351">
        <v>12</v>
      </c>
      <c r="E189" s="238" t="s">
        <v>205</v>
      </c>
      <c r="F189" s="239" t="s">
        <v>10</v>
      </c>
      <c r="G189" s="240" t="s">
        <v>371</v>
      </c>
      <c r="H189" s="268"/>
      <c r="I189" s="395">
        <f>SUM(I190)</f>
        <v>10000</v>
      </c>
    </row>
    <row r="190" spans="1:9" ht="31.5" x14ac:dyDescent="0.25">
      <c r="A190" s="3" t="s">
        <v>420</v>
      </c>
      <c r="B190" s="351" t="s">
        <v>50</v>
      </c>
      <c r="C190" s="5" t="s">
        <v>20</v>
      </c>
      <c r="D190" s="351">
        <v>12</v>
      </c>
      <c r="E190" s="238" t="s">
        <v>205</v>
      </c>
      <c r="F190" s="239" t="s">
        <v>10</v>
      </c>
      <c r="G190" s="240" t="s">
        <v>419</v>
      </c>
      <c r="H190" s="268"/>
      <c r="I190" s="395">
        <f>SUM(I191)</f>
        <v>10000</v>
      </c>
    </row>
    <row r="191" spans="1:9" ht="16.5" customHeight="1" x14ac:dyDescent="0.25">
      <c r="A191" s="84" t="s">
        <v>18</v>
      </c>
      <c r="B191" s="351" t="s">
        <v>50</v>
      </c>
      <c r="C191" s="5" t="s">
        <v>20</v>
      </c>
      <c r="D191" s="351">
        <v>12</v>
      </c>
      <c r="E191" s="238" t="s">
        <v>205</v>
      </c>
      <c r="F191" s="239" t="s">
        <v>10</v>
      </c>
      <c r="G191" s="240" t="s">
        <v>419</v>
      </c>
      <c r="H191" s="268" t="s">
        <v>17</v>
      </c>
      <c r="I191" s="397">
        <v>10000</v>
      </c>
    </row>
    <row r="192" spans="1:9" ht="15.75" x14ac:dyDescent="0.25">
      <c r="A192" s="17" t="s">
        <v>139</v>
      </c>
      <c r="B192" s="20" t="s">
        <v>50</v>
      </c>
      <c r="C192" s="18" t="s">
        <v>98</v>
      </c>
      <c r="D192" s="20"/>
      <c r="E192" s="283"/>
      <c r="F192" s="284"/>
      <c r="G192" s="285"/>
      <c r="H192" s="274"/>
      <c r="I192" s="392">
        <f>SUM(I193+I199)</f>
        <v>1481647</v>
      </c>
    </row>
    <row r="193" spans="1:9" s="9" customFormat="1" ht="15.75" x14ac:dyDescent="0.25">
      <c r="A193" s="21" t="s">
        <v>229</v>
      </c>
      <c r="B193" s="281" t="s">
        <v>50</v>
      </c>
      <c r="C193" s="25" t="s">
        <v>98</v>
      </c>
      <c r="D193" s="275" t="s">
        <v>10</v>
      </c>
      <c r="E193" s="265"/>
      <c r="F193" s="266"/>
      <c r="G193" s="267"/>
      <c r="H193" s="24"/>
      <c r="I193" s="393">
        <f>SUM(I194)</f>
        <v>19449</v>
      </c>
    </row>
    <row r="194" spans="1:9" ht="47.25" x14ac:dyDescent="0.25">
      <c r="A194" s="27" t="s">
        <v>178</v>
      </c>
      <c r="B194" s="33" t="s">
        <v>50</v>
      </c>
      <c r="C194" s="29" t="s">
        <v>98</v>
      </c>
      <c r="D194" s="121" t="s">
        <v>10</v>
      </c>
      <c r="E194" s="223" t="s">
        <v>421</v>
      </c>
      <c r="F194" s="224" t="s">
        <v>370</v>
      </c>
      <c r="G194" s="225" t="s">
        <v>371</v>
      </c>
      <c r="H194" s="31"/>
      <c r="I194" s="394">
        <f>SUM(I195)</f>
        <v>19449</v>
      </c>
    </row>
    <row r="195" spans="1:9" ht="78.75" x14ac:dyDescent="0.25">
      <c r="A195" s="3" t="s">
        <v>231</v>
      </c>
      <c r="B195" s="351" t="s">
        <v>50</v>
      </c>
      <c r="C195" s="5" t="s">
        <v>98</v>
      </c>
      <c r="D195" s="120" t="s">
        <v>10</v>
      </c>
      <c r="E195" s="238" t="s">
        <v>230</v>
      </c>
      <c r="F195" s="239" t="s">
        <v>370</v>
      </c>
      <c r="G195" s="240" t="s">
        <v>371</v>
      </c>
      <c r="H195" s="59"/>
      <c r="I195" s="395">
        <f>SUM(I196)</f>
        <v>19449</v>
      </c>
    </row>
    <row r="196" spans="1:9" ht="47.25" x14ac:dyDescent="0.25">
      <c r="A196" s="61" t="s">
        <v>518</v>
      </c>
      <c r="B196" s="120" t="s">
        <v>50</v>
      </c>
      <c r="C196" s="5" t="s">
        <v>98</v>
      </c>
      <c r="D196" s="120" t="s">
        <v>10</v>
      </c>
      <c r="E196" s="238" t="s">
        <v>230</v>
      </c>
      <c r="F196" s="239" t="s">
        <v>10</v>
      </c>
      <c r="G196" s="240" t="s">
        <v>371</v>
      </c>
      <c r="H196" s="59"/>
      <c r="I196" s="395">
        <f>SUM(I197)</f>
        <v>19449</v>
      </c>
    </row>
    <row r="197" spans="1:9" ht="33" customHeight="1" x14ac:dyDescent="0.25">
      <c r="A197" s="105" t="s">
        <v>423</v>
      </c>
      <c r="B197" s="298" t="s">
        <v>50</v>
      </c>
      <c r="C197" s="5" t="s">
        <v>98</v>
      </c>
      <c r="D197" s="120" t="s">
        <v>10</v>
      </c>
      <c r="E197" s="238" t="s">
        <v>230</v>
      </c>
      <c r="F197" s="239" t="s">
        <v>10</v>
      </c>
      <c r="G197" s="240" t="s">
        <v>424</v>
      </c>
      <c r="H197" s="59"/>
      <c r="I197" s="395">
        <f>SUM(I198)</f>
        <v>19449</v>
      </c>
    </row>
    <row r="198" spans="1:9" ht="17.25" customHeight="1" x14ac:dyDescent="0.25">
      <c r="A198" s="76" t="s">
        <v>21</v>
      </c>
      <c r="B198" s="296" t="s">
        <v>50</v>
      </c>
      <c r="C198" s="5" t="s">
        <v>98</v>
      </c>
      <c r="D198" s="120" t="s">
        <v>10</v>
      </c>
      <c r="E198" s="238" t="s">
        <v>230</v>
      </c>
      <c r="F198" s="239" t="s">
        <v>10</v>
      </c>
      <c r="G198" s="240" t="s">
        <v>424</v>
      </c>
      <c r="H198" s="59" t="s">
        <v>66</v>
      </c>
      <c r="I198" s="397">
        <v>19449</v>
      </c>
    </row>
    <row r="199" spans="1:9" ht="15.75" x14ac:dyDescent="0.25">
      <c r="A199" s="21" t="s">
        <v>140</v>
      </c>
      <c r="B199" s="281" t="s">
        <v>50</v>
      </c>
      <c r="C199" s="25" t="s">
        <v>98</v>
      </c>
      <c r="D199" s="22" t="s">
        <v>12</v>
      </c>
      <c r="E199" s="265"/>
      <c r="F199" s="266"/>
      <c r="G199" s="267"/>
      <c r="H199" s="24"/>
      <c r="I199" s="393">
        <f>SUM(I200)</f>
        <v>1462198</v>
      </c>
    </row>
    <row r="200" spans="1:9" s="43" customFormat="1" ht="47.25" x14ac:dyDescent="0.25">
      <c r="A200" s="27" t="s">
        <v>178</v>
      </c>
      <c r="B200" s="33" t="s">
        <v>50</v>
      </c>
      <c r="C200" s="29" t="s">
        <v>98</v>
      </c>
      <c r="D200" s="121" t="s">
        <v>12</v>
      </c>
      <c r="E200" s="223" t="s">
        <v>421</v>
      </c>
      <c r="F200" s="224" t="s">
        <v>370</v>
      </c>
      <c r="G200" s="225" t="s">
        <v>371</v>
      </c>
      <c r="H200" s="31"/>
      <c r="I200" s="394">
        <f>SUM(I201+I205)</f>
        <v>1462198</v>
      </c>
    </row>
    <row r="201" spans="1:9" s="43" customFormat="1" ht="78.75" x14ac:dyDescent="0.25">
      <c r="A201" s="54" t="s">
        <v>231</v>
      </c>
      <c r="B201" s="296" t="s">
        <v>50</v>
      </c>
      <c r="C201" s="5" t="s">
        <v>98</v>
      </c>
      <c r="D201" s="120" t="s">
        <v>12</v>
      </c>
      <c r="E201" s="238" t="s">
        <v>230</v>
      </c>
      <c r="F201" s="239" t="s">
        <v>370</v>
      </c>
      <c r="G201" s="240" t="s">
        <v>371</v>
      </c>
      <c r="H201" s="268"/>
      <c r="I201" s="395">
        <f>SUM(I202)</f>
        <v>280000</v>
      </c>
    </row>
    <row r="202" spans="1:9" s="43" customFormat="1" ht="47.25" x14ac:dyDescent="0.25">
      <c r="A202" s="105" t="s">
        <v>422</v>
      </c>
      <c r="B202" s="298" t="s">
        <v>50</v>
      </c>
      <c r="C202" s="5" t="s">
        <v>98</v>
      </c>
      <c r="D202" s="120" t="s">
        <v>12</v>
      </c>
      <c r="E202" s="238" t="s">
        <v>230</v>
      </c>
      <c r="F202" s="239" t="s">
        <v>10</v>
      </c>
      <c r="G202" s="240" t="s">
        <v>371</v>
      </c>
      <c r="H202" s="268"/>
      <c r="I202" s="395">
        <f>SUM(I203)</f>
        <v>280000</v>
      </c>
    </row>
    <row r="203" spans="1:9" s="43" customFormat="1" ht="33.75" customHeight="1" x14ac:dyDescent="0.25">
      <c r="A203" s="105" t="s">
        <v>487</v>
      </c>
      <c r="B203" s="298" t="s">
        <v>50</v>
      </c>
      <c r="C203" s="5" t="s">
        <v>98</v>
      </c>
      <c r="D203" s="120" t="s">
        <v>12</v>
      </c>
      <c r="E203" s="238" t="s">
        <v>230</v>
      </c>
      <c r="F203" s="239" t="s">
        <v>10</v>
      </c>
      <c r="G203" s="240" t="s">
        <v>488</v>
      </c>
      <c r="H203" s="268"/>
      <c r="I203" s="395">
        <f>SUM(I204)</f>
        <v>280000</v>
      </c>
    </row>
    <row r="204" spans="1:9" s="43" customFormat="1" ht="18" customHeight="1" x14ac:dyDescent="0.25">
      <c r="A204" s="76" t="s">
        <v>21</v>
      </c>
      <c r="B204" s="296" t="s">
        <v>50</v>
      </c>
      <c r="C204" s="5" t="s">
        <v>98</v>
      </c>
      <c r="D204" s="120" t="s">
        <v>12</v>
      </c>
      <c r="E204" s="238" t="s">
        <v>230</v>
      </c>
      <c r="F204" s="239" t="s">
        <v>10</v>
      </c>
      <c r="G204" s="240" t="s">
        <v>488</v>
      </c>
      <c r="H204" s="268" t="s">
        <v>66</v>
      </c>
      <c r="I204" s="397">
        <v>280000</v>
      </c>
    </row>
    <row r="205" spans="1:9" s="43" customFormat="1" ht="81" customHeight="1" x14ac:dyDescent="0.25">
      <c r="A205" s="339" t="s">
        <v>179</v>
      </c>
      <c r="B205" s="296" t="s">
        <v>50</v>
      </c>
      <c r="C205" s="5" t="s">
        <v>98</v>
      </c>
      <c r="D205" s="351" t="s">
        <v>12</v>
      </c>
      <c r="E205" s="238" t="s">
        <v>206</v>
      </c>
      <c r="F205" s="239" t="s">
        <v>370</v>
      </c>
      <c r="G205" s="240" t="s">
        <v>371</v>
      </c>
      <c r="H205" s="59"/>
      <c r="I205" s="395">
        <f>SUM(I206)</f>
        <v>1182198</v>
      </c>
    </row>
    <row r="206" spans="1:9" s="43" customFormat="1" ht="34.5" customHeight="1" x14ac:dyDescent="0.25">
      <c r="A206" s="3" t="s">
        <v>427</v>
      </c>
      <c r="B206" s="296" t="s">
        <v>50</v>
      </c>
      <c r="C206" s="5" t="s">
        <v>98</v>
      </c>
      <c r="D206" s="351" t="s">
        <v>12</v>
      </c>
      <c r="E206" s="238" t="s">
        <v>206</v>
      </c>
      <c r="F206" s="239" t="s">
        <v>10</v>
      </c>
      <c r="G206" s="240" t="s">
        <v>371</v>
      </c>
      <c r="H206" s="59" t="s">
        <v>66</v>
      </c>
      <c r="I206" s="395">
        <f>SUM(I207+I209+I211)</f>
        <v>1182198</v>
      </c>
    </row>
    <row r="207" spans="1:9" s="43" customFormat="1" ht="34.5" customHeight="1" x14ac:dyDescent="0.25">
      <c r="A207" s="61" t="s">
        <v>717</v>
      </c>
      <c r="B207" s="296" t="s">
        <v>50</v>
      </c>
      <c r="C207" s="5" t="s">
        <v>98</v>
      </c>
      <c r="D207" s="560" t="s">
        <v>12</v>
      </c>
      <c r="E207" s="238" t="s">
        <v>206</v>
      </c>
      <c r="F207" s="239" t="s">
        <v>10</v>
      </c>
      <c r="G207" s="347">
        <v>11500</v>
      </c>
      <c r="H207" s="59"/>
      <c r="I207" s="395">
        <f>SUM(I208)</f>
        <v>1123088</v>
      </c>
    </row>
    <row r="208" spans="1:9" s="43" customFormat="1" ht="34.5" customHeight="1" x14ac:dyDescent="0.25">
      <c r="A208" s="76" t="s">
        <v>171</v>
      </c>
      <c r="B208" s="296" t="s">
        <v>50</v>
      </c>
      <c r="C208" s="5" t="s">
        <v>98</v>
      </c>
      <c r="D208" s="560" t="s">
        <v>12</v>
      </c>
      <c r="E208" s="238" t="s">
        <v>206</v>
      </c>
      <c r="F208" s="239" t="s">
        <v>10</v>
      </c>
      <c r="G208" s="347">
        <v>11500</v>
      </c>
      <c r="H208" s="59" t="s">
        <v>170</v>
      </c>
      <c r="I208" s="397">
        <v>1123088</v>
      </c>
    </row>
    <row r="209" spans="1:9" s="43" customFormat="1" ht="33.75" customHeight="1" x14ac:dyDescent="0.25">
      <c r="A209" s="61" t="s">
        <v>711</v>
      </c>
      <c r="B209" s="351" t="s">
        <v>50</v>
      </c>
      <c r="C209" s="5" t="s">
        <v>98</v>
      </c>
      <c r="D209" s="351" t="s">
        <v>12</v>
      </c>
      <c r="E209" s="238" t="s">
        <v>206</v>
      </c>
      <c r="F209" s="239" t="s">
        <v>10</v>
      </c>
      <c r="G209" s="347" t="s">
        <v>710</v>
      </c>
      <c r="H209" s="59"/>
      <c r="I209" s="395">
        <f>SUM(I210)</f>
        <v>59110</v>
      </c>
    </row>
    <row r="210" spans="1:9" s="43" customFormat="1" ht="32.25" customHeight="1" x14ac:dyDescent="0.25">
      <c r="A210" s="76" t="s">
        <v>171</v>
      </c>
      <c r="B210" s="351" t="s">
        <v>50</v>
      </c>
      <c r="C210" s="5" t="s">
        <v>98</v>
      </c>
      <c r="D210" s="351" t="s">
        <v>12</v>
      </c>
      <c r="E210" s="238" t="s">
        <v>206</v>
      </c>
      <c r="F210" s="239" t="s">
        <v>10</v>
      </c>
      <c r="G210" s="347" t="s">
        <v>710</v>
      </c>
      <c r="H210" s="59" t="s">
        <v>170</v>
      </c>
      <c r="I210" s="397">
        <v>59110</v>
      </c>
    </row>
    <row r="211" spans="1:9" s="43" customFormat="1" ht="32.25" hidden="1" customHeight="1" x14ac:dyDescent="0.25">
      <c r="A211" s="564" t="s">
        <v>719</v>
      </c>
      <c r="B211" s="562" t="s">
        <v>50</v>
      </c>
      <c r="C211" s="5" t="s">
        <v>98</v>
      </c>
      <c r="D211" s="562" t="s">
        <v>12</v>
      </c>
      <c r="E211" s="238" t="s">
        <v>206</v>
      </c>
      <c r="F211" s="239" t="s">
        <v>10</v>
      </c>
      <c r="G211" s="222" t="s">
        <v>718</v>
      </c>
      <c r="H211" s="59"/>
      <c r="I211" s="395">
        <f>SUM(I212:I213)</f>
        <v>0</v>
      </c>
    </row>
    <row r="212" spans="1:9" s="43" customFormat="1" ht="32.25" hidden="1" customHeight="1" x14ac:dyDescent="0.25">
      <c r="A212" s="84" t="s">
        <v>514</v>
      </c>
      <c r="B212" s="562" t="s">
        <v>50</v>
      </c>
      <c r="C212" s="5" t="s">
        <v>98</v>
      </c>
      <c r="D212" s="562" t="s">
        <v>12</v>
      </c>
      <c r="E212" s="238" t="s">
        <v>206</v>
      </c>
      <c r="F212" s="239" t="s">
        <v>10</v>
      </c>
      <c r="G212" s="222" t="s">
        <v>718</v>
      </c>
      <c r="H212" s="59" t="s">
        <v>16</v>
      </c>
      <c r="I212" s="397"/>
    </row>
    <row r="213" spans="1:9" s="43" customFormat="1" ht="32.25" hidden="1" customHeight="1" x14ac:dyDescent="0.25">
      <c r="A213" s="76" t="s">
        <v>171</v>
      </c>
      <c r="B213" s="570" t="s">
        <v>50</v>
      </c>
      <c r="C213" s="5" t="s">
        <v>98</v>
      </c>
      <c r="D213" s="570" t="s">
        <v>12</v>
      </c>
      <c r="E213" s="238" t="s">
        <v>206</v>
      </c>
      <c r="F213" s="239" t="s">
        <v>10</v>
      </c>
      <c r="G213" s="222" t="s">
        <v>718</v>
      </c>
      <c r="H213" s="59" t="s">
        <v>170</v>
      </c>
      <c r="I213" s="397"/>
    </row>
    <row r="214" spans="1:9" s="43" customFormat="1" ht="16.5" customHeight="1" x14ac:dyDescent="0.25">
      <c r="A214" s="113" t="s">
        <v>542</v>
      </c>
      <c r="B214" s="19" t="s">
        <v>50</v>
      </c>
      <c r="C214" s="363" t="s">
        <v>32</v>
      </c>
      <c r="D214" s="19"/>
      <c r="E214" s="247"/>
      <c r="F214" s="248"/>
      <c r="G214" s="249"/>
      <c r="H214" s="15"/>
      <c r="I214" s="392">
        <f>SUM(I215)</f>
        <v>146459</v>
      </c>
    </row>
    <row r="215" spans="1:9" s="43" customFormat="1" ht="16.5" customHeight="1" x14ac:dyDescent="0.25">
      <c r="A215" s="109" t="s">
        <v>543</v>
      </c>
      <c r="B215" s="26" t="s">
        <v>50</v>
      </c>
      <c r="C215" s="56" t="s">
        <v>32</v>
      </c>
      <c r="D215" s="22" t="s">
        <v>29</v>
      </c>
      <c r="E215" s="265"/>
      <c r="F215" s="266"/>
      <c r="G215" s="267"/>
      <c r="H215" s="22"/>
      <c r="I215" s="393">
        <f>SUM(I216)</f>
        <v>146459</v>
      </c>
    </row>
    <row r="216" spans="1:9" ht="16.5" customHeight="1" x14ac:dyDescent="0.25">
      <c r="A216" s="75" t="s">
        <v>176</v>
      </c>
      <c r="B216" s="30" t="s">
        <v>50</v>
      </c>
      <c r="C216" s="28" t="s">
        <v>32</v>
      </c>
      <c r="D216" s="30" t="s">
        <v>29</v>
      </c>
      <c r="E216" s="223" t="s">
        <v>195</v>
      </c>
      <c r="F216" s="224" t="s">
        <v>370</v>
      </c>
      <c r="G216" s="225" t="s">
        <v>371</v>
      </c>
      <c r="H216" s="28"/>
      <c r="I216" s="394">
        <f>SUM(I217)</f>
        <v>146459</v>
      </c>
    </row>
    <row r="217" spans="1:9" ht="16.5" customHeight="1" x14ac:dyDescent="0.25">
      <c r="A217" s="84" t="s">
        <v>175</v>
      </c>
      <c r="B217" s="340" t="s">
        <v>50</v>
      </c>
      <c r="C217" s="2" t="s">
        <v>32</v>
      </c>
      <c r="D217" s="340" t="s">
        <v>29</v>
      </c>
      <c r="E217" s="238" t="s">
        <v>196</v>
      </c>
      <c r="F217" s="239" t="s">
        <v>370</v>
      </c>
      <c r="G217" s="240" t="s">
        <v>371</v>
      </c>
      <c r="H217" s="2"/>
      <c r="I217" s="395">
        <f>SUM(I218)</f>
        <v>146459</v>
      </c>
    </row>
    <row r="218" spans="1:9" ht="31.5" customHeight="1" x14ac:dyDescent="0.25">
      <c r="A218" s="84" t="s">
        <v>608</v>
      </c>
      <c r="B218" s="340" t="s">
        <v>50</v>
      </c>
      <c r="C218" s="2" t="s">
        <v>32</v>
      </c>
      <c r="D218" s="340" t="s">
        <v>29</v>
      </c>
      <c r="E218" s="238" t="s">
        <v>196</v>
      </c>
      <c r="F218" s="239" t="s">
        <v>370</v>
      </c>
      <c r="G218" s="347">
        <v>12700</v>
      </c>
      <c r="H218" s="2"/>
      <c r="I218" s="395">
        <f>SUM(I219)</f>
        <v>146459</v>
      </c>
    </row>
    <row r="219" spans="1:9" ht="31.5" customHeight="1" x14ac:dyDescent="0.25">
      <c r="A219" s="84" t="s">
        <v>514</v>
      </c>
      <c r="B219" s="340" t="s">
        <v>50</v>
      </c>
      <c r="C219" s="2" t="s">
        <v>32</v>
      </c>
      <c r="D219" s="340" t="s">
        <v>29</v>
      </c>
      <c r="E219" s="238" t="s">
        <v>196</v>
      </c>
      <c r="F219" s="239" t="s">
        <v>370</v>
      </c>
      <c r="G219" s="347">
        <v>12700</v>
      </c>
      <c r="H219" s="2" t="s">
        <v>16</v>
      </c>
      <c r="I219" s="397">
        <v>146459</v>
      </c>
    </row>
    <row r="220" spans="1:9" s="43" customFormat="1" ht="16.5" customHeight="1" x14ac:dyDescent="0.25">
      <c r="A220" s="113" t="s">
        <v>37</v>
      </c>
      <c r="B220" s="19" t="s">
        <v>50</v>
      </c>
      <c r="C220" s="19">
        <v>10</v>
      </c>
      <c r="D220" s="19"/>
      <c r="E220" s="247"/>
      <c r="F220" s="248"/>
      <c r="G220" s="249"/>
      <c r="H220" s="15"/>
      <c r="I220" s="392">
        <f>SUM(I221)</f>
        <v>12934878</v>
      </c>
    </row>
    <row r="221" spans="1:9" ht="15.75" x14ac:dyDescent="0.25">
      <c r="A221" s="109" t="s">
        <v>42</v>
      </c>
      <c r="B221" s="26" t="s">
        <v>50</v>
      </c>
      <c r="C221" s="26">
        <v>10</v>
      </c>
      <c r="D221" s="22" t="s">
        <v>20</v>
      </c>
      <c r="E221" s="265"/>
      <c r="F221" s="266"/>
      <c r="G221" s="267"/>
      <c r="H221" s="22"/>
      <c r="I221" s="393">
        <f>SUM(I222+I230)</f>
        <v>12934878</v>
      </c>
    </row>
    <row r="222" spans="1:9" ht="47.25" x14ac:dyDescent="0.25">
      <c r="A222" s="102" t="s">
        <v>110</v>
      </c>
      <c r="B222" s="30" t="s">
        <v>50</v>
      </c>
      <c r="C222" s="30">
        <v>10</v>
      </c>
      <c r="D222" s="28" t="s">
        <v>20</v>
      </c>
      <c r="E222" s="217" t="s">
        <v>180</v>
      </c>
      <c r="F222" s="218" t="s">
        <v>370</v>
      </c>
      <c r="G222" s="219" t="s">
        <v>371</v>
      </c>
      <c r="H222" s="28"/>
      <c r="I222" s="394">
        <f>SUM(I223)</f>
        <v>12348978</v>
      </c>
    </row>
    <row r="223" spans="1:9" ht="78.75" x14ac:dyDescent="0.25">
      <c r="A223" s="61" t="s">
        <v>111</v>
      </c>
      <c r="B223" s="340" t="s">
        <v>50</v>
      </c>
      <c r="C223" s="6">
        <v>10</v>
      </c>
      <c r="D223" s="2" t="s">
        <v>20</v>
      </c>
      <c r="E223" s="220" t="s">
        <v>210</v>
      </c>
      <c r="F223" s="221" t="s">
        <v>370</v>
      </c>
      <c r="G223" s="222" t="s">
        <v>371</v>
      </c>
      <c r="H223" s="2"/>
      <c r="I223" s="395">
        <f>SUM(I224+I227)</f>
        <v>12348978</v>
      </c>
    </row>
    <row r="224" spans="1:9" ht="47.25" x14ac:dyDescent="0.25">
      <c r="A224" s="61" t="s">
        <v>378</v>
      </c>
      <c r="B224" s="340" t="s">
        <v>50</v>
      </c>
      <c r="C224" s="6">
        <v>10</v>
      </c>
      <c r="D224" s="2" t="s">
        <v>20</v>
      </c>
      <c r="E224" s="220" t="s">
        <v>210</v>
      </c>
      <c r="F224" s="221" t="s">
        <v>10</v>
      </c>
      <c r="G224" s="222" t="s">
        <v>371</v>
      </c>
      <c r="H224" s="2"/>
      <c r="I224" s="395">
        <f>SUM(I225)</f>
        <v>8264780</v>
      </c>
    </row>
    <row r="225" spans="1:11" ht="33.75" customHeight="1" x14ac:dyDescent="0.25">
      <c r="A225" s="61" t="s">
        <v>365</v>
      </c>
      <c r="B225" s="340" t="s">
        <v>50</v>
      </c>
      <c r="C225" s="6">
        <v>10</v>
      </c>
      <c r="D225" s="2" t="s">
        <v>20</v>
      </c>
      <c r="E225" s="220" t="s">
        <v>210</v>
      </c>
      <c r="F225" s="221" t="s">
        <v>10</v>
      </c>
      <c r="G225" s="222" t="s">
        <v>470</v>
      </c>
      <c r="H225" s="2"/>
      <c r="I225" s="395">
        <f>SUM(I226:I226)</f>
        <v>8264780</v>
      </c>
    </row>
    <row r="226" spans="1:11" ht="15.75" x14ac:dyDescent="0.25">
      <c r="A226" s="61" t="s">
        <v>40</v>
      </c>
      <c r="B226" s="340" t="s">
        <v>50</v>
      </c>
      <c r="C226" s="6">
        <v>10</v>
      </c>
      <c r="D226" s="2" t="s">
        <v>20</v>
      </c>
      <c r="E226" s="220" t="s">
        <v>210</v>
      </c>
      <c r="F226" s="221" t="s">
        <v>10</v>
      </c>
      <c r="G226" s="222" t="s">
        <v>470</v>
      </c>
      <c r="H226" s="2" t="s">
        <v>39</v>
      </c>
      <c r="I226" s="397">
        <v>8264780</v>
      </c>
    </row>
    <row r="227" spans="1:11" s="573" customFormat="1" ht="31.5" x14ac:dyDescent="0.25">
      <c r="A227" s="61" t="s">
        <v>759</v>
      </c>
      <c r="B227" s="574" t="s">
        <v>50</v>
      </c>
      <c r="C227" s="6">
        <v>10</v>
      </c>
      <c r="D227" s="2" t="s">
        <v>20</v>
      </c>
      <c r="E227" s="220" t="s">
        <v>210</v>
      </c>
      <c r="F227" s="221" t="s">
        <v>12</v>
      </c>
      <c r="G227" s="222" t="s">
        <v>371</v>
      </c>
      <c r="H227" s="2"/>
      <c r="I227" s="395">
        <f>SUM(I228)</f>
        <v>4084198</v>
      </c>
    </row>
    <row r="228" spans="1:11" s="573" customFormat="1" ht="65.25" customHeight="1" x14ac:dyDescent="0.25">
      <c r="A228" s="61" t="s">
        <v>760</v>
      </c>
      <c r="B228" s="574" t="s">
        <v>50</v>
      </c>
      <c r="C228" s="6">
        <v>10</v>
      </c>
      <c r="D228" s="2" t="s">
        <v>20</v>
      </c>
      <c r="E228" s="220" t="s">
        <v>210</v>
      </c>
      <c r="F228" s="221" t="s">
        <v>12</v>
      </c>
      <c r="G228" s="222" t="s">
        <v>761</v>
      </c>
      <c r="H228" s="2"/>
      <c r="I228" s="395">
        <f>SUM(I229:I229)</f>
        <v>4084198</v>
      </c>
    </row>
    <row r="229" spans="1:11" s="573" customFormat="1" ht="15.75" x14ac:dyDescent="0.25">
      <c r="A229" s="61" t="s">
        <v>40</v>
      </c>
      <c r="B229" s="574" t="s">
        <v>50</v>
      </c>
      <c r="C229" s="6">
        <v>10</v>
      </c>
      <c r="D229" s="2" t="s">
        <v>20</v>
      </c>
      <c r="E229" s="220" t="s">
        <v>210</v>
      </c>
      <c r="F229" s="221" t="s">
        <v>12</v>
      </c>
      <c r="G229" s="222" t="s">
        <v>761</v>
      </c>
      <c r="H229" s="2" t="s">
        <v>39</v>
      </c>
      <c r="I229" s="397">
        <v>4084198</v>
      </c>
    </row>
    <row r="230" spans="1:11" ht="47.25" x14ac:dyDescent="0.25">
      <c r="A230" s="99" t="s">
        <v>178</v>
      </c>
      <c r="B230" s="30" t="s">
        <v>50</v>
      </c>
      <c r="C230" s="30">
        <v>10</v>
      </c>
      <c r="D230" s="28" t="s">
        <v>20</v>
      </c>
      <c r="E230" s="217" t="s">
        <v>421</v>
      </c>
      <c r="F230" s="218" t="s">
        <v>370</v>
      </c>
      <c r="G230" s="219" t="s">
        <v>371</v>
      </c>
      <c r="H230" s="28"/>
      <c r="I230" s="394">
        <f>SUM(I231)</f>
        <v>585900</v>
      </c>
    </row>
    <row r="231" spans="1:11" ht="82.5" customHeight="1" x14ac:dyDescent="0.25">
      <c r="A231" s="61" t="s">
        <v>179</v>
      </c>
      <c r="B231" s="340" t="s">
        <v>50</v>
      </c>
      <c r="C231" s="340">
        <v>10</v>
      </c>
      <c r="D231" s="2" t="s">
        <v>20</v>
      </c>
      <c r="E231" s="220" t="s">
        <v>206</v>
      </c>
      <c r="F231" s="221" t="s">
        <v>370</v>
      </c>
      <c r="G231" s="222" t="s">
        <v>371</v>
      </c>
      <c r="H231" s="2"/>
      <c r="I231" s="395">
        <f>SUM(I232)</f>
        <v>585900</v>
      </c>
    </row>
    <row r="232" spans="1:11" ht="34.5" customHeight="1" x14ac:dyDescent="0.25">
      <c r="A232" s="61" t="s">
        <v>427</v>
      </c>
      <c r="B232" s="340" t="s">
        <v>50</v>
      </c>
      <c r="C232" s="340">
        <v>10</v>
      </c>
      <c r="D232" s="2" t="s">
        <v>20</v>
      </c>
      <c r="E232" s="220" t="s">
        <v>206</v>
      </c>
      <c r="F232" s="221" t="s">
        <v>10</v>
      </c>
      <c r="G232" s="222" t="s">
        <v>371</v>
      </c>
      <c r="H232" s="2"/>
      <c r="I232" s="395">
        <f>SUM(I234)</f>
        <v>585900</v>
      </c>
    </row>
    <row r="233" spans="1:11" ht="15.75" x14ac:dyDescent="0.25">
      <c r="A233" s="61" t="s">
        <v>564</v>
      </c>
      <c r="B233" s="340" t="s">
        <v>50</v>
      </c>
      <c r="C233" s="340">
        <v>10</v>
      </c>
      <c r="D233" s="2" t="s">
        <v>20</v>
      </c>
      <c r="E233" s="220" t="s">
        <v>206</v>
      </c>
      <c r="F233" s="221" t="s">
        <v>10</v>
      </c>
      <c r="G233" s="222" t="s">
        <v>563</v>
      </c>
      <c r="H233" s="2"/>
      <c r="I233" s="395">
        <f>SUM(I234)</f>
        <v>585900</v>
      </c>
    </row>
    <row r="234" spans="1:11" ht="15.75" x14ac:dyDescent="0.25">
      <c r="A234" s="103" t="s">
        <v>40</v>
      </c>
      <c r="B234" s="53" t="s">
        <v>50</v>
      </c>
      <c r="C234" s="340">
        <v>10</v>
      </c>
      <c r="D234" s="2" t="s">
        <v>20</v>
      </c>
      <c r="E234" s="220" t="s">
        <v>206</v>
      </c>
      <c r="F234" s="221" t="s">
        <v>10</v>
      </c>
      <c r="G234" s="222" t="s">
        <v>563</v>
      </c>
      <c r="H234" s="2" t="s">
        <v>39</v>
      </c>
      <c r="I234" s="397">
        <v>585900</v>
      </c>
    </row>
    <row r="235" spans="1:11" s="43" customFormat="1" ht="31.5" customHeight="1" x14ac:dyDescent="0.25">
      <c r="A235" s="402" t="s">
        <v>55</v>
      </c>
      <c r="B235" s="403" t="s">
        <v>56</v>
      </c>
      <c r="C235" s="404"/>
      <c r="D235" s="405"/>
      <c r="E235" s="406"/>
      <c r="F235" s="407"/>
      <c r="G235" s="408"/>
      <c r="H235" s="409"/>
      <c r="I235" s="410">
        <f>SUM(I236+I259)</f>
        <v>11268121</v>
      </c>
      <c r="J235" s="464"/>
      <c r="K235" s="464"/>
    </row>
    <row r="236" spans="1:11" s="43" customFormat="1" ht="16.5" customHeight="1" x14ac:dyDescent="0.25">
      <c r="A236" s="278" t="s">
        <v>9</v>
      </c>
      <c r="B236" s="295" t="s">
        <v>56</v>
      </c>
      <c r="C236" s="15" t="s">
        <v>10</v>
      </c>
      <c r="D236" s="15"/>
      <c r="E236" s="289"/>
      <c r="F236" s="290"/>
      <c r="G236" s="291"/>
      <c r="H236" s="15"/>
      <c r="I236" s="392">
        <f>SUM(I237+I254)</f>
        <v>4690632</v>
      </c>
    </row>
    <row r="237" spans="1:11" ht="31.5" x14ac:dyDescent="0.25">
      <c r="A237" s="97" t="s">
        <v>69</v>
      </c>
      <c r="B237" s="26" t="s">
        <v>56</v>
      </c>
      <c r="C237" s="22" t="s">
        <v>10</v>
      </c>
      <c r="D237" s="22" t="s">
        <v>68</v>
      </c>
      <c r="E237" s="214"/>
      <c r="F237" s="215"/>
      <c r="G237" s="216"/>
      <c r="H237" s="23"/>
      <c r="I237" s="393">
        <f>SUM(I238,I243,I248)</f>
        <v>3190632</v>
      </c>
    </row>
    <row r="238" spans="1:11" ht="47.25" x14ac:dyDescent="0.25">
      <c r="A238" s="75" t="s">
        <v>105</v>
      </c>
      <c r="B238" s="30" t="s">
        <v>56</v>
      </c>
      <c r="C238" s="28" t="s">
        <v>10</v>
      </c>
      <c r="D238" s="28" t="s">
        <v>68</v>
      </c>
      <c r="E238" s="217" t="s">
        <v>373</v>
      </c>
      <c r="F238" s="218" t="s">
        <v>370</v>
      </c>
      <c r="G238" s="219" t="s">
        <v>371</v>
      </c>
      <c r="H238" s="28"/>
      <c r="I238" s="394">
        <f>SUM(I239)</f>
        <v>539566</v>
      </c>
    </row>
    <row r="239" spans="1:11" ht="63" x14ac:dyDescent="0.25">
      <c r="A239" s="76" t="s">
        <v>116</v>
      </c>
      <c r="B239" s="53" t="s">
        <v>56</v>
      </c>
      <c r="C239" s="2" t="s">
        <v>10</v>
      </c>
      <c r="D239" s="2" t="s">
        <v>68</v>
      </c>
      <c r="E239" s="220" t="s">
        <v>374</v>
      </c>
      <c r="F239" s="221" t="s">
        <v>370</v>
      </c>
      <c r="G239" s="222" t="s">
        <v>371</v>
      </c>
      <c r="H239" s="44"/>
      <c r="I239" s="395">
        <f>SUM(I240)</f>
        <v>539566</v>
      </c>
    </row>
    <row r="240" spans="1:11" ht="47.25" x14ac:dyDescent="0.25">
      <c r="A240" s="76" t="s">
        <v>377</v>
      </c>
      <c r="B240" s="53" t="s">
        <v>56</v>
      </c>
      <c r="C240" s="2" t="s">
        <v>10</v>
      </c>
      <c r="D240" s="2" t="s">
        <v>68</v>
      </c>
      <c r="E240" s="220" t="s">
        <v>374</v>
      </c>
      <c r="F240" s="221" t="s">
        <v>10</v>
      </c>
      <c r="G240" s="222" t="s">
        <v>371</v>
      </c>
      <c r="H240" s="44"/>
      <c r="I240" s="395">
        <f>SUM(I241)</f>
        <v>539566</v>
      </c>
    </row>
    <row r="241" spans="1:9" ht="15.75" x14ac:dyDescent="0.25">
      <c r="A241" s="76" t="s">
        <v>107</v>
      </c>
      <c r="B241" s="53" t="s">
        <v>56</v>
      </c>
      <c r="C241" s="2" t="s">
        <v>10</v>
      </c>
      <c r="D241" s="2" t="s">
        <v>68</v>
      </c>
      <c r="E241" s="220" t="s">
        <v>374</v>
      </c>
      <c r="F241" s="221" t="s">
        <v>10</v>
      </c>
      <c r="G241" s="222" t="s">
        <v>376</v>
      </c>
      <c r="H241" s="44"/>
      <c r="I241" s="395">
        <f>SUM(I242)</f>
        <v>539566</v>
      </c>
    </row>
    <row r="242" spans="1:9" ht="31.5" x14ac:dyDescent="0.25">
      <c r="A242" s="537" t="s">
        <v>514</v>
      </c>
      <c r="B242" s="279" t="s">
        <v>56</v>
      </c>
      <c r="C242" s="2" t="s">
        <v>10</v>
      </c>
      <c r="D242" s="2" t="s">
        <v>68</v>
      </c>
      <c r="E242" s="220" t="s">
        <v>374</v>
      </c>
      <c r="F242" s="221" t="s">
        <v>10</v>
      </c>
      <c r="G242" s="222" t="s">
        <v>376</v>
      </c>
      <c r="H242" s="2" t="s">
        <v>16</v>
      </c>
      <c r="I242" s="397">
        <v>539566</v>
      </c>
    </row>
    <row r="243" spans="1:9" s="37" customFormat="1" ht="63" x14ac:dyDescent="0.25">
      <c r="A243" s="75" t="s">
        <v>128</v>
      </c>
      <c r="B243" s="30" t="s">
        <v>56</v>
      </c>
      <c r="C243" s="28" t="s">
        <v>10</v>
      </c>
      <c r="D243" s="28" t="s">
        <v>68</v>
      </c>
      <c r="E243" s="217" t="s">
        <v>199</v>
      </c>
      <c r="F243" s="218" t="s">
        <v>370</v>
      </c>
      <c r="G243" s="219" t="s">
        <v>371</v>
      </c>
      <c r="H243" s="28"/>
      <c r="I243" s="394">
        <f>SUM(I244)</f>
        <v>26000</v>
      </c>
    </row>
    <row r="244" spans="1:9" s="37" customFormat="1" ht="110.25" x14ac:dyDescent="0.25">
      <c r="A244" s="76" t="s">
        <v>144</v>
      </c>
      <c r="B244" s="53" t="s">
        <v>56</v>
      </c>
      <c r="C244" s="2" t="s">
        <v>10</v>
      </c>
      <c r="D244" s="2" t="s">
        <v>68</v>
      </c>
      <c r="E244" s="220" t="s">
        <v>201</v>
      </c>
      <c r="F244" s="221" t="s">
        <v>370</v>
      </c>
      <c r="G244" s="222" t="s">
        <v>371</v>
      </c>
      <c r="H244" s="2"/>
      <c r="I244" s="395">
        <f>SUM(I245)</f>
        <v>26000</v>
      </c>
    </row>
    <row r="245" spans="1:9" s="37" customFormat="1" ht="47.25" x14ac:dyDescent="0.25">
      <c r="A245" s="76" t="s">
        <v>390</v>
      </c>
      <c r="B245" s="53" t="s">
        <v>56</v>
      </c>
      <c r="C245" s="2" t="s">
        <v>10</v>
      </c>
      <c r="D245" s="2" t="s">
        <v>68</v>
      </c>
      <c r="E245" s="220" t="s">
        <v>201</v>
      </c>
      <c r="F245" s="221" t="s">
        <v>10</v>
      </c>
      <c r="G245" s="222" t="s">
        <v>371</v>
      </c>
      <c r="H245" s="2"/>
      <c r="I245" s="395">
        <f>SUM(I246)</f>
        <v>26000</v>
      </c>
    </row>
    <row r="246" spans="1:9" s="37" customFormat="1" ht="31.5" x14ac:dyDescent="0.25">
      <c r="A246" s="3" t="s">
        <v>99</v>
      </c>
      <c r="B246" s="340" t="s">
        <v>56</v>
      </c>
      <c r="C246" s="2" t="s">
        <v>10</v>
      </c>
      <c r="D246" s="2" t="s">
        <v>68</v>
      </c>
      <c r="E246" s="220" t="s">
        <v>201</v>
      </c>
      <c r="F246" s="221" t="s">
        <v>10</v>
      </c>
      <c r="G246" s="222" t="s">
        <v>391</v>
      </c>
      <c r="H246" s="2"/>
      <c r="I246" s="395">
        <f>SUM(I247)</f>
        <v>26000</v>
      </c>
    </row>
    <row r="247" spans="1:9" s="37" customFormat="1" ht="31.5" x14ac:dyDescent="0.25">
      <c r="A247" s="537" t="s">
        <v>514</v>
      </c>
      <c r="B247" s="279" t="s">
        <v>56</v>
      </c>
      <c r="C247" s="2" t="s">
        <v>10</v>
      </c>
      <c r="D247" s="2" t="s">
        <v>68</v>
      </c>
      <c r="E247" s="220" t="s">
        <v>201</v>
      </c>
      <c r="F247" s="221" t="s">
        <v>10</v>
      </c>
      <c r="G247" s="222" t="s">
        <v>391</v>
      </c>
      <c r="H247" s="2" t="s">
        <v>16</v>
      </c>
      <c r="I247" s="396">
        <v>26000</v>
      </c>
    </row>
    <row r="248" spans="1:9" ht="47.25" x14ac:dyDescent="0.25">
      <c r="A248" s="27" t="s">
        <v>120</v>
      </c>
      <c r="B248" s="30" t="s">
        <v>56</v>
      </c>
      <c r="C248" s="28" t="s">
        <v>10</v>
      </c>
      <c r="D248" s="28" t="s">
        <v>68</v>
      </c>
      <c r="E248" s="217" t="s">
        <v>208</v>
      </c>
      <c r="F248" s="218" t="s">
        <v>370</v>
      </c>
      <c r="G248" s="219" t="s">
        <v>371</v>
      </c>
      <c r="H248" s="28"/>
      <c r="I248" s="394">
        <f>SUM(I249)</f>
        <v>2625066</v>
      </c>
    </row>
    <row r="249" spans="1:9" ht="63" x14ac:dyDescent="0.25">
      <c r="A249" s="3" t="s">
        <v>121</v>
      </c>
      <c r="B249" s="340" t="s">
        <v>56</v>
      </c>
      <c r="C249" s="2" t="s">
        <v>10</v>
      </c>
      <c r="D249" s="2" t="s">
        <v>68</v>
      </c>
      <c r="E249" s="220" t="s">
        <v>209</v>
      </c>
      <c r="F249" s="221" t="s">
        <v>370</v>
      </c>
      <c r="G249" s="222" t="s">
        <v>371</v>
      </c>
      <c r="H249" s="2"/>
      <c r="I249" s="395">
        <f>SUM(I250)</f>
        <v>2625066</v>
      </c>
    </row>
    <row r="250" spans="1:9" ht="78.75" x14ac:dyDescent="0.25">
      <c r="A250" s="3" t="s">
        <v>392</v>
      </c>
      <c r="B250" s="340" t="s">
        <v>56</v>
      </c>
      <c r="C250" s="2" t="s">
        <v>10</v>
      </c>
      <c r="D250" s="2" t="s">
        <v>68</v>
      </c>
      <c r="E250" s="220" t="s">
        <v>209</v>
      </c>
      <c r="F250" s="221" t="s">
        <v>10</v>
      </c>
      <c r="G250" s="222" t="s">
        <v>371</v>
      </c>
      <c r="H250" s="2"/>
      <c r="I250" s="395">
        <f>SUM(I251)</f>
        <v>2625066</v>
      </c>
    </row>
    <row r="251" spans="1:9" ht="31.5" x14ac:dyDescent="0.25">
      <c r="A251" s="3" t="s">
        <v>75</v>
      </c>
      <c r="B251" s="340" t="s">
        <v>56</v>
      </c>
      <c r="C251" s="2" t="s">
        <v>10</v>
      </c>
      <c r="D251" s="2" t="s">
        <v>68</v>
      </c>
      <c r="E251" s="220" t="s">
        <v>209</v>
      </c>
      <c r="F251" s="221" t="s">
        <v>10</v>
      </c>
      <c r="G251" s="222" t="s">
        <v>375</v>
      </c>
      <c r="H251" s="2"/>
      <c r="I251" s="395">
        <f>SUM(I252:I253)</f>
        <v>2625066</v>
      </c>
    </row>
    <row r="252" spans="1:9" ht="63" x14ac:dyDescent="0.25">
      <c r="A252" s="84" t="s">
        <v>76</v>
      </c>
      <c r="B252" s="340" t="s">
        <v>56</v>
      </c>
      <c r="C252" s="2" t="s">
        <v>10</v>
      </c>
      <c r="D252" s="2" t="s">
        <v>68</v>
      </c>
      <c r="E252" s="220" t="s">
        <v>209</v>
      </c>
      <c r="F252" s="221" t="s">
        <v>10</v>
      </c>
      <c r="G252" s="222" t="s">
        <v>375</v>
      </c>
      <c r="H252" s="2" t="s">
        <v>13</v>
      </c>
      <c r="I252" s="396">
        <v>2622066</v>
      </c>
    </row>
    <row r="253" spans="1:9" ht="15.75" x14ac:dyDescent="0.25">
      <c r="A253" s="3" t="s">
        <v>18</v>
      </c>
      <c r="B253" s="340" t="s">
        <v>56</v>
      </c>
      <c r="C253" s="2" t="s">
        <v>10</v>
      </c>
      <c r="D253" s="2" t="s">
        <v>68</v>
      </c>
      <c r="E253" s="220" t="s">
        <v>209</v>
      </c>
      <c r="F253" s="221" t="s">
        <v>10</v>
      </c>
      <c r="G253" s="222" t="s">
        <v>375</v>
      </c>
      <c r="H253" s="2" t="s">
        <v>17</v>
      </c>
      <c r="I253" s="396">
        <v>3000</v>
      </c>
    </row>
    <row r="254" spans="1:9" s="518" customFormat="1" ht="15.75" x14ac:dyDescent="0.25">
      <c r="A254" s="21" t="s">
        <v>23</v>
      </c>
      <c r="B254" s="26" t="s">
        <v>56</v>
      </c>
      <c r="C254" s="22" t="s">
        <v>10</v>
      </c>
      <c r="D254" s="22">
        <v>13</v>
      </c>
      <c r="E254" s="265"/>
      <c r="F254" s="266"/>
      <c r="G254" s="267"/>
      <c r="H254" s="22"/>
      <c r="I254" s="393">
        <f>SUM(I255)</f>
        <v>1500000</v>
      </c>
    </row>
    <row r="255" spans="1:9" ht="31.5" x14ac:dyDescent="0.25">
      <c r="A255" s="75" t="s">
        <v>24</v>
      </c>
      <c r="B255" s="30" t="s">
        <v>56</v>
      </c>
      <c r="C255" s="28" t="s">
        <v>10</v>
      </c>
      <c r="D255" s="30">
        <v>13</v>
      </c>
      <c r="E255" s="223" t="s">
        <v>193</v>
      </c>
      <c r="F255" s="224" t="s">
        <v>370</v>
      </c>
      <c r="G255" s="225" t="s">
        <v>371</v>
      </c>
      <c r="H255" s="28"/>
      <c r="I255" s="394">
        <f>SUM(I256)</f>
        <v>1500000</v>
      </c>
    </row>
    <row r="256" spans="1:9" ht="17.25" customHeight="1" x14ac:dyDescent="0.25">
      <c r="A256" s="84" t="s">
        <v>83</v>
      </c>
      <c r="B256" s="340" t="s">
        <v>56</v>
      </c>
      <c r="C256" s="2" t="s">
        <v>10</v>
      </c>
      <c r="D256" s="340">
        <v>13</v>
      </c>
      <c r="E256" s="238" t="s">
        <v>194</v>
      </c>
      <c r="F256" s="239" t="s">
        <v>370</v>
      </c>
      <c r="G256" s="240" t="s">
        <v>371</v>
      </c>
      <c r="H256" s="2"/>
      <c r="I256" s="395">
        <f>SUM(I257)</f>
        <v>1500000</v>
      </c>
    </row>
    <row r="257" spans="1:9" ht="30.75" customHeight="1" x14ac:dyDescent="0.25">
      <c r="A257" s="3" t="s">
        <v>101</v>
      </c>
      <c r="B257" s="340" t="s">
        <v>56</v>
      </c>
      <c r="C257" s="2" t="s">
        <v>10</v>
      </c>
      <c r="D257" s="340">
        <v>13</v>
      </c>
      <c r="E257" s="238" t="s">
        <v>194</v>
      </c>
      <c r="F257" s="239" t="s">
        <v>370</v>
      </c>
      <c r="G257" s="240" t="s">
        <v>399</v>
      </c>
      <c r="H257" s="2"/>
      <c r="I257" s="395">
        <f>SUM(I258)</f>
        <v>1500000</v>
      </c>
    </row>
    <row r="258" spans="1:9" ht="15.75" customHeight="1" x14ac:dyDescent="0.25">
      <c r="A258" s="3" t="s">
        <v>18</v>
      </c>
      <c r="B258" s="340" t="s">
        <v>56</v>
      </c>
      <c r="C258" s="2" t="s">
        <v>10</v>
      </c>
      <c r="D258" s="340">
        <v>13</v>
      </c>
      <c r="E258" s="238" t="s">
        <v>194</v>
      </c>
      <c r="F258" s="239" t="s">
        <v>370</v>
      </c>
      <c r="G258" s="240" t="s">
        <v>399</v>
      </c>
      <c r="H258" s="2" t="s">
        <v>17</v>
      </c>
      <c r="I258" s="396">
        <v>1500000</v>
      </c>
    </row>
    <row r="259" spans="1:9" ht="47.25" x14ac:dyDescent="0.25">
      <c r="A259" s="113" t="s">
        <v>46</v>
      </c>
      <c r="B259" s="19" t="s">
        <v>56</v>
      </c>
      <c r="C259" s="19">
        <v>14</v>
      </c>
      <c r="D259" s="19"/>
      <c r="E259" s="247"/>
      <c r="F259" s="248"/>
      <c r="G259" s="249"/>
      <c r="H259" s="15"/>
      <c r="I259" s="392">
        <f>SUM(I260+I266)</f>
        <v>6577489</v>
      </c>
    </row>
    <row r="260" spans="1:9" ht="31.5" x14ac:dyDescent="0.25">
      <c r="A260" s="109" t="s">
        <v>47</v>
      </c>
      <c r="B260" s="26" t="s">
        <v>56</v>
      </c>
      <c r="C260" s="26">
        <v>14</v>
      </c>
      <c r="D260" s="22" t="s">
        <v>10</v>
      </c>
      <c r="E260" s="214"/>
      <c r="F260" s="215"/>
      <c r="G260" s="216"/>
      <c r="H260" s="22"/>
      <c r="I260" s="393">
        <f>SUM(I261)</f>
        <v>6577489</v>
      </c>
    </row>
    <row r="261" spans="1:9" ht="47.25" x14ac:dyDescent="0.25">
      <c r="A261" s="102" t="s">
        <v>120</v>
      </c>
      <c r="B261" s="30" t="s">
        <v>56</v>
      </c>
      <c r="C261" s="30">
        <v>14</v>
      </c>
      <c r="D261" s="28" t="s">
        <v>10</v>
      </c>
      <c r="E261" s="217" t="s">
        <v>208</v>
      </c>
      <c r="F261" s="218" t="s">
        <v>370</v>
      </c>
      <c r="G261" s="219" t="s">
        <v>371</v>
      </c>
      <c r="H261" s="28"/>
      <c r="I261" s="394">
        <f>SUM(I262)</f>
        <v>6577489</v>
      </c>
    </row>
    <row r="262" spans="1:9" ht="63" x14ac:dyDescent="0.25">
      <c r="A262" s="101" t="s">
        <v>169</v>
      </c>
      <c r="B262" s="340" t="s">
        <v>56</v>
      </c>
      <c r="C262" s="340">
        <v>14</v>
      </c>
      <c r="D262" s="2" t="s">
        <v>10</v>
      </c>
      <c r="E262" s="220" t="s">
        <v>212</v>
      </c>
      <c r="F262" s="221" t="s">
        <v>370</v>
      </c>
      <c r="G262" s="222" t="s">
        <v>371</v>
      </c>
      <c r="H262" s="2"/>
      <c r="I262" s="395">
        <f>SUM(I263)</f>
        <v>6577489</v>
      </c>
    </row>
    <row r="263" spans="1:9" ht="34.5" customHeight="1" x14ac:dyDescent="0.25">
      <c r="A263" s="101" t="s">
        <v>477</v>
      </c>
      <c r="B263" s="340" t="s">
        <v>56</v>
      </c>
      <c r="C263" s="340">
        <v>14</v>
      </c>
      <c r="D263" s="2" t="s">
        <v>10</v>
      </c>
      <c r="E263" s="220" t="s">
        <v>212</v>
      </c>
      <c r="F263" s="221" t="s">
        <v>12</v>
      </c>
      <c r="G263" s="222" t="s">
        <v>371</v>
      </c>
      <c r="H263" s="2"/>
      <c r="I263" s="395">
        <f>SUM(I264)</f>
        <v>6577489</v>
      </c>
    </row>
    <row r="264" spans="1:9" ht="47.25" x14ac:dyDescent="0.25">
      <c r="A264" s="101" t="s">
        <v>479</v>
      </c>
      <c r="B264" s="340" t="s">
        <v>56</v>
      </c>
      <c r="C264" s="340">
        <v>14</v>
      </c>
      <c r="D264" s="2" t="s">
        <v>10</v>
      </c>
      <c r="E264" s="220" t="s">
        <v>212</v>
      </c>
      <c r="F264" s="221" t="s">
        <v>12</v>
      </c>
      <c r="G264" s="222" t="s">
        <v>478</v>
      </c>
      <c r="H264" s="2"/>
      <c r="I264" s="395">
        <f>SUM(I265)</f>
        <v>6577489</v>
      </c>
    </row>
    <row r="265" spans="1:9" ht="15.75" x14ac:dyDescent="0.25">
      <c r="A265" s="101" t="s">
        <v>21</v>
      </c>
      <c r="B265" s="340" t="s">
        <v>56</v>
      </c>
      <c r="C265" s="340">
        <v>14</v>
      </c>
      <c r="D265" s="2" t="s">
        <v>10</v>
      </c>
      <c r="E265" s="220" t="s">
        <v>212</v>
      </c>
      <c r="F265" s="221" t="s">
        <v>12</v>
      </c>
      <c r="G265" s="222" t="s">
        <v>478</v>
      </c>
      <c r="H265" s="2" t="s">
        <v>66</v>
      </c>
      <c r="I265" s="397">
        <v>6577489</v>
      </c>
    </row>
    <row r="266" spans="1:9" ht="15.75" hidden="1" x14ac:dyDescent="0.25">
      <c r="A266" s="109" t="s">
        <v>174</v>
      </c>
      <c r="B266" s="26" t="s">
        <v>56</v>
      </c>
      <c r="C266" s="26">
        <v>14</v>
      </c>
      <c r="D266" s="22" t="s">
        <v>15</v>
      </c>
      <c r="E266" s="214"/>
      <c r="F266" s="215"/>
      <c r="G266" s="216"/>
      <c r="H266" s="23"/>
      <c r="I266" s="393">
        <f>SUM(I267)</f>
        <v>0</v>
      </c>
    </row>
    <row r="267" spans="1:9" ht="47.25" hidden="1" x14ac:dyDescent="0.25">
      <c r="A267" s="102" t="s">
        <v>120</v>
      </c>
      <c r="B267" s="30" t="s">
        <v>56</v>
      </c>
      <c r="C267" s="30">
        <v>14</v>
      </c>
      <c r="D267" s="28" t="s">
        <v>15</v>
      </c>
      <c r="E267" s="217" t="s">
        <v>208</v>
      </c>
      <c r="F267" s="218" t="s">
        <v>370</v>
      </c>
      <c r="G267" s="219" t="s">
        <v>371</v>
      </c>
      <c r="H267" s="28"/>
      <c r="I267" s="394">
        <f>SUM(I268)</f>
        <v>0</v>
      </c>
    </row>
    <row r="268" spans="1:9" ht="63" hidden="1" x14ac:dyDescent="0.25">
      <c r="A268" s="101" t="s">
        <v>169</v>
      </c>
      <c r="B268" s="340" t="s">
        <v>56</v>
      </c>
      <c r="C268" s="340">
        <v>14</v>
      </c>
      <c r="D268" s="2" t="s">
        <v>15</v>
      </c>
      <c r="E268" s="220" t="s">
        <v>212</v>
      </c>
      <c r="F268" s="221" t="s">
        <v>370</v>
      </c>
      <c r="G268" s="222" t="s">
        <v>371</v>
      </c>
      <c r="H268" s="72"/>
      <c r="I268" s="395">
        <f>SUM(I269)</f>
        <v>0</v>
      </c>
    </row>
    <row r="269" spans="1:9" ht="34.5" hidden="1" customHeight="1" x14ac:dyDescent="0.25">
      <c r="A269" s="344" t="s">
        <v>505</v>
      </c>
      <c r="B269" s="282" t="s">
        <v>56</v>
      </c>
      <c r="C269" s="340">
        <v>14</v>
      </c>
      <c r="D269" s="2" t="s">
        <v>15</v>
      </c>
      <c r="E269" s="259" t="s">
        <v>212</v>
      </c>
      <c r="F269" s="260" t="s">
        <v>20</v>
      </c>
      <c r="G269" s="261" t="s">
        <v>371</v>
      </c>
      <c r="H269" s="345"/>
      <c r="I269" s="395">
        <f>SUM(I270)</f>
        <v>0</v>
      </c>
    </row>
    <row r="270" spans="1:9" ht="31.5" hidden="1" x14ac:dyDescent="0.25">
      <c r="A270" s="104" t="s">
        <v>709</v>
      </c>
      <c r="B270" s="282" t="s">
        <v>56</v>
      </c>
      <c r="C270" s="340">
        <v>14</v>
      </c>
      <c r="D270" s="2" t="s">
        <v>15</v>
      </c>
      <c r="E270" s="259" t="s">
        <v>212</v>
      </c>
      <c r="F270" s="260" t="s">
        <v>20</v>
      </c>
      <c r="G270" s="261" t="s">
        <v>506</v>
      </c>
      <c r="H270" s="345"/>
      <c r="I270" s="395">
        <f>SUM(I271)</f>
        <v>0</v>
      </c>
    </row>
    <row r="271" spans="1:9" ht="15.75" hidden="1" x14ac:dyDescent="0.25">
      <c r="A271" s="111" t="s">
        <v>21</v>
      </c>
      <c r="B271" s="50" t="s">
        <v>56</v>
      </c>
      <c r="C271" s="340">
        <v>14</v>
      </c>
      <c r="D271" s="2" t="s">
        <v>15</v>
      </c>
      <c r="E271" s="259" t="s">
        <v>212</v>
      </c>
      <c r="F271" s="260" t="s">
        <v>20</v>
      </c>
      <c r="G271" s="261" t="s">
        <v>506</v>
      </c>
      <c r="H271" s="36" t="s">
        <v>66</v>
      </c>
      <c r="I271" s="379"/>
    </row>
    <row r="272" spans="1:9" ht="18.75" customHeight="1" x14ac:dyDescent="0.25">
      <c r="A272" s="415" t="s">
        <v>53</v>
      </c>
      <c r="B272" s="416" t="s">
        <v>54</v>
      </c>
      <c r="C272" s="417"/>
      <c r="D272" s="418"/>
      <c r="E272" s="419"/>
      <c r="F272" s="420"/>
      <c r="G272" s="421"/>
      <c r="H272" s="422"/>
      <c r="I272" s="410">
        <f>SUM(I273)</f>
        <v>1255686</v>
      </c>
    </row>
    <row r="273" spans="1:11" ht="18.75" customHeight="1" x14ac:dyDescent="0.25">
      <c r="A273" s="278" t="s">
        <v>9</v>
      </c>
      <c r="B273" s="295" t="s">
        <v>54</v>
      </c>
      <c r="C273" s="15" t="s">
        <v>10</v>
      </c>
      <c r="D273" s="15"/>
      <c r="E273" s="289"/>
      <c r="F273" s="290"/>
      <c r="G273" s="291"/>
      <c r="H273" s="15"/>
      <c r="I273" s="392">
        <f>SUM(I274)</f>
        <v>1255686</v>
      </c>
    </row>
    <row r="274" spans="1:11" ht="47.25" x14ac:dyDescent="0.25">
      <c r="A274" s="21" t="s">
        <v>14</v>
      </c>
      <c r="B274" s="26" t="s">
        <v>54</v>
      </c>
      <c r="C274" s="22" t="s">
        <v>10</v>
      </c>
      <c r="D274" s="22" t="s">
        <v>15</v>
      </c>
      <c r="E274" s="214"/>
      <c r="F274" s="215"/>
      <c r="G274" s="216"/>
      <c r="H274" s="23"/>
      <c r="I274" s="393">
        <f>SUM(I275,I280)</f>
        <v>1255686</v>
      </c>
    </row>
    <row r="275" spans="1:11" ht="47.25" x14ac:dyDescent="0.25">
      <c r="A275" s="75" t="s">
        <v>105</v>
      </c>
      <c r="B275" s="30" t="s">
        <v>54</v>
      </c>
      <c r="C275" s="28" t="s">
        <v>10</v>
      </c>
      <c r="D275" s="28" t="s">
        <v>15</v>
      </c>
      <c r="E275" s="229" t="s">
        <v>373</v>
      </c>
      <c r="F275" s="230" t="s">
        <v>370</v>
      </c>
      <c r="G275" s="231" t="s">
        <v>371</v>
      </c>
      <c r="H275" s="28"/>
      <c r="I275" s="394">
        <f>SUM(I276)</f>
        <v>83000</v>
      </c>
    </row>
    <row r="276" spans="1:11" ht="63" x14ac:dyDescent="0.25">
      <c r="A276" s="76" t="s">
        <v>106</v>
      </c>
      <c r="B276" s="53" t="s">
        <v>54</v>
      </c>
      <c r="C276" s="2" t="s">
        <v>10</v>
      </c>
      <c r="D276" s="2" t="s">
        <v>15</v>
      </c>
      <c r="E276" s="232" t="s">
        <v>374</v>
      </c>
      <c r="F276" s="233" t="s">
        <v>370</v>
      </c>
      <c r="G276" s="234" t="s">
        <v>371</v>
      </c>
      <c r="H276" s="44"/>
      <c r="I276" s="395">
        <f>SUM(I277)</f>
        <v>83000</v>
      </c>
    </row>
    <row r="277" spans="1:11" ht="47.25" x14ac:dyDescent="0.25">
      <c r="A277" s="76" t="s">
        <v>377</v>
      </c>
      <c r="B277" s="53" t="s">
        <v>54</v>
      </c>
      <c r="C277" s="2" t="s">
        <v>10</v>
      </c>
      <c r="D277" s="2" t="s">
        <v>15</v>
      </c>
      <c r="E277" s="232" t="s">
        <v>374</v>
      </c>
      <c r="F277" s="233" t="s">
        <v>10</v>
      </c>
      <c r="G277" s="234" t="s">
        <v>371</v>
      </c>
      <c r="H277" s="44"/>
      <c r="I277" s="395">
        <f>SUM(I278)</f>
        <v>83000</v>
      </c>
    </row>
    <row r="278" spans="1:11" ht="16.5" customHeight="1" x14ac:dyDescent="0.25">
      <c r="A278" s="76" t="s">
        <v>107</v>
      </c>
      <c r="B278" s="53" t="s">
        <v>54</v>
      </c>
      <c r="C278" s="2" t="s">
        <v>10</v>
      </c>
      <c r="D278" s="2" t="s">
        <v>15</v>
      </c>
      <c r="E278" s="232" t="s">
        <v>374</v>
      </c>
      <c r="F278" s="233" t="s">
        <v>10</v>
      </c>
      <c r="G278" s="234" t="s">
        <v>376</v>
      </c>
      <c r="H278" s="44"/>
      <c r="I278" s="395">
        <f>SUM(I279)</f>
        <v>83000</v>
      </c>
    </row>
    <row r="279" spans="1:11" ht="30.75" customHeight="1" x14ac:dyDescent="0.25">
      <c r="A279" s="536" t="s">
        <v>514</v>
      </c>
      <c r="B279" s="279" t="s">
        <v>54</v>
      </c>
      <c r="C279" s="2" t="s">
        <v>10</v>
      </c>
      <c r="D279" s="2" t="s">
        <v>15</v>
      </c>
      <c r="E279" s="232" t="s">
        <v>374</v>
      </c>
      <c r="F279" s="233" t="s">
        <v>10</v>
      </c>
      <c r="G279" s="234" t="s">
        <v>376</v>
      </c>
      <c r="H279" s="2" t="s">
        <v>16</v>
      </c>
      <c r="I279" s="397">
        <v>83000</v>
      </c>
    </row>
    <row r="280" spans="1:11" ht="31.5" x14ac:dyDescent="0.25">
      <c r="A280" s="27" t="s">
        <v>108</v>
      </c>
      <c r="B280" s="30" t="s">
        <v>54</v>
      </c>
      <c r="C280" s="28" t="s">
        <v>10</v>
      </c>
      <c r="D280" s="28" t="s">
        <v>15</v>
      </c>
      <c r="E280" s="217" t="s">
        <v>213</v>
      </c>
      <c r="F280" s="218" t="s">
        <v>370</v>
      </c>
      <c r="G280" s="219" t="s">
        <v>371</v>
      </c>
      <c r="H280" s="28"/>
      <c r="I280" s="394">
        <f>SUM(I281+I284)</f>
        <v>1172686</v>
      </c>
    </row>
    <row r="281" spans="1:11" ht="31.5" x14ac:dyDescent="0.25">
      <c r="A281" s="3" t="s">
        <v>109</v>
      </c>
      <c r="B281" s="340" t="s">
        <v>54</v>
      </c>
      <c r="C281" s="2" t="s">
        <v>10</v>
      </c>
      <c r="D281" s="2" t="s">
        <v>15</v>
      </c>
      <c r="E281" s="220" t="s">
        <v>214</v>
      </c>
      <c r="F281" s="221" t="s">
        <v>370</v>
      </c>
      <c r="G281" s="222" t="s">
        <v>371</v>
      </c>
      <c r="H281" s="2"/>
      <c r="I281" s="395">
        <f>SUM(I282)</f>
        <v>697604</v>
      </c>
    </row>
    <row r="282" spans="1:11" ht="31.5" x14ac:dyDescent="0.25">
      <c r="A282" s="3" t="s">
        <v>75</v>
      </c>
      <c r="B282" s="340" t="s">
        <v>54</v>
      </c>
      <c r="C282" s="2" t="s">
        <v>10</v>
      </c>
      <c r="D282" s="2" t="s">
        <v>15</v>
      </c>
      <c r="E282" s="220" t="s">
        <v>214</v>
      </c>
      <c r="F282" s="221" t="s">
        <v>370</v>
      </c>
      <c r="G282" s="222" t="s">
        <v>375</v>
      </c>
      <c r="H282" s="2"/>
      <c r="I282" s="395">
        <f>SUM(I283)</f>
        <v>697604</v>
      </c>
    </row>
    <row r="283" spans="1:11" ht="63" x14ac:dyDescent="0.25">
      <c r="A283" s="84" t="s">
        <v>76</v>
      </c>
      <c r="B283" s="340" t="s">
        <v>54</v>
      </c>
      <c r="C283" s="2" t="s">
        <v>10</v>
      </c>
      <c r="D283" s="2" t="s">
        <v>15</v>
      </c>
      <c r="E283" s="220" t="s">
        <v>214</v>
      </c>
      <c r="F283" s="221" t="s">
        <v>370</v>
      </c>
      <c r="G283" s="222" t="s">
        <v>375</v>
      </c>
      <c r="H283" s="2" t="s">
        <v>13</v>
      </c>
      <c r="I283" s="396">
        <v>697604</v>
      </c>
    </row>
    <row r="284" spans="1:11" s="489" customFormat="1" ht="15.75" x14ac:dyDescent="0.25">
      <c r="A284" s="84" t="s">
        <v>638</v>
      </c>
      <c r="B284" s="492" t="s">
        <v>54</v>
      </c>
      <c r="C284" s="2" t="s">
        <v>10</v>
      </c>
      <c r="D284" s="2" t="s">
        <v>15</v>
      </c>
      <c r="E284" s="220" t="s">
        <v>636</v>
      </c>
      <c r="F284" s="221" t="s">
        <v>370</v>
      </c>
      <c r="G284" s="222" t="s">
        <v>371</v>
      </c>
      <c r="H284" s="2"/>
      <c r="I284" s="398">
        <f>SUM(I285)</f>
        <v>475082</v>
      </c>
    </row>
    <row r="285" spans="1:11" s="489" customFormat="1" ht="31.5" x14ac:dyDescent="0.25">
      <c r="A285" s="84" t="s">
        <v>639</v>
      </c>
      <c r="B285" s="492" t="s">
        <v>54</v>
      </c>
      <c r="C285" s="2" t="s">
        <v>10</v>
      </c>
      <c r="D285" s="2" t="s">
        <v>15</v>
      </c>
      <c r="E285" s="220" t="s">
        <v>636</v>
      </c>
      <c r="F285" s="221" t="s">
        <v>370</v>
      </c>
      <c r="G285" s="222" t="s">
        <v>637</v>
      </c>
      <c r="H285" s="2"/>
      <c r="I285" s="398">
        <f>SUM(I286:I287)</f>
        <v>475082</v>
      </c>
    </row>
    <row r="286" spans="1:11" s="489" customFormat="1" ht="63" x14ac:dyDescent="0.25">
      <c r="A286" s="84" t="s">
        <v>76</v>
      </c>
      <c r="B286" s="492" t="s">
        <v>54</v>
      </c>
      <c r="C286" s="2" t="s">
        <v>10</v>
      </c>
      <c r="D286" s="2" t="s">
        <v>15</v>
      </c>
      <c r="E286" s="220" t="s">
        <v>636</v>
      </c>
      <c r="F286" s="221" t="s">
        <v>370</v>
      </c>
      <c r="G286" s="222" t="s">
        <v>637</v>
      </c>
      <c r="H286" s="2" t="s">
        <v>13</v>
      </c>
      <c r="I286" s="396">
        <v>450082</v>
      </c>
    </row>
    <row r="287" spans="1:11" s="489" customFormat="1" ht="31.5" x14ac:dyDescent="0.25">
      <c r="A287" s="536" t="s">
        <v>514</v>
      </c>
      <c r="B287" s="492" t="s">
        <v>54</v>
      </c>
      <c r="C287" s="2" t="s">
        <v>10</v>
      </c>
      <c r="D287" s="2" t="s">
        <v>15</v>
      </c>
      <c r="E287" s="220" t="s">
        <v>636</v>
      </c>
      <c r="F287" s="221" t="s">
        <v>370</v>
      </c>
      <c r="G287" s="222" t="s">
        <v>637</v>
      </c>
      <c r="H287" s="2" t="s">
        <v>16</v>
      </c>
      <c r="I287" s="396">
        <v>25000</v>
      </c>
    </row>
    <row r="288" spans="1:11" ht="30" customHeight="1" x14ac:dyDescent="0.25">
      <c r="A288" s="423" t="s">
        <v>51</v>
      </c>
      <c r="B288" s="424" t="s">
        <v>52</v>
      </c>
      <c r="C288" s="417"/>
      <c r="D288" s="425"/>
      <c r="E288" s="426"/>
      <c r="F288" s="427"/>
      <c r="G288" s="421"/>
      <c r="H288" s="422"/>
      <c r="I288" s="410">
        <f>SUM(I296+I453+I289)</f>
        <v>311917143</v>
      </c>
      <c r="J288" s="446"/>
      <c r="K288" s="446"/>
    </row>
    <row r="289" spans="1:10" ht="16.5" hidden="1" customHeight="1" x14ac:dyDescent="0.25">
      <c r="A289" s="277" t="s">
        <v>25</v>
      </c>
      <c r="B289" s="19" t="s">
        <v>52</v>
      </c>
      <c r="C289" s="15" t="s">
        <v>20</v>
      </c>
      <c r="D289" s="19"/>
      <c r="E289" s="283"/>
      <c r="F289" s="284"/>
      <c r="G289" s="285"/>
      <c r="H289" s="15"/>
      <c r="I289" s="392">
        <f t="shared" ref="I289:I294" si="0">SUM(I290)</f>
        <v>0</v>
      </c>
    </row>
    <row r="290" spans="1:10" ht="17.25" hidden="1" customHeight="1" x14ac:dyDescent="0.25">
      <c r="A290" s="97" t="s">
        <v>26</v>
      </c>
      <c r="B290" s="26" t="s">
        <v>52</v>
      </c>
      <c r="C290" s="22" t="s">
        <v>20</v>
      </c>
      <c r="D290" s="26">
        <v>12</v>
      </c>
      <c r="E290" s="98"/>
      <c r="F290" s="286"/>
      <c r="G290" s="287"/>
      <c r="H290" s="22"/>
      <c r="I290" s="393">
        <f t="shared" si="0"/>
        <v>0</v>
      </c>
    </row>
    <row r="291" spans="1:10" ht="47.25" hidden="1" x14ac:dyDescent="0.25">
      <c r="A291" s="27" t="s">
        <v>137</v>
      </c>
      <c r="B291" s="30" t="s">
        <v>52</v>
      </c>
      <c r="C291" s="28" t="s">
        <v>20</v>
      </c>
      <c r="D291" s="30">
        <v>12</v>
      </c>
      <c r="E291" s="223" t="s">
        <v>415</v>
      </c>
      <c r="F291" s="224" t="s">
        <v>370</v>
      </c>
      <c r="G291" s="225" t="s">
        <v>371</v>
      </c>
      <c r="H291" s="28"/>
      <c r="I291" s="394">
        <f t="shared" si="0"/>
        <v>0</v>
      </c>
    </row>
    <row r="292" spans="1:10" ht="63" hidden="1" x14ac:dyDescent="0.25">
      <c r="A292" s="7" t="s">
        <v>138</v>
      </c>
      <c r="B292" s="288" t="s">
        <v>52</v>
      </c>
      <c r="C292" s="5" t="s">
        <v>20</v>
      </c>
      <c r="D292" s="351">
        <v>12</v>
      </c>
      <c r="E292" s="238" t="s">
        <v>203</v>
      </c>
      <c r="F292" s="239" t="s">
        <v>370</v>
      </c>
      <c r="G292" s="240" t="s">
        <v>371</v>
      </c>
      <c r="H292" s="2"/>
      <c r="I292" s="395">
        <f t="shared" si="0"/>
        <v>0</v>
      </c>
    </row>
    <row r="293" spans="1:10" ht="35.25" hidden="1" customHeight="1" x14ac:dyDescent="0.25">
      <c r="A293" s="538" t="s">
        <v>416</v>
      </c>
      <c r="B293" s="6" t="s">
        <v>52</v>
      </c>
      <c r="C293" s="5" t="s">
        <v>20</v>
      </c>
      <c r="D293" s="351">
        <v>12</v>
      </c>
      <c r="E293" s="238" t="s">
        <v>203</v>
      </c>
      <c r="F293" s="239" t="s">
        <v>10</v>
      </c>
      <c r="G293" s="240" t="s">
        <v>371</v>
      </c>
      <c r="H293" s="268"/>
      <c r="I293" s="395">
        <f t="shared" si="0"/>
        <v>0</v>
      </c>
    </row>
    <row r="294" spans="1:10" ht="15.75" hidden="1" customHeight="1" x14ac:dyDescent="0.25">
      <c r="A294" s="61" t="s">
        <v>97</v>
      </c>
      <c r="B294" s="340" t="s">
        <v>52</v>
      </c>
      <c r="C294" s="5" t="s">
        <v>20</v>
      </c>
      <c r="D294" s="351">
        <v>12</v>
      </c>
      <c r="E294" s="238" t="s">
        <v>203</v>
      </c>
      <c r="F294" s="239" t="s">
        <v>10</v>
      </c>
      <c r="G294" s="240" t="s">
        <v>417</v>
      </c>
      <c r="H294" s="59"/>
      <c r="I294" s="395">
        <f t="shared" si="0"/>
        <v>0</v>
      </c>
    </row>
    <row r="295" spans="1:10" ht="30" hidden="1" customHeight="1" x14ac:dyDescent="0.25">
      <c r="A295" s="535" t="s">
        <v>514</v>
      </c>
      <c r="B295" s="6" t="s">
        <v>52</v>
      </c>
      <c r="C295" s="5" t="s">
        <v>20</v>
      </c>
      <c r="D295" s="351">
        <v>12</v>
      </c>
      <c r="E295" s="238" t="s">
        <v>203</v>
      </c>
      <c r="F295" s="239" t="s">
        <v>10</v>
      </c>
      <c r="G295" s="240" t="s">
        <v>417</v>
      </c>
      <c r="H295" s="59" t="s">
        <v>16</v>
      </c>
      <c r="I295" s="397"/>
    </row>
    <row r="296" spans="1:10" ht="15.75" x14ac:dyDescent="0.25">
      <c r="A296" s="277" t="s">
        <v>27</v>
      </c>
      <c r="B296" s="19" t="s">
        <v>52</v>
      </c>
      <c r="C296" s="15" t="s">
        <v>29</v>
      </c>
      <c r="D296" s="19"/>
      <c r="E296" s="283"/>
      <c r="F296" s="284"/>
      <c r="G296" s="285"/>
      <c r="H296" s="15"/>
      <c r="I296" s="392">
        <f>SUM(I297+I319+I391+I410+I420)</f>
        <v>299024200</v>
      </c>
    </row>
    <row r="297" spans="1:10" ht="15.75" x14ac:dyDescent="0.25">
      <c r="A297" s="97" t="s">
        <v>28</v>
      </c>
      <c r="B297" s="26" t="s">
        <v>52</v>
      </c>
      <c r="C297" s="22" t="s">
        <v>29</v>
      </c>
      <c r="D297" s="22" t="s">
        <v>10</v>
      </c>
      <c r="E297" s="265"/>
      <c r="F297" s="266"/>
      <c r="G297" s="267"/>
      <c r="H297" s="22"/>
      <c r="I297" s="393">
        <f>SUM(I298,I314)</f>
        <v>36589855</v>
      </c>
      <c r="J297" s="446"/>
    </row>
    <row r="298" spans="1:10" ht="31.5" x14ac:dyDescent="0.25">
      <c r="A298" s="27" t="s">
        <v>141</v>
      </c>
      <c r="B298" s="33" t="s">
        <v>52</v>
      </c>
      <c r="C298" s="29" t="s">
        <v>29</v>
      </c>
      <c r="D298" s="29" t="s">
        <v>10</v>
      </c>
      <c r="E298" s="217" t="s">
        <v>428</v>
      </c>
      <c r="F298" s="218" t="s">
        <v>370</v>
      </c>
      <c r="G298" s="219" t="s">
        <v>371</v>
      </c>
      <c r="H298" s="31"/>
      <c r="I298" s="394">
        <f>SUM(I299)</f>
        <v>36441855</v>
      </c>
    </row>
    <row r="299" spans="1:10" ht="47.25" x14ac:dyDescent="0.25">
      <c r="A299" s="3" t="s">
        <v>142</v>
      </c>
      <c r="B299" s="351" t="s">
        <v>52</v>
      </c>
      <c r="C299" s="5" t="s">
        <v>29</v>
      </c>
      <c r="D299" s="5" t="s">
        <v>10</v>
      </c>
      <c r="E299" s="220" t="s">
        <v>215</v>
      </c>
      <c r="F299" s="221" t="s">
        <v>370</v>
      </c>
      <c r="G299" s="222" t="s">
        <v>371</v>
      </c>
      <c r="H299" s="59"/>
      <c r="I299" s="395">
        <f>SUM(I300)</f>
        <v>36441855</v>
      </c>
    </row>
    <row r="300" spans="1:10" ht="15.75" x14ac:dyDescent="0.25">
      <c r="A300" s="3" t="s">
        <v>429</v>
      </c>
      <c r="B300" s="351" t="s">
        <v>52</v>
      </c>
      <c r="C300" s="5" t="s">
        <v>29</v>
      </c>
      <c r="D300" s="5" t="s">
        <v>10</v>
      </c>
      <c r="E300" s="220" t="s">
        <v>215</v>
      </c>
      <c r="F300" s="221" t="s">
        <v>10</v>
      </c>
      <c r="G300" s="222" t="s">
        <v>371</v>
      </c>
      <c r="H300" s="59"/>
      <c r="I300" s="395">
        <f>SUM(I301+I304+I310+I306+I308)</f>
        <v>36441855</v>
      </c>
    </row>
    <row r="301" spans="1:10" ht="94.5" x14ac:dyDescent="0.25">
      <c r="A301" s="3" t="s">
        <v>430</v>
      </c>
      <c r="B301" s="351" t="s">
        <v>52</v>
      </c>
      <c r="C301" s="5" t="s">
        <v>29</v>
      </c>
      <c r="D301" s="5" t="s">
        <v>10</v>
      </c>
      <c r="E301" s="220" t="s">
        <v>215</v>
      </c>
      <c r="F301" s="221" t="s">
        <v>10</v>
      </c>
      <c r="G301" s="222" t="s">
        <v>431</v>
      </c>
      <c r="H301" s="2"/>
      <c r="I301" s="395">
        <f>SUM(I302:I303)</f>
        <v>18429532</v>
      </c>
    </row>
    <row r="302" spans="1:10" ht="63" x14ac:dyDescent="0.25">
      <c r="A302" s="101" t="s">
        <v>76</v>
      </c>
      <c r="B302" s="340" t="s">
        <v>52</v>
      </c>
      <c r="C302" s="5" t="s">
        <v>29</v>
      </c>
      <c r="D302" s="5" t="s">
        <v>10</v>
      </c>
      <c r="E302" s="220" t="s">
        <v>215</v>
      </c>
      <c r="F302" s="221" t="s">
        <v>10</v>
      </c>
      <c r="G302" s="222" t="s">
        <v>431</v>
      </c>
      <c r="H302" s="268" t="s">
        <v>13</v>
      </c>
      <c r="I302" s="397">
        <v>18218061</v>
      </c>
    </row>
    <row r="303" spans="1:10" ht="31.5" x14ac:dyDescent="0.25">
      <c r="A303" s="535" t="s">
        <v>514</v>
      </c>
      <c r="B303" s="6" t="s">
        <v>52</v>
      </c>
      <c r="C303" s="5" t="s">
        <v>29</v>
      </c>
      <c r="D303" s="5" t="s">
        <v>10</v>
      </c>
      <c r="E303" s="220" t="s">
        <v>215</v>
      </c>
      <c r="F303" s="221" t="s">
        <v>10</v>
      </c>
      <c r="G303" s="222" t="s">
        <v>431</v>
      </c>
      <c r="H303" s="268" t="s">
        <v>16</v>
      </c>
      <c r="I303" s="397">
        <v>211471</v>
      </c>
    </row>
    <row r="304" spans="1:10" ht="31.5" hidden="1" x14ac:dyDescent="0.25">
      <c r="A304" s="542" t="s">
        <v>511</v>
      </c>
      <c r="B304" s="6" t="s">
        <v>52</v>
      </c>
      <c r="C304" s="5" t="s">
        <v>29</v>
      </c>
      <c r="D304" s="5" t="s">
        <v>10</v>
      </c>
      <c r="E304" s="220" t="s">
        <v>215</v>
      </c>
      <c r="F304" s="221" t="s">
        <v>10</v>
      </c>
      <c r="G304" s="222" t="s">
        <v>510</v>
      </c>
      <c r="H304" s="268"/>
      <c r="I304" s="395">
        <f>SUM(I305)</f>
        <v>0</v>
      </c>
    </row>
    <row r="305" spans="1:10" ht="31.5" hidden="1" x14ac:dyDescent="0.25">
      <c r="A305" s="535" t="s">
        <v>514</v>
      </c>
      <c r="B305" s="6" t="s">
        <v>52</v>
      </c>
      <c r="C305" s="5" t="s">
        <v>29</v>
      </c>
      <c r="D305" s="5" t="s">
        <v>10</v>
      </c>
      <c r="E305" s="220" t="s">
        <v>215</v>
      </c>
      <c r="F305" s="221" t="s">
        <v>10</v>
      </c>
      <c r="G305" s="222" t="s">
        <v>510</v>
      </c>
      <c r="H305" s="268" t="s">
        <v>16</v>
      </c>
      <c r="I305" s="397"/>
    </row>
    <row r="306" spans="1:10" s="573" customFormat="1" ht="78.75" x14ac:dyDescent="0.25">
      <c r="A306" s="514" t="s">
        <v>779</v>
      </c>
      <c r="B306" s="6" t="s">
        <v>52</v>
      </c>
      <c r="C306" s="2" t="s">
        <v>29</v>
      </c>
      <c r="D306" s="5" t="s">
        <v>10</v>
      </c>
      <c r="E306" s="220" t="s">
        <v>215</v>
      </c>
      <c r="F306" s="221" t="s">
        <v>10</v>
      </c>
      <c r="G306" s="222" t="s">
        <v>762</v>
      </c>
      <c r="H306" s="2"/>
      <c r="I306" s="395">
        <f>SUM(I307)</f>
        <v>1629354</v>
      </c>
    </row>
    <row r="307" spans="1:10" s="573" customFormat="1" ht="31.5" x14ac:dyDescent="0.25">
      <c r="A307" s="535" t="s">
        <v>514</v>
      </c>
      <c r="B307" s="6" t="s">
        <v>52</v>
      </c>
      <c r="C307" s="2" t="s">
        <v>29</v>
      </c>
      <c r="D307" s="5" t="s">
        <v>10</v>
      </c>
      <c r="E307" s="220" t="s">
        <v>215</v>
      </c>
      <c r="F307" s="221" t="s">
        <v>10</v>
      </c>
      <c r="G307" s="222" t="s">
        <v>762</v>
      </c>
      <c r="H307" s="2" t="s">
        <v>16</v>
      </c>
      <c r="I307" s="397">
        <v>1629354</v>
      </c>
    </row>
    <row r="308" spans="1:10" s="573" customFormat="1" ht="78.75" x14ac:dyDescent="0.25">
      <c r="A308" s="514" t="s">
        <v>780</v>
      </c>
      <c r="B308" s="6" t="s">
        <v>52</v>
      </c>
      <c r="C308" s="2" t="s">
        <v>29</v>
      </c>
      <c r="D308" s="5" t="s">
        <v>10</v>
      </c>
      <c r="E308" s="220" t="s">
        <v>215</v>
      </c>
      <c r="F308" s="221" t="s">
        <v>10</v>
      </c>
      <c r="G308" s="222" t="s">
        <v>763</v>
      </c>
      <c r="H308" s="2"/>
      <c r="I308" s="395">
        <f>SUM(I309)</f>
        <v>1086236</v>
      </c>
    </row>
    <row r="309" spans="1:10" s="573" customFormat="1" ht="31.5" x14ac:dyDescent="0.25">
      <c r="A309" s="535" t="s">
        <v>514</v>
      </c>
      <c r="B309" s="6" t="s">
        <v>52</v>
      </c>
      <c r="C309" s="2" t="s">
        <v>29</v>
      </c>
      <c r="D309" s="5" t="s">
        <v>10</v>
      </c>
      <c r="E309" s="220" t="s">
        <v>215</v>
      </c>
      <c r="F309" s="221" t="s">
        <v>10</v>
      </c>
      <c r="G309" s="222" t="s">
        <v>763</v>
      </c>
      <c r="H309" s="2" t="s">
        <v>16</v>
      </c>
      <c r="I309" s="397">
        <v>1086236</v>
      </c>
    </row>
    <row r="310" spans="1:10" ht="31.5" x14ac:dyDescent="0.25">
      <c r="A310" s="3" t="s">
        <v>84</v>
      </c>
      <c r="B310" s="351" t="s">
        <v>52</v>
      </c>
      <c r="C310" s="5" t="s">
        <v>29</v>
      </c>
      <c r="D310" s="5" t="s">
        <v>10</v>
      </c>
      <c r="E310" s="220" t="s">
        <v>215</v>
      </c>
      <c r="F310" s="221" t="s">
        <v>10</v>
      </c>
      <c r="G310" s="222" t="s">
        <v>402</v>
      </c>
      <c r="H310" s="59"/>
      <c r="I310" s="395">
        <f>SUM(I311:I313)</f>
        <v>15296733</v>
      </c>
    </row>
    <row r="311" spans="1:10" ht="63" x14ac:dyDescent="0.25">
      <c r="A311" s="101" t="s">
        <v>76</v>
      </c>
      <c r="B311" s="340" t="s">
        <v>52</v>
      </c>
      <c r="C311" s="5" t="s">
        <v>29</v>
      </c>
      <c r="D311" s="5" t="s">
        <v>10</v>
      </c>
      <c r="E311" s="220" t="s">
        <v>215</v>
      </c>
      <c r="F311" s="221" t="s">
        <v>10</v>
      </c>
      <c r="G311" s="222" t="s">
        <v>402</v>
      </c>
      <c r="H311" s="59" t="s">
        <v>13</v>
      </c>
      <c r="I311" s="397">
        <v>6210585</v>
      </c>
    </row>
    <row r="312" spans="1:10" ht="31.5" x14ac:dyDescent="0.25">
      <c r="A312" s="535" t="s">
        <v>514</v>
      </c>
      <c r="B312" s="6" t="s">
        <v>52</v>
      </c>
      <c r="C312" s="5" t="s">
        <v>29</v>
      </c>
      <c r="D312" s="5" t="s">
        <v>10</v>
      </c>
      <c r="E312" s="220" t="s">
        <v>215</v>
      </c>
      <c r="F312" s="221" t="s">
        <v>10</v>
      </c>
      <c r="G312" s="222" t="s">
        <v>402</v>
      </c>
      <c r="H312" s="59" t="s">
        <v>16</v>
      </c>
      <c r="I312" s="397">
        <v>8544786</v>
      </c>
    </row>
    <row r="313" spans="1:10" ht="15.75" x14ac:dyDescent="0.25">
      <c r="A313" s="3" t="s">
        <v>18</v>
      </c>
      <c r="B313" s="351" t="s">
        <v>52</v>
      </c>
      <c r="C313" s="5" t="s">
        <v>29</v>
      </c>
      <c r="D313" s="5" t="s">
        <v>10</v>
      </c>
      <c r="E313" s="220" t="s">
        <v>215</v>
      </c>
      <c r="F313" s="221" t="s">
        <v>10</v>
      </c>
      <c r="G313" s="222" t="s">
        <v>402</v>
      </c>
      <c r="H313" s="59" t="s">
        <v>17</v>
      </c>
      <c r="I313" s="397">
        <v>541362</v>
      </c>
    </row>
    <row r="314" spans="1:10" ht="63" x14ac:dyDescent="0.25">
      <c r="A314" s="75" t="s">
        <v>128</v>
      </c>
      <c r="B314" s="30" t="s">
        <v>52</v>
      </c>
      <c r="C314" s="28" t="s">
        <v>29</v>
      </c>
      <c r="D314" s="42" t="s">
        <v>10</v>
      </c>
      <c r="E314" s="229" t="s">
        <v>199</v>
      </c>
      <c r="F314" s="230" t="s">
        <v>370</v>
      </c>
      <c r="G314" s="231" t="s">
        <v>371</v>
      </c>
      <c r="H314" s="28"/>
      <c r="I314" s="394">
        <f>SUM(I315)</f>
        <v>148000</v>
      </c>
    </row>
    <row r="315" spans="1:10" ht="110.25" x14ac:dyDescent="0.25">
      <c r="A315" s="76" t="s">
        <v>144</v>
      </c>
      <c r="B315" s="53" t="s">
        <v>52</v>
      </c>
      <c r="C315" s="2" t="s">
        <v>29</v>
      </c>
      <c r="D315" s="8" t="s">
        <v>10</v>
      </c>
      <c r="E315" s="253" t="s">
        <v>201</v>
      </c>
      <c r="F315" s="254" t="s">
        <v>370</v>
      </c>
      <c r="G315" s="255" t="s">
        <v>371</v>
      </c>
      <c r="H315" s="2"/>
      <c r="I315" s="395">
        <f>SUM(I316)</f>
        <v>148000</v>
      </c>
    </row>
    <row r="316" spans="1:10" ht="47.25" x14ac:dyDescent="0.25">
      <c r="A316" s="76" t="s">
        <v>390</v>
      </c>
      <c r="B316" s="53" t="s">
        <v>52</v>
      </c>
      <c r="C316" s="2" t="s">
        <v>29</v>
      </c>
      <c r="D316" s="8" t="s">
        <v>10</v>
      </c>
      <c r="E316" s="253" t="s">
        <v>201</v>
      </c>
      <c r="F316" s="254" t="s">
        <v>10</v>
      </c>
      <c r="G316" s="255" t="s">
        <v>371</v>
      </c>
      <c r="H316" s="2"/>
      <c r="I316" s="395">
        <f>SUM(I317)</f>
        <v>148000</v>
      </c>
    </row>
    <row r="317" spans="1:10" ht="18" customHeight="1" x14ac:dyDescent="0.25">
      <c r="A317" s="3" t="s">
        <v>99</v>
      </c>
      <c r="B317" s="340" t="s">
        <v>52</v>
      </c>
      <c r="C317" s="2" t="s">
        <v>29</v>
      </c>
      <c r="D317" s="8" t="s">
        <v>10</v>
      </c>
      <c r="E317" s="253" t="s">
        <v>201</v>
      </c>
      <c r="F317" s="254" t="s">
        <v>10</v>
      </c>
      <c r="G317" s="255" t="s">
        <v>391</v>
      </c>
      <c r="H317" s="2"/>
      <c r="I317" s="395">
        <f>SUM(I318)</f>
        <v>148000</v>
      </c>
    </row>
    <row r="318" spans="1:10" ht="33.75" customHeight="1" x14ac:dyDescent="0.25">
      <c r="A318" s="537" t="s">
        <v>514</v>
      </c>
      <c r="B318" s="279" t="s">
        <v>52</v>
      </c>
      <c r="C318" s="2" t="s">
        <v>29</v>
      </c>
      <c r="D318" s="8" t="s">
        <v>10</v>
      </c>
      <c r="E318" s="253" t="s">
        <v>201</v>
      </c>
      <c r="F318" s="254" t="s">
        <v>10</v>
      </c>
      <c r="G318" s="255" t="s">
        <v>391</v>
      </c>
      <c r="H318" s="2" t="s">
        <v>16</v>
      </c>
      <c r="I318" s="396">
        <v>148000</v>
      </c>
    </row>
    <row r="319" spans="1:10" ht="15.75" x14ac:dyDescent="0.25">
      <c r="A319" s="97" t="s">
        <v>30</v>
      </c>
      <c r="B319" s="26" t="s">
        <v>52</v>
      </c>
      <c r="C319" s="22" t="s">
        <v>29</v>
      </c>
      <c r="D319" s="22" t="s">
        <v>12</v>
      </c>
      <c r="E319" s="265"/>
      <c r="F319" s="266"/>
      <c r="G319" s="267"/>
      <c r="H319" s="22"/>
      <c r="I319" s="393">
        <f>SUM(I320+I381+I386)</f>
        <v>237800459</v>
      </c>
      <c r="J319" s="446"/>
    </row>
    <row r="320" spans="1:10" ht="31.5" x14ac:dyDescent="0.25">
      <c r="A320" s="27" t="s">
        <v>141</v>
      </c>
      <c r="B320" s="30" t="s">
        <v>52</v>
      </c>
      <c r="C320" s="28" t="s">
        <v>29</v>
      </c>
      <c r="D320" s="28" t="s">
        <v>12</v>
      </c>
      <c r="E320" s="217" t="s">
        <v>428</v>
      </c>
      <c r="F320" s="218" t="s">
        <v>370</v>
      </c>
      <c r="G320" s="219" t="s">
        <v>371</v>
      </c>
      <c r="H320" s="28"/>
      <c r="I320" s="394">
        <f>SUM(I321+I377)</f>
        <v>236374959</v>
      </c>
    </row>
    <row r="321" spans="1:9" ht="50.25" customHeight="1" x14ac:dyDescent="0.25">
      <c r="A321" s="61" t="s">
        <v>142</v>
      </c>
      <c r="B321" s="340" t="s">
        <v>52</v>
      </c>
      <c r="C321" s="2" t="s">
        <v>29</v>
      </c>
      <c r="D321" s="2" t="s">
        <v>12</v>
      </c>
      <c r="E321" s="220" t="s">
        <v>215</v>
      </c>
      <c r="F321" s="221" t="s">
        <v>370</v>
      </c>
      <c r="G321" s="222" t="s">
        <v>371</v>
      </c>
      <c r="H321" s="2"/>
      <c r="I321" s="395">
        <f>SUM(I322+I368+I374+I371)</f>
        <v>236374959</v>
      </c>
    </row>
    <row r="322" spans="1:9" ht="15.75" x14ac:dyDescent="0.25">
      <c r="A322" s="61" t="s">
        <v>439</v>
      </c>
      <c r="B322" s="340" t="s">
        <v>52</v>
      </c>
      <c r="C322" s="2" t="s">
        <v>29</v>
      </c>
      <c r="D322" s="2" t="s">
        <v>12</v>
      </c>
      <c r="E322" s="220" t="s">
        <v>215</v>
      </c>
      <c r="F322" s="221" t="s">
        <v>12</v>
      </c>
      <c r="G322" s="222" t="s">
        <v>371</v>
      </c>
      <c r="H322" s="2"/>
      <c r="I322" s="395">
        <f>SUM(I323+I326+I331+I343+I348+I341+I357+I363+I361+I365+I329+I346+I339+I333+I335+I337+I351+I353+I355)</f>
        <v>233084196</v>
      </c>
    </row>
    <row r="323" spans="1:9" ht="94.5" x14ac:dyDescent="0.25">
      <c r="A323" s="543" t="s">
        <v>145</v>
      </c>
      <c r="B323" s="340" t="s">
        <v>52</v>
      </c>
      <c r="C323" s="2" t="s">
        <v>29</v>
      </c>
      <c r="D323" s="2" t="s">
        <v>12</v>
      </c>
      <c r="E323" s="220" t="s">
        <v>215</v>
      </c>
      <c r="F323" s="221" t="s">
        <v>12</v>
      </c>
      <c r="G323" s="222" t="s">
        <v>432</v>
      </c>
      <c r="H323" s="2"/>
      <c r="I323" s="395">
        <f>SUM(I324:I325)</f>
        <v>165576256</v>
      </c>
    </row>
    <row r="324" spans="1:9" ht="63" x14ac:dyDescent="0.25">
      <c r="A324" s="101" t="s">
        <v>76</v>
      </c>
      <c r="B324" s="340" t="s">
        <v>52</v>
      </c>
      <c r="C324" s="2" t="s">
        <v>29</v>
      </c>
      <c r="D324" s="2" t="s">
        <v>12</v>
      </c>
      <c r="E324" s="220" t="s">
        <v>215</v>
      </c>
      <c r="F324" s="221" t="s">
        <v>12</v>
      </c>
      <c r="G324" s="222" t="s">
        <v>432</v>
      </c>
      <c r="H324" s="2" t="s">
        <v>13</v>
      </c>
      <c r="I324" s="397">
        <v>159931011</v>
      </c>
    </row>
    <row r="325" spans="1:9" ht="31.5" x14ac:dyDescent="0.25">
      <c r="A325" s="535" t="s">
        <v>514</v>
      </c>
      <c r="B325" s="6" t="s">
        <v>52</v>
      </c>
      <c r="C325" s="2" t="s">
        <v>29</v>
      </c>
      <c r="D325" s="2" t="s">
        <v>12</v>
      </c>
      <c r="E325" s="220" t="s">
        <v>215</v>
      </c>
      <c r="F325" s="221" t="s">
        <v>12</v>
      </c>
      <c r="G325" s="222" t="s">
        <v>432</v>
      </c>
      <c r="H325" s="2" t="s">
        <v>16</v>
      </c>
      <c r="I325" s="397">
        <v>5645245</v>
      </c>
    </row>
    <row r="326" spans="1:9" ht="31.5" x14ac:dyDescent="0.25">
      <c r="A326" s="542" t="s">
        <v>521</v>
      </c>
      <c r="B326" s="6" t="s">
        <v>52</v>
      </c>
      <c r="C326" s="2" t="s">
        <v>29</v>
      </c>
      <c r="D326" s="2" t="s">
        <v>12</v>
      </c>
      <c r="E326" s="220" t="s">
        <v>215</v>
      </c>
      <c r="F326" s="221" t="s">
        <v>12</v>
      </c>
      <c r="G326" s="222" t="s">
        <v>520</v>
      </c>
      <c r="H326" s="2"/>
      <c r="I326" s="395">
        <f>SUM(I327:I328)</f>
        <v>107072</v>
      </c>
    </row>
    <row r="327" spans="1:9" ht="63" x14ac:dyDescent="0.25">
      <c r="A327" s="101" t="s">
        <v>76</v>
      </c>
      <c r="B327" s="6" t="s">
        <v>52</v>
      </c>
      <c r="C327" s="2" t="s">
        <v>29</v>
      </c>
      <c r="D327" s="2" t="s">
        <v>12</v>
      </c>
      <c r="E327" s="220" t="s">
        <v>215</v>
      </c>
      <c r="F327" s="221" t="s">
        <v>12</v>
      </c>
      <c r="G327" s="222" t="s">
        <v>520</v>
      </c>
      <c r="H327" s="2" t="s">
        <v>13</v>
      </c>
      <c r="I327" s="397">
        <v>83872</v>
      </c>
    </row>
    <row r="328" spans="1:9" ht="15.75" x14ac:dyDescent="0.25">
      <c r="A328" s="61" t="s">
        <v>40</v>
      </c>
      <c r="B328" s="6" t="s">
        <v>52</v>
      </c>
      <c r="C328" s="2" t="s">
        <v>29</v>
      </c>
      <c r="D328" s="2" t="s">
        <v>12</v>
      </c>
      <c r="E328" s="220" t="s">
        <v>215</v>
      </c>
      <c r="F328" s="221" t="s">
        <v>12</v>
      </c>
      <c r="G328" s="222" t="s">
        <v>520</v>
      </c>
      <c r="H328" s="2" t="s">
        <v>39</v>
      </c>
      <c r="I328" s="397">
        <v>23200</v>
      </c>
    </row>
    <row r="329" spans="1:9" ht="47.25" x14ac:dyDescent="0.25">
      <c r="A329" s="543" t="s">
        <v>605</v>
      </c>
      <c r="B329" s="6" t="s">
        <v>52</v>
      </c>
      <c r="C329" s="2" t="s">
        <v>29</v>
      </c>
      <c r="D329" s="2" t="s">
        <v>12</v>
      </c>
      <c r="E329" s="220" t="s">
        <v>215</v>
      </c>
      <c r="F329" s="221" t="s">
        <v>12</v>
      </c>
      <c r="G329" s="222" t="s">
        <v>604</v>
      </c>
      <c r="H329" s="2"/>
      <c r="I329" s="395">
        <f>SUM(I330)</f>
        <v>436961</v>
      </c>
    </row>
    <row r="330" spans="1:9" ht="31.5" x14ac:dyDescent="0.25">
      <c r="A330" s="535" t="s">
        <v>514</v>
      </c>
      <c r="B330" s="6" t="s">
        <v>52</v>
      </c>
      <c r="C330" s="2" t="s">
        <v>29</v>
      </c>
      <c r="D330" s="2" t="s">
        <v>12</v>
      </c>
      <c r="E330" s="220" t="s">
        <v>215</v>
      </c>
      <c r="F330" s="221" t="s">
        <v>12</v>
      </c>
      <c r="G330" s="222" t="s">
        <v>604</v>
      </c>
      <c r="H330" s="2" t="s">
        <v>16</v>
      </c>
      <c r="I330" s="397">
        <v>436961</v>
      </c>
    </row>
    <row r="331" spans="1:9" ht="63" x14ac:dyDescent="0.25">
      <c r="A331" s="542" t="s">
        <v>577</v>
      </c>
      <c r="B331" s="6" t="s">
        <v>52</v>
      </c>
      <c r="C331" s="2" t="s">
        <v>29</v>
      </c>
      <c r="D331" s="2" t="s">
        <v>12</v>
      </c>
      <c r="E331" s="220" t="s">
        <v>215</v>
      </c>
      <c r="F331" s="221" t="s">
        <v>12</v>
      </c>
      <c r="G331" s="222" t="s">
        <v>519</v>
      </c>
      <c r="H331" s="2"/>
      <c r="I331" s="395">
        <f>SUM(I332)</f>
        <v>440088</v>
      </c>
    </row>
    <row r="332" spans="1:9" ht="31.5" x14ac:dyDescent="0.25">
      <c r="A332" s="535" t="s">
        <v>514</v>
      </c>
      <c r="B332" s="6" t="s">
        <v>52</v>
      </c>
      <c r="C332" s="2" t="s">
        <v>29</v>
      </c>
      <c r="D332" s="2" t="s">
        <v>12</v>
      </c>
      <c r="E332" s="220" t="s">
        <v>215</v>
      </c>
      <c r="F332" s="221" t="s">
        <v>12</v>
      </c>
      <c r="G332" s="222" t="s">
        <v>519</v>
      </c>
      <c r="H332" s="2" t="s">
        <v>16</v>
      </c>
      <c r="I332" s="397">
        <v>440088</v>
      </c>
    </row>
    <row r="333" spans="1:9" s="513" customFormat="1" ht="63" x14ac:dyDescent="0.25">
      <c r="A333" s="514" t="s">
        <v>781</v>
      </c>
      <c r="B333" s="6" t="s">
        <v>52</v>
      </c>
      <c r="C333" s="2" t="s">
        <v>29</v>
      </c>
      <c r="D333" s="2" t="s">
        <v>12</v>
      </c>
      <c r="E333" s="220" t="s">
        <v>215</v>
      </c>
      <c r="F333" s="221" t="s">
        <v>12</v>
      </c>
      <c r="G333" s="222" t="s">
        <v>699</v>
      </c>
      <c r="H333" s="2"/>
      <c r="I333" s="395">
        <f>SUM(I334)</f>
        <v>1800000</v>
      </c>
    </row>
    <row r="334" spans="1:9" s="513" customFormat="1" ht="31.5" x14ac:dyDescent="0.25">
      <c r="A334" s="535" t="s">
        <v>514</v>
      </c>
      <c r="B334" s="6" t="s">
        <v>52</v>
      </c>
      <c r="C334" s="2" t="s">
        <v>29</v>
      </c>
      <c r="D334" s="2" t="s">
        <v>12</v>
      </c>
      <c r="E334" s="220" t="s">
        <v>215</v>
      </c>
      <c r="F334" s="221" t="s">
        <v>12</v>
      </c>
      <c r="G334" s="222" t="s">
        <v>699</v>
      </c>
      <c r="H334" s="2" t="s">
        <v>16</v>
      </c>
      <c r="I334" s="397">
        <v>1800000</v>
      </c>
    </row>
    <row r="335" spans="1:9" s="515" customFormat="1" ht="63" x14ac:dyDescent="0.25">
      <c r="A335" s="514" t="s">
        <v>782</v>
      </c>
      <c r="B335" s="6" t="s">
        <v>52</v>
      </c>
      <c r="C335" s="2" t="s">
        <v>29</v>
      </c>
      <c r="D335" s="2" t="s">
        <v>12</v>
      </c>
      <c r="E335" s="220" t="s">
        <v>215</v>
      </c>
      <c r="F335" s="221" t="s">
        <v>12</v>
      </c>
      <c r="G335" s="222" t="s">
        <v>700</v>
      </c>
      <c r="H335" s="2"/>
      <c r="I335" s="395">
        <f>SUM(I336)</f>
        <v>1800000</v>
      </c>
    </row>
    <row r="336" spans="1:9" s="515" customFormat="1" ht="31.5" x14ac:dyDescent="0.25">
      <c r="A336" s="535" t="s">
        <v>514</v>
      </c>
      <c r="B336" s="6" t="s">
        <v>52</v>
      </c>
      <c r="C336" s="2" t="s">
        <v>29</v>
      </c>
      <c r="D336" s="2" t="s">
        <v>12</v>
      </c>
      <c r="E336" s="220" t="s">
        <v>215</v>
      </c>
      <c r="F336" s="221" t="s">
        <v>12</v>
      </c>
      <c r="G336" s="222" t="s">
        <v>700</v>
      </c>
      <c r="H336" s="2" t="s">
        <v>16</v>
      </c>
      <c r="I336" s="397">
        <v>1800000</v>
      </c>
    </row>
    <row r="337" spans="1:9" s="515" customFormat="1" ht="63" x14ac:dyDescent="0.25">
      <c r="A337" s="514" t="s">
        <v>783</v>
      </c>
      <c r="B337" s="6" t="s">
        <v>52</v>
      </c>
      <c r="C337" s="2" t="s">
        <v>29</v>
      </c>
      <c r="D337" s="2" t="s">
        <v>12</v>
      </c>
      <c r="E337" s="220" t="s">
        <v>215</v>
      </c>
      <c r="F337" s="221" t="s">
        <v>12</v>
      </c>
      <c r="G337" s="222" t="s">
        <v>701</v>
      </c>
      <c r="H337" s="2"/>
      <c r="I337" s="395">
        <f>SUM(I338)</f>
        <v>787236</v>
      </c>
    </row>
    <row r="338" spans="1:9" s="515" customFormat="1" ht="31.5" x14ac:dyDescent="0.25">
      <c r="A338" s="535" t="s">
        <v>514</v>
      </c>
      <c r="B338" s="6" t="s">
        <v>52</v>
      </c>
      <c r="C338" s="2" t="s">
        <v>29</v>
      </c>
      <c r="D338" s="2" t="s">
        <v>12</v>
      </c>
      <c r="E338" s="220" t="s">
        <v>215</v>
      </c>
      <c r="F338" s="221" t="s">
        <v>12</v>
      </c>
      <c r="G338" s="222" t="s">
        <v>701</v>
      </c>
      <c r="H338" s="2" t="s">
        <v>16</v>
      </c>
      <c r="I338" s="397">
        <v>787236</v>
      </c>
    </row>
    <row r="339" spans="1:9" s="509" customFormat="1" ht="47.25" x14ac:dyDescent="0.25">
      <c r="A339" s="538" t="s">
        <v>670</v>
      </c>
      <c r="B339" s="6" t="s">
        <v>52</v>
      </c>
      <c r="C339" s="2" t="s">
        <v>29</v>
      </c>
      <c r="D339" s="2" t="s">
        <v>12</v>
      </c>
      <c r="E339" s="220" t="s">
        <v>215</v>
      </c>
      <c r="F339" s="221" t="s">
        <v>12</v>
      </c>
      <c r="G339" s="222" t="s">
        <v>669</v>
      </c>
      <c r="H339" s="2"/>
      <c r="I339" s="395">
        <f>SUM(I340)</f>
        <v>11718000</v>
      </c>
    </row>
    <row r="340" spans="1:9" s="509" customFormat="1" ht="63" x14ac:dyDescent="0.25">
      <c r="A340" s="101" t="s">
        <v>76</v>
      </c>
      <c r="B340" s="6" t="s">
        <v>52</v>
      </c>
      <c r="C340" s="2" t="s">
        <v>29</v>
      </c>
      <c r="D340" s="2" t="s">
        <v>12</v>
      </c>
      <c r="E340" s="220" t="s">
        <v>215</v>
      </c>
      <c r="F340" s="221" t="s">
        <v>12</v>
      </c>
      <c r="G340" s="222" t="s">
        <v>669</v>
      </c>
      <c r="H340" s="2" t="s">
        <v>13</v>
      </c>
      <c r="I340" s="397">
        <v>11718000</v>
      </c>
    </row>
    <row r="341" spans="1:9" ht="47.25" x14ac:dyDescent="0.25">
      <c r="A341" s="544" t="s">
        <v>658</v>
      </c>
      <c r="B341" s="340" t="s">
        <v>52</v>
      </c>
      <c r="C341" s="5" t="s">
        <v>29</v>
      </c>
      <c r="D341" s="5" t="s">
        <v>12</v>
      </c>
      <c r="E341" s="220" t="s">
        <v>215</v>
      </c>
      <c r="F341" s="221" t="s">
        <v>12</v>
      </c>
      <c r="G341" s="222" t="s">
        <v>657</v>
      </c>
      <c r="H341" s="2"/>
      <c r="I341" s="395">
        <f>SUM(I342)</f>
        <v>4463385</v>
      </c>
    </row>
    <row r="342" spans="1:9" ht="31.5" x14ac:dyDescent="0.25">
      <c r="A342" s="535" t="s">
        <v>514</v>
      </c>
      <c r="B342" s="340" t="s">
        <v>52</v>
      </c>
      <c r="C342" s="5" t="s">
        <v>29</v>
      </c>
      <c r="D342" s="5" t="s">
        <v>12</v>
      </c>
      <c r="E342" s="220" t="s">
        <v>215</v>
      </c>
      <c r="F342" s="221" t="s">
        <v>12</v>
      </c>
      <c r="G342" s="222" t="s">
        <v>657</v>
      </c>
      <c r="H342" s="2" t="s">
        <v>16</v>
      </c>
      <c r="I342" s="397">
        <v>4463385</v>
      </c>
    </row>
    <row r="343" spans="1:9" ht="31.5" x14ac:dyDescent="0.25">
      <c r="A343" s="545" t="s">
        <v>433</v>
      </c>
      <c r="B343" s="6" t="s">
        <v>52</v>
      </c>
      <c r="C343" s="2" t="s">
        <v>29</v>
      </c>
      <c r="D343" s="2" t="s">
        <v>12</v>
      </c>
      <c r="E343" s="220" t="s">
        <v>215</v>
      </c>
      <c r="F343" s="221" t="s">
        <v>12</v>
      </c>
      <c r="G343" s="222" t="s">
        <v>434</v>
      </c>
      <c r="H343" s="2"/>
      <c r="I343" s="395">
        <f>SUM(I344:I345)</f>
        <v>896858</v>
      </c>
    </row>
    <row r="344" spans="1:9" ht="63" x14ac:dyDescent="0.25">
      <c r="A344" s="101" t="s">
        <v>76</v>
      </c>
      <c r="B344" s="340" t="s">
        <v>52</v>
      </c>
      <c r="C344" s="2" t="s">
        <v>29</v>
      </c>
      <c r="D344" s="2" t="s">
        <v>12</v>
      </c>
      <c r="E344" s="220" t="s">
        <v>215</v>
      </c>
      <c r="F344" s="221" t="s">
        <v>12</v>
      </c>
      <c r="G344" s="222" t="s">
        <v>434</v>
      </c>
      <c r="H344" s="2" t="s">
        <v>13</v>
      </c>
      <c r="I344" s="397">
        <v>702528</v>
      </c>
    </row>
    <row r="345" spans="1:9" ht="15.75" x14ac:dyDescent="0.25">
      <c r="A345" s="61" t="s">
        <v>40</v>
      </c>
      <c r="B345" s="340" t="s">
        <v>52</v>
      </c>
      <c r="C345" s="2" t="s">
        <v>29</v>
      </c>
      <c r="D345" s="2" t="s">
        <v>12</v>
      </c>
      <c r="E345" s="220" t="s">
        <v>215</v>
      </c>
      <c r="F345" s="221" t="s">
        <v>12</v>
      </c>
      <c r="G345" s="222" t="s">
        <v>434</v>
      </c>
      <c r="H345" s="268" t="s">
        <v>39</v>
      </c>
      <c r="I345" s="397">
        <v>194330</v>
      </c>
    </row>
    <row r="346" spans="1:9" ht="47.25" x14ac:dyDescent="0.25">
      <c r="A346" s="543" t="s">
        <v>607</v>
      </c>
      <c r="B346" s="6" t="s">
        <v>52</v>
      </c>
      <c r="C346" s="44" t="s">
        <v>29</v>
      </c>
      <c r="D346" s="44" t="s">
        <v>12</v>
      </c>
      <c r="E346" s="256" t="s">
        <v>215</v>
      </c>
      <c r="F346" s="257" t="s">
        <v>12</v>
      </c>
      <c r="G346" s="258" t="s">
        <v>606</v>
      </c>
      <c r="H346" s="44"/>
      <c r="I346" s="395">
        <f>SUM(I347)</f>
        <v>672557</v>
      </c>
    </row>
    <row r="347" spans="1:9" ht="31.5" x14ac:dyDescent="0.25">
      <c r="A347" s="546" t="s">
        <v>514</v>
      </c>
      <c r="B347" s="6" t="s">
        <v>52</v>
      </c>
      <c r="C347" s="59" t="s">
        <v>29</v>
      </c>
      <c r="D347" s="44" t="s">
        <v>12</v>
      </c>
      <c r="E347" s="256" t="s">
        <v>215</v>
      </c>
      <c r="F347" s="257" t="s">
        <v>12</v>
      </c>
      <c r="G347" s="258" t="s">
        <v>606</v>
      </c>
      <c r="H347" s="44" t="s">
        <v>16</v>
      </c>
      <c r="I347" s="397">
        <v>672557</v>
      </c>
    </row>
    <row r="348" spans="1:9" ht="63" x14ac:dyDescent="0.25">
      <c r="A348" s="545" t="s">
        <v>566</v>
      </c>
      <c r="B348" s="6" t="s">
        <v>52</v>
      </c>
      <c r="C348" s="44" t="s">
        <v>29</v>
      </c>
      <c r="D348" s="44" t="s">
        <v>12</v>
      </c>
      <c r="E348" s="256" t="s">
        <v>215</v>
      </c>
      <c r="F348" s="257" t="s">
        <v>12</v>
      </c>
      <c r="G348" s="258" t="s">
        <v>435</v>
      </c>
      <c r="H348" s="44"/>
      <c r="I348" s="395">
        <f>SUM(I349+I350)</f>
        <v>2943303</v>
      </c>
    </row>
    <row r="349" spans="1:9" ht="31.5" x14ac:dyDescent="0.25">
      <c r="A349" s="546" t="s">
        <v>514</v>
      </c>
      <c r="B349" s="6" t="s">
        <v>52</v>
      </c>
      <c r="C349" s="59" t="s">
        <v>29</v>
      </c>
      <c r="D349" s="44" t="s">
        <v>12</v>
      </c>
      <c r="E349" s="256" t="s">
        <v>215</v>
      </c>
      <c r="F349" s="257" t="s">
        <v>12</v>
      </c>
      <c r="G349" s="258" t="s">
        <v>435</v>
      </c>
      <c r="H349" s="44" t="s">
        <v>16</v>
      </c>
      <c r="I349" s="397">
        <v>2943303</v>
      </c>
    </row>
    <row r="350" spans="1:9" s="505" customFormat="1" ht="15.75" x14ac:dyDescent="0.25">
      <c r="A350" s="61" t="s">
        <v>40</v>
      </c>
      <c r="B350" s="6" t="s">
        <v>52</v>
      </c>
      <c r="C350" s="59" t="s">
        <v>29</v>
      </c>
      <c r="D350" s="44" t="s">
        <v>12</v>
      </c>
      <c r="E350" s="256" t="s">
        <v>215</v>
      </c>
      <c r="F350" s="257" t="s">
        <v>12</v>
      </c>
      <c r="G350" s="258" t="s">
        <v>435</v>
      </c>
      <c r="H350" s="44" t="s">
        <v>39</v>
      </c>
      <c r="I350" s="397"/>
    </row>
    <row r="351" spans="1:9" s="515" customFormat="1" ht="63" x14ac:dyDescent="0.25">
      <c r="A351" s="514" t="s">
        <v>784</v>
      </c>
      <c r="B351" s="6" t="s">
        <v>52</v>
      </c>
      <c r="C351" s="2" t="s">
        <v>29</v>
      </c>
      <c r="D351" s="2" t="s">
        <v>12</v>
      </c>
      <c r="E351" s="220" t="s">
        <v>215</v>
      </c>
      <c r="F351" s="221" t="s">
        <v>12</v>
      </c>
      <c r="G351" s="222" t="s">
        <v>702</v>
      </c>
      <c r="H351" s="2"/>
      <c r="I351" s="395">
        <f>SUM(I352)</f>
        <v>2614655</v>
      </c>
    </row>
    <row r="352" spans="1:9" s="515" customFormat="1" ht="31.5" x14ac:dyDescent="0.25">
      <c r="A352" s="535" t="s">
        <v>514</v>
      </c>
      <c r="B352" s="6" t="s">
        <v>52</v>
      </c>
      <c r="C352" s="2" t="s">
        <v>29</v>
      </c>
      <c r="D352" s="2" t="s">
        <v>12</v>
      </c>
      <c r="E352" s="220" t="s">
        <v>215</v>
      </c>
      <c r="F352" s="221" t="s">
        <v>12</v>
      </c>
      <c r="G352" s="222" t="s">
        <v>702</v>
      </c>
      <c r="H352" s="2" t="s">
        <v>16</v>
      </c>
      <c r="I352" s="397">
        <v>2614655</v>
      </c>
    </row>
    <row r="353" spans="1:9" s="515" customFormat="1" ht="63" x14ac:dyDescent="0.25">
      <c r="A353" s="514" t="s">
        <v>785</v>
      </c>
      <c r="B353" s="6" t="s">
        <v>52</v>
      </c>
      <c r="C353" s="2" t="s">
        <v>29</v>
      </c>
      <c r="D353" s="2" t="s">
        <v>12</v>
      </c>
      <c r="E353" s="220" t="s">
        <v>215</v>
      </c>
      <c r="F353" s="221" t="s">
        <v>12</v>
      </c>
      <c r="G353" s="222" t="s">
        <v>703</v>
      </c>
      <c r="H353" s="2"/>
      <c r="I353" s="395">
        <f>SUM(I354)</f>
        <v>5412920</v>
      </c>
    </row>
    <row r="354" spans="1:9" s="515" customFormat="1" ht="31.5" x14ac:dyDescent="0.25">
      <c r="A354" s="535" t="s">
        <v>514</v>
      </c>
      <c r="B354" s="6" t="s">
        <v>52</v>
      </c>
      <c r="C354" s="2" t="s">
        <v>29</v>
      </c>
      <c r="D354" s="2" t="s">
        <v>12</v>
      </c>
      <c r="E354" s="220" t="s">
        <v>215</v>
      </c>
      <c r="F354" s="221" t="s">
        <v>12</v>
      </c>
      <c r="G354" s="222" t="s">
        <v>703</v>
      </c>
      <c r="H354" s="2" t="s">
        <v>16</v>
      </c>
      <c r="I354" s="397">
        <v>5412920</v>
      </c>
    </row>
    <row r="355" spans="1:9" s="515" customFormat="1" ht="63" x14ac:dyDescent="0.25">
      <c r="A355" s="514" t="s">
        <v>786</v>
      </c>
      <c r="B355" s="6" t="s">
        <v>52</v>
      </c>
      <c r="C355" s="2" t="s">
        <v>29</v>
      </c>
      <c r="D355" s="2" t="s">
        <v>12</v>
      </c>
      <c r="E355" s="220" t="s">
        <v>215</v>
      </c>
      <c r="F355" s="221" t="s">
        <v>12</v>
      </c>
      <c r="G355" s="222" t="s">
        <v>704</v>
      </c>
      <c r="H355" s="2"/>
      <c r="I355" s="395">
        <f>SUM(I356)</f>
        <v>524824</v>
      </c>
    </row>
    <row r="356" spans="1:9" s="515" customFormat="1" ht="31.5" x14ac:dyDescent="0.25">
      <c r="A356" s="535" t="s">
        <v>514</v>
      </c>
      <c r="B356" s="6" t="s">
        <v>52</v>
      </c>
      <c r="C356" s="2" t="s">
        <v>29</v>
      </c>
      <c r="D356" s="2" t="s">
        <v>12</v>
      </c>
      <c r="E356" s="220" t="s">
        <v>215</v>
      </c>
      <c r="F356" s="221" t="s">
        <v>12</v>
      </c>
      <c r="G356" s="222" t="s">
        <v>704</v>
      </c>
      <c r="H356" s="2" t="s">
        <v>16</v>
      </c>
      <c r="I356" s="397">
        <v>524824</v>
      </c>
    </row>
    <row r="357" spans="1:9" ht="31.5" x14ac:dyDescent="0.25">
      <c r="A357" s="61" t="s">
        <v>84</v>
      </c>
      <c r="B357" s="340" t="s">
        <v>52</v>
      </c>
      <c r="C357" s="5" t="s">
        <v>29</v>
      </c>
      <c r="D357" s="5" t="s">
        <v>12</v>
      </c>
      <c r="E357" s="220" t="s">
        <v>215</v>
      </c>
      <c r="F357" s="221" t="s">
        <v>12</v>
      </c>
      <c r="G357" s="222" t="s">
        <v>402</v>
      </c>
      <c r="H357" s="2"/>
      <c r="I357" s="395">
        <f>SUM(I358:I360)</f>
        <v>28856946</v>
      </c>
    </row>
    <row r="358" spans="1:9" ht="63" x14ac:dyDescent="0.25">
      <c r="A358" s="101" t="s">
        <v>76</v>
      </c>
      <c r="B358" s="340" t="s">
        <v>52</v>
      </c>
      <c r="C358" s="5" t="s">
        <v>29</v>
      </c>
      <c r="D358" s="5" t="s">
        <v>12</v>
      </c>
      <c r="E358" s="220" t="s">
        <v>215</v>
      </c>
      <c r="F358" s="221" t="s">
        <v>12</v>
      </c>
      <c r="G358" s="222" t="s">
        <v>402</v>
      </c>
      <c r="H358" s="2" t="s">
        <v>13</v>
      </c>
      <c r="I358" s="396">
        <v>2278307</v>
      </c>
    </row>
    <row r="359" spans="1:9" ht="31.5" x14ac:dyDescent="0.25">
      <c r="A359" s="535" t="s">
        <v>514</v>
      </c>
      <c r="B359" s="6" t="s">
        <v>52</v>
      </c>
      <c r="C359" s="5" t="s">
        <v>29</v>
      </c>
      <c r="D359" s="5" t="s">
        <v>12</v>
      </c>
      <c r="E359" s="220" t="s">
        <v>215</v>
      </c>
      <c r="F359" s="221" t="s">
        <v>12</v>
      </c>
      <c r="G359" s="222" t="s">
        <v>402</v>
      </c>
      <c r="H359" s="2" t="s">
        <v>16</v>
      </c>
      <c r="I359" s="399">
        <v>24168831</v>
      </c>
    </row>
    <row r="360" spans="1:9" ht="15.75" x14ac:dyDescent="0.25">
      <c r="A360" s="61" t="s">
        <v>18</v>
      </c>
      <c r="B360" s="340" t="s">
        <v>52</v>
      </c>
      <c r="C360" s="44" t="s">
        <v>29</v>
      </c>
      <c r="D360" s="44" t="s">
        <v>12</v>
      </c>
      <c r="E360" s="256" t="s">
        <v>215</v>
      </c>
      <c r="F360" s="257" t="s">
        <v>12</v>
      </c>
      <c r="G360" s="258" t="s">
        <v>402</v>
      </c>
      <c r="H360" s="44" t="s">
        <v>17</v>
      </c>
      <c r="I360" s="396">
        <v>2409808</v>
      </c>
    </row>
    <row r="361" spans="1:9" ht="31.5" x14ac:dyDescent="0.25">
      <c r="A361" s="376" t="s">
        <v>509</v>
      </c>
      <c r="B361" s="340" t="s">
        <v>52</v>
      </c>
      <c r="C361" s="44" t="s">
        <v>29</v>
      </c>
      <c r="D361" s="44" t="s">
        <v>12</v>
      </c>
      <c r="E361" s="256" t="s">
        <v>215</v>
      </c>
      <c r="F361" s="257" t="s">
        <v>12</v>
      </c>
      <c r="G361" s="258" t="s">
        <v>508</v>
      </c>
      <c r="H361" s="44"/>
      <c r="I361" s="395">
        <f>SUM(I362)</f>
        <v>2648480</v>
      </c>
    </row>
    <row r="362" spans="1:9" ht="31.5" x14ac:dyDescent="0.25">
      <c r="A362" s="101" t="s">
        <v>514</v>
      </c>
      <c r="B362" s="340" t="s">
        <v>52</v>
      </c>
      <c r="C362" s="44" t="s">
        <v>29</v>
      </c>
      <c r="D362" s="44" t="s">
        <v>12</v>
      </c>
      <c r="E362" s="256" t="s">
        <v>215</v>
      </c>
      <c r="F362" s="257" t="s">
        <v>12</v>
      </c>
      <c r="G362" s="258" t="s">
        <v>508</v>
      </c>
      <c r="H362" s="44" t="s">
        <v>16</v>
      </c>
      <c r="I362" s="396">
        <v>2648480</v>
      </c>
    </row>
    <row r="363" spans="1:9" ht="15.75" hidden="1" x14ac:dyDescent="0.25">
      <c r="A363" s="61" t="s">
        <v>513</v>
      </c>
      <c r="B363" s="340" t="s">
        <v>52</v>
      </c>
      <c r="C363" s="2" t="s">
        <v>29</v>
      </c>
      <c r="D363" s="2" t="s">
        <v>12</v>
      </c>
      <c r="E363" s="220" t="s">
        <v>215</v>
      </c>
      <c r="F363" s="221" t="s">
        <v>12</v>
      </c>
      <c r="G363" s="258" t="s">
        <v>512</v>
      </c>
      <c r="H363" s="2"/>
      <c r="I363" s="395">
        <f>SUM(I364)</f>
        <v>0</v>
      </c>
    </row>
    <row r="364" spans="1:9" ht="31.5" hidden="1" x14ac:dyDescent="0.25">
      <c r="A364" s="546" t="s">
        <v>514</v>
      </c>
      <c r="B364" s="6" t="s">
        <v>52</v>
      </c>
      <c r="C364" s="59" t="s">
        <v>29</v>
      </c>
      <c r="D364" s="44" t="s">
        <v>12</v>
      </c>
      <c r="E364" s="256" t="s">
        <v>215</v>
      </c>
      <c r="F364" s="257" t="s">
        <v>12</v>
      </c>
      <c r="G364" s="258" t="s">
        <v>512</v>
      </c>
      <c r="H364" s="44" t="s">
        <v>16</v>
      </c>
      <c r="I364" s="397"/>
    </row>
    <row r="365" spans="1:9" ht="31.5" x14ac:dyDescent="0.25">
      <c r="A365" s="547" t="s">
        <v>600</v>
      </c>
      <c r="B365" s="6" t="s">
        <v>52</v>
      </c>
      <c r="C365" s="59" t="s">
        <v>29</v>
      </c>
      <c r="D365" s="44" t="s">
        <v>12</v>
      </c>
      <c r="E365" s="256" t="s">
        <v>215</v>
      </c>
      <c r="F365" s="257" t="s">
        <v>12</v>
      </c>
      <c r="G365" s="258" t="s">
        <v>599</v>
      </c>
      <c r="H365" s="44"/>
      <c r="I365" s="395">
        <f>SUM(I366:I367)</f>
        <v>1384655</v>
      </c>
    </row>
    <row r="366" spans="1:9" ht="31.5" x14ac:dyDescent="0.25">
      <c r="A366" s="547" t="s">
        <v>514</v>
      </c>
      <c r="B366" s="6" t="s">
        <v>52</v>
      </c>
      <c r="C366" s="59" t="s">
        <v>29</v>
      </c>
      <c r="D366" s="44" t="s">
        <v>12</v>
      </c>
      <c r="E366" s="256" t="s">
        <v>215</v>
      </c>
      <c r="F366" s="257" t="s">
        <v>12</v>
      </c>
      <c r="G366" s="258" t="s">
        <v>599</v>
      </c>
      <c r="H366" s="44" t="s">
        <v>16</v>
      </c>
      <c r="I366" s="397">
        <v>1384655</v>
      </c>
    </row>
    <row r="367" spans="1:9" s="569" customFormat="1" ht="15.75" x14ac:dyDescent="0.25">
      <c r="A367" s="61" t="s">
        <v>40</v>
      </c>
      <c r="B367" s="6" t="s">
        <v>52</v>
      </c>
      <c r="C367" s="59" t="s">
        <v>29</v>
      </c>
      <c r="D367" s="44" t="s">
        <v>12</v>
      </c>
      <c r="E367" s="256" t="s">
        <v>215</v>
      </c>
      <c r="F367" s="257" t="s">
        <v>12</v>
      </c>
      <c r="G367" s="258" t="s">
        <v>599</v>
      </c>
      <c r="H367" s="44" t="s">
        <v>39</v>
      </c>
      <c r="I367" s="397"/>
    </row>
    <row r="368" spans="1:9" s="467" customFormat="1" ht="15.75" customHeight="1" x14ac:dyDescent="0.25">
      <c r="A368" s="61" t="s">
        <v>629</v>
      </c>
      <c r="B368" s="468" t="s">
        <v>52</v>
      </c>
      <c r="C368" s="2" t="s">
        <v>29</v>
      </c>
      <c r="D368" s="2" t="s">
        <v>12</v>
      </c>
      <c r="E368" s="220" t="s">
        <v>215</v>
      </c>
      <c r="F368" s="221" t="s">
        <v>624</v>
      </c>
      <c r="G368" s="222" t="s">
        <v>371</v>
      </c>
      <c r="H368" s="2"/>
      <c r="I368" s="395">
        <f>SUM(I369)</f>
        <v>1387979</v>
      </c>
    </row>
    <row r="369" spans="1:9" s="467" customFormat="1" ht="65.25" customHeight="1" x14ac:dyDescent="0.25">
      <c r="A369" s="61" t="s">
        <v>713</v>
      </c>
      <c r="B369" s="468" t="s">
        <v>52</v>
      </c>
      <c r="C369" s="2" t="s">
        <v>29</v>
      </c>
      <c r="D369" s="2" t="s">
        <v>12</v>
      </c>
      <c r="E369" s="220" t="s">
        <v>215</v>
      </c>
      <c r="F369" s="221" t="s">
        <v>624</v>
      </c>
      <c r="G369" s="222" t="s">
        <v>625</v>
      </c>
      <c r="H369" s="2"/>
      <c r="I369" s="395">
        <f>SUM(I370)</f>
        <v>1387979</v>
      </c>
    </row>
    <row r="370" spans="1:9" s="467" customFormat="1" ht="32.25" customHeight="1" x14ac:dyDescent="0.25">
      <c r="A370" s="547" t="s">
        <v>514</v>
      </c>
      <c r="B370" s="468" t="s">
        <v>52</v>
      </c>
      <c r="C370" s="2" t="s">
        <v>29</v>
      </c>
      <c r="D370" s="2" t="s">
        <v>12</v>
      </c>
      <c r="E370" s="220" t="s">
        <v>215</v>
      </c>
      <c r="F370" s="221" t="s">
        <v>624</v>
      </c>
      <c r="G370" s="222" t="s">
        <v>625</v>
      </c>
      <c r="H370" s="2" t="s">
        <v>16</v>
      </c>
      <c r="I370" s="397">
        <v>1387979</v>
      </c>
    </row>
    <row r="371" spans="1:9" s="582" customFormat="1" ht="17.25" customHeight="1" x14ac:dyDescent="0.25">
      <c r="A371" s="547" t="s">
        <v>631</v>
      </c>
      <c r="B371" s="583" t="s">
        <v>52</v>
      </c>
      <c r="C371" s="2" t="s">
        <v>29</v>
      </c>
      <c r="D371" s="2" t="s">
        <v>12</v>
      </c>
      <c r="E371" s="220" t="s">
        <v>215</v>
      </c>
      <c r="F371" s="221" t="s">
        <v>626</v>
      </c>
      <c r="G371" s="222" t="s">
        <v>371</v>
      </c>
      <c r="H371" s="2"/>
      <c r="I371" s="395">
        <f>SUM(I372)</f>
        <v>1542866</v>
      </c>
    </row>
    <row r="372" spans="1:9" s="579" customFormat="1" ht="47.25" customHeight="1" x14ac:dyDescent="0.25">
      <c r="A372" s="547" t="s">
        <v>644</v>
      </c>
      <c r="B372" s="580" t="s">
        <v>52</v>
      </c>
      <c r="C372" s="2" t="s">
        <v>29</v>
      </c>
      <c r="D372" s="2" t="s">
        <v>12</v>
      </c>
      <c r="E372" s="220" t="s">
        <v>215</v>
      </c>
      <c r="F372" s="221" t="s">
        <v>626</v>
      </c>
      <c r="G372" s="222" t="s">
        <v>643</v>
      </c>
      <c r="H372" s="2"/>
      <c r="I372" s="395">
        <f>SUM(I373)</f>
        <v>1542866</v>
      </c>
    </row>
    <row r="373" spans="1:9" s="579" customFormat="1" ht="32.25" customHeight="1" x14ac:dyDescent="0.25">
      <c r="A373" s="547" t="s">
        <v>514</v>
      </c>
      <c r="B373" s="580" t="s">
        <v>52</v>
      </c>
      <c r="C373" s="2" t="s">
        <v>29</v>
      </c>
      <c r="D373" s="2" t="s">
        <v>12</v>
      </c>
      <c r="E373" s="220" t="s">
        <v>215</v>
      </c>
      <c r="F373" s="221" t="s">
        <v>626</v>
      </c>
      <c r="G373" s="222" t="s">
        <v>643</v>
      </c>
      <c r="H373" s="2" t="s">
        <v>16</v>
      </c>
      <c r="I373" s="397">
        <v>1542866</v>
      </c>
    </row>
    <row r="374" spans="1:9" s="467" customFormat="1" ht="15.75" customHeight="1" x14ac:dyDescent="0.25">
      <c r="A374" s="61" t="s">
        <v>630</v>
      </c>
      <c r="B374" s="468" t="s">
        <v>52</v>
      </c>
      <c r="C374" s="2" t="s">
        <v>29</v>
      </c>
      <c r="D374" s="2" t="s">
        <v>12</v>
      </c>
      <c r="E374" s="220" t="s">
        <v>215</v>
      </c>
      <c r="F374" s="221" t="s">
        <v>627</v>
      </c>
      <c r="G374" s="222" t="s">
        <v>371</v>
      </c>
      <c r="H374" s="2"/>
      <c r="I374" s="395">
        <f>SUM(I375)</f>
        <v>359918</v>
      </c>
    </row>
    <row r="375" spans="1:9" s="467" customFormat="1" ht="31.5" x14ac:dyDescent="0.25">
      <c r="A375" s="61" t="s">
        <v>712</v>
      </c>
      <c r="B375" s="468" t="s">
        <v>52</v>
      </c>
      <c r="C375" s="2" t="s">
        <v>29</v>
      </c>
      <c r="D375" s="2" t="s">
        <v>12</v>
      </c>
      <c r="E375" s="220" t="s">
        <v>215</v>
      </c>
      <c r="F375" s="221" t="s">
        <v>627</v>
      </c>
      <c r="G375" s="222" t="s">
        <v>628</v>
      </c>
      <c r="H375" s="2"/>
      <c r="I375" s="395">
        <f>SUM(I376)</f>
        <v>359918</v>
      </c>
    </row>
    <row r="376" spans="1:9" s="467" customFormat="1" ht="31.5" customHeight="1" x14ac:dyDescent="0.25">
      <c r="A376" s="547" t="s">
        <v>514</v>
      </c>
      <c r="B376" s="468" t="s">
        <v>52</v>
      </c>
      <c r="C376" s="2" t="s">
        <v>29</v>
      </c>
      <c r="D376" s="2" t="s">
        <v>12</v>
      </c>
      <c r="E376" s="220" t="s">
        <v>215</v>
      </c>
      <c r="F376" s="221" t="s">
        <v>627</v>
      </c>
      <c r="G376" s="222" t="s">
        <v>628</v>
      </c>
      <c r="H376" s="2" t="s">
        <v>16</v>
      </c>
      <c r="I376" s="397">
        <v>359918</v>
      </c>
    </row>
    <row r="377" spans="1:9" ht="63" hidden="1" x14ac:dyDescent="0.25">
      <c r="A377" s="103" t="s">
        <v>147</v>
      </c>
      <c r="B377" s="53" t="s">
        <v>52</v>
      </c>
      <c r="C377" s="44" t="s">
        <v>29</v>
      </c>
      <c r="D377" s="44" t="s">
        <v>12</v>
      </c>
      <c r="E377" s="256" t="s">
        <v>217</v>
      </c>
      <c r="F377" s="257" t="s">
        <v>370</v>
      </c>
      <c r="G377" s="258" t="s">
        <v>371</v>
      </c>
      <c r="H377" s="44"/>
      <c r="I377" s="395">
        <f>SUM(I378)</f>
        <v>0</v>
      </c>
    </row>
    <row r="378" spans="1:9" ht="31.5" hidden="1" x14ac:dyDescent="0.25">
      <c r="A378" s="103" t="s">
        <v>436</v>
      </c>
      <c r="B378" s="53" t="s">
        <v>52</v>
      </c>
      <c r="C378" s="44" t="s">
        <v>29</v>
      </c>
      <c r="D378" s="44" t="s">
        <v>12</v>
      </c>
      <c r="E378" s="256" t="s">
        <v>217</v>
      </c>
      <c r="F378" s="257" t="s">
        <v>10</v>
      </c>
      <c r="G378" s="258" t="s">
        <v>371</v>
      </c>
      <c r="H378" s="44"/>
      <c r="I378" s="395">
        <f>SUM(I379)</f>
        <v>0</v>
      </c>
    </row>
    <row r="379" spans="1:9" ht="15.75" hidden="1" x14ac:dyDescent="0.25">
      <c r="A379" s="534" t="s">
        <v>437</v>
      </c>
      <c r="B379" s="53" t="s">
        <v>52</v>
      </c>
      <c r="C379" s="44" t="s">
        <v>29</v>
      </c>
      <c r="D379" s="44" t="s">
        <v>12</v>
      </c>
      <c r="E379" s="256" t="s">
        <v>217</v>
      </c>
      <c r="F379" s="257" t="s">
        <v>10</v>
      </c>
      <c r="G379" s="258" t="s">
        <v>438</v>
      </c>
      <c r="H379" s="44"/>
      <c r="I379" s="395">
        <f>SUM(I380)</f>
        <v>0</v>
      </c>
    </row>
    <row r="380" spans="1:9" ht="31.5" hidden="1" x14ac:dyDescent="0.25">
      <c r="A380" s="535" t="s">
        <v>514</v>
      </c>
      <c r="B380" s="6" t="s">
        <v>52</v>
      </c>
      <c r="C380" s="2" t="s">
        <v>29</v>
      </c>
      <c r="D380" s="2" t="s">
        <v>12</v>
      </c>
      <c r="E380" s="220" t="s">
        <v>217</v>
      </c>
      <c r="F380" s="221" t="s">
        <v>10</v>
      </c>
      <c r="G380" s="222" t="s">
        <v>438</v>
      </c>
      <c r="H380" s="2" t="s">
        <v>16</v>
      </c>
      <c r="I380" s="466"/>
    </row>
    <row r="381" spans="1:9" s="37" customFormat="1" ht="63" x14ac:dyDescent="0.25">
      <c r="A381" s="102" t="s">
        <v>128</v>
      </c>
      <c r="B381" s="30" t="s">
        <v>52</v>
      </c>
      <c r="C381" s="28" t="s">
        <v>29</v>
      </c>
      <c r="D381" s="42" t="s">
        <v>12</v>
      </c>
      <c r="E381" s="229" t="s">
        <v>199</v>
      </c>
      <c r="F381" s="230" t="s">
        <v>370</v>
      </c>
      <c r="G381" s="231" t="s">
        <v>371</v>
      </c>
      <c r="H381" s="28"/>
      <c r="I381" s="394">
        <f>SUM(I382)</f>
        <v>1425500</v>
      </c>
    </row>
    <row r="382" spans="1:9" s="37" customFormat="1" ht="110.25" x14ac:dyDescent="0.25">
      <c r="A382" s="103" t="s">
        <v>144</v>
      </c>
      <c r="B382" s="53" t="s">
        <v>52</v>
      </c>
      <c r="C382" s="2" t="s">
        <v>29</v>
      </c>
      <c r="D382" s="35" t="s">
        <v>12</v>
      </c>
      <c r="E382" s="259" t="s">
        <v>201</v>
      </c>
      <c r="F382" s="260" t="s">
        <v>370</v>
      </c>
      <c r="G382" s="261" t="s">
        <v>371</v>
      </c>
      <c r="H382" s="2"/>
      <c r="I382" s="395">
        <f>SUM(I383)</f>
        <v>1425500</v>
      </c>
    </row>
    <row r="383" spans="1:9" s="37" customFormat="1" ht="47.25" x14ac:dyDescent="0.25">
      <c r="A383" s="103" t="s">
        <v>390</v>
      </c>
      <c r="B383" s="53" t="s">
        <v>52</v>
      </c>
      <c r="C383" s="2" t="s">
        <v>29</v>
      </c>
      <c r="D383" s="35" t="s">
        <v>12</v>
      </c>
      <c r="E383" s="259" t="s">
        <v>201</v>
      </c>
      <c r="F383" s="260" t="s">
        <v>10</v>
      </c>
      <c r="G383" s="261" t="s">
        <v>371</v>
      </c>
      <c r="H383" s="2"/>
      <c r="I383" s="395">
        <f>SUM(I384)</f>
        <v>1425500</v>
      </c>
    </row>
    <row r="384" spans="1:9" s="37" customFormat="1" ht="31.5" x14ac:dyDescent="0.25">
      <c r="A384" s="61" t="s">
        <v>99</v>
      </c>
      <c r="B384" s="340" t="s">
        <v>52</v>
      </c>
      <c r="C384" s="2" t="s">
        <v>29</v>
      </c>
      <c r="D384" s="35" t="s">
        <v>12</v>
      </c>
      <c r="E384" s="259" t="s">
        <v>201</v>
      </c>
      <c r="F384" s="260" t="s">
        <v>10</v>
      </c>
      <c r="G384" s="261" t="s">
        <v>391</v>
      </c>
      <c r="H384" s="2"/>
      <c r="I384" s="395">
        <f>SUM(I385)</f>
        <v>1425500</v>
      </c>
    </row>
    <row r="385" spans="1:10" s="37" customFormat="1" ht="31.5" x14ac:dyDescent="0.25">
      <c r="A385" s="535" t="s">
        <v>514</v>
      </c>
      <c r="B385" s="6" t="s">
        <v>52</v>
      </c>
      <c r="C385" s="2" t="s">
        <v>29</v>
      </c>
      <c r="D385" s="35" t="s">
        <v>12</v>
      </c>
      <c r="E385" s="259" t="s">
        <v>201</v>
      </c>
      <c r="F385" s="260" t="s">
        <v>10</v>
      </c>
      <c r="G385" s="261" t="s">
        <v>391</v>
      </c>
      <c r="H385" s="2" t="s">
        <v>16</v>
      </c>
      <c r="I385" s="399">
        <v>1425500</v>
      </c>
      <c r="J385" s="64"/>
    </row>
    <row r="386" spans="1:10" s="37" customFormat="1" ht="47.25" hidden="1" x14ac:dyDescent="0.25">
      <c r="A386" s="114" t="s">
        <v>114</v>
      </c>
      <c r="B386" s="30" t="s">
        <v>52</v>
      </c>
      <c r="C386" s="28" t="s">
        <v>29</v>
      </c>
      <c r="D386" s="42" t="s">
        <v>12</v>
      </c>
      <c r="E386" s="229" t="s">
        <v>186</v>
      </c>
      <c r="F386" s="230" t="s">
        <v>370</v>
      </c>
      <c r="G386" s="231" t="s">
        <v>371</v>
      </c>
      <c r="H386" s="28"/>
      <c r="I386" s="394">
        <f>SUM(I387)</f>
        <v>0</v>
      </c>
      <c r="J386" s="64"/>
    </row>
    <row r="387" spans="1:10" s="37" customFormat="1" ht="63" hidden="1" x14ac:dyDescent="0.25">
      <c r="A387" s="7" t="s">
        <v>659</v>
      </c>
      <c r="B387" s="6" t="s">
        <v>52</v>
      </c>
      <c r="C387" s="2" t="s">
        <v>29</v>
      </c>
      <c r="D387" s="35" t="s">
        <v>12</v>
      </c>
      <c r="E387" s="259" t="s">
        <v>662</v>
      </c>
      <c r="F387" s="260" t="s">
        <v>370</v>
      </c>
      <c r="G387" s="261" t="s">
        <v>371</v>
      </c>
      <c r="H387" s="2"/>
      <c r="I387" s="395">
        <f>SUM(I388)</f>
        <v>0</v>
      </c>
      <c r="J387" s="64"/>
    </row>
    <row r="388" spans="1:10" s="37" customFormat="1" ht="31.5" hidden="1" x14ac:dyDescent="0.25">
      <c r="A388" s="7" t="s">
        <v>660</v>
      </c>
      <c r="B388" s="6" t="s">
        <v>52</v>
      </c>
      <c r="C388" s="2" t="s">
        <v>29</v>
      </c>
      <c r="D388" s="35" t="s">
        <v>12</v>
      </c>
      <c r="E388" s="259" t="s">
        <v>662</v>
      </c>
      <c r="F388" s="260" t="s">
        <v>10</v>
      </c>
      <c r="G388" s="261" t="s">
        <v>371</v>
      </c>
      <c r="H388" s="2"/>
      <c r="I388" s="395">
        <f>SUM(I389)</f>
        <v>0</v>
      </c>
      <c r="J388" s="64"/>
    </row>
    <row r="389" spans="1:10" s="37" customFormat="1" ht="18" hidden="1" customHeight="1" x14ac:dyDescent="0.25">
      <c r="A389" s="7" t="s">
        <v>661</v>
      </c>
      <c r="B389" s="6" t="s">
        <v>52</v>
      </c>
      <c r="C389" s="2" t="s">
        <v>29</v>
      </c>
      <c r="D389" s="35" t="s">
        <v>12</v>
      </c>
      <c r="E389" s="259" t="s">
        <v>662</v>
      </c>
      <c r="F389" s="260" t="s">
        <v>10</v>
      </c>
      <c r="G389" s="261" t="s">
        <v>663</v>
      </c>
      <c r="H389" s="2"/>
      <c r="I389" s="395">
        <f>SUM(I390)</f>
        <v>0</v>
      </c>
      <c r="J389" s="64"/>
    </row>
    <row r="390" spans="1:10" s="37" customFormat="1" ht="31.5" hidden="1" x14ac:dyDescent="0.25">
      <c r="A390" s="7" t="s">
        <v>514</v>
      </c>
      <c r="B390" s="6" t="s">
        <v>52</v>
      </c>
      <c r="C390" s="2" t="s">
        <v>29</v>
      </c>
      <c r="D390" s="35" t="s">
        <v>12</v>
      </c>
      <c r="E390" s="259" t="s">
        <v>662</v>
      </c>
      <c r="F390" s="260" t="s">
        <v>10</v>
      </c>
      <c r="G390" s="261" t="s">
        <v>663</v>
      </c>
      <c r="H390" s="2" t="s">
        <v>16</v>
      </c>
      <c r="I390" s="396"/>
      <c r="J390" s="64"/>
    </row>
    <row r="391" spans="1:10" s="37" customFormat="1" ht="15.75" x14ac:dyDescent="0.25">
      <c r="A391" s="109" t="s">
        <v>541</v>
      </c>
      <c r="B391" s="26" t="s">
        <v>52</v>
      </c>
      <c r="C391" s="22" t="s">
        <v>29</v>
      </c>
      <c r="D391" s="22" t="s">
        <v>15</v>
      </c>
      <c r="E391" s="265"/>
      <c r="F391" s="266"/>
      <c r="G391" s="267"/>
      <c r="H391" s="22"/>
      <c r="I391" s="393">
        <f>SUM(I392+I405)</f>
        <v>11807407</v>
      </c>
    </row>
    <row r="392" spans="1:10" s="37" customFormat="1" ht="31.5" x14ac:dyDescent="0.25">
      <c r="A392" s="27" t="s">
        <v>141</v>
      </c>
      <c r="B392" s="30" t="s">
        <v>52</v>
      </c>
      <c r="C392" s="28" t="s">
        <v>29</v>
      </c>
      <c r="D392" s="28" t="s">
        <v>15</v>
      </c>
      <c r="E392" s="217" t="s">
        <v>428</v>
      </c>
      <c r="F392" s="218" t="s">
        <v>370</v>
      </c>
      <c r="G392" s="219" t="s">
        <v>371</v>
      </c>
      <c r="H392" s="28"/>
      <c r="I392" s="394">
        <f>SUM(I393+I401)</f>
        <v>11332407</v>
      </c>
    </row>
    <row r="393" spans="1:10" s="37" customFormat="1" ht="63" customHeight="1" x14ac:dyDescent="0.25">
      <c r="A393" s="61" t="s">
        <v>146</v>
      </c>
      <c r="B393" s="340" t="s">
        <v>52</v>
      </c>
      <c r="C393" s="44" t="s">
        <v>29</v>
      </c>
      <c r="D393" s="44" t="s">
        <v>15</v>
      </c>
      <c r="E393" s="256" t="s">
        <v>216</v>
      </c>
      <c r="F393" s="257" t="s">
        <v>370</v>
      </c>
      <c r="G393" s="258" t="s">
        <v>371</v>
      </c>
      <c r="H393" s="44"/>
      <c r="I393" s="395">
        <f>SUM(I394)</f>
        <v>11332407</v>
      </c>
    </row>
    <row r="394" spans="1:10" s="37" customFormat="1" ht="31.5" x14ac:dyDescent="0.25">
      <c r="A394" s="61" t="s">
        <v>442</v>
      </c>
      <c r="B394" s="340" t="s">
        <v>52</v>
      </c>
      <c r="C394" s="44" t="s">
        <v>29</v>
      </c>
      <c r="D394" s="44" t="s">
        <v>15</v>
      </c>
      <c r="E394" s="256" t="s">
        <v>216</v>
      </c>
      <c r="F394" s="257" t="s">
        <v>10</v>
      </c>
      <c r="G394" s="258" t="s">
        <v>371</v>
      </c>
      <c r="H394" s="44"/>
      <c r="I394" s="395">
        <f>SUM(I395+I399)</f>
        <v>11332407</v>
      </c>
    </row>
    <row r="395" spans="1:10" s="37" customFormat="1" ht="31.5" x14ac:dyDescent="0.25">
      <c r="A395" s="61" t="s">
        <v>84</v>
      </c>
      <c r="B395" s="340" t="s">
        <v>52</v>
      </c>
      <c r="C395" s="44" t="s">
        <v>29</v>
      </c>
      <c r="D395" s="44" t="s">
        <v>15</v>
      </c>
      <c r="E395" s="256" t="s">
        <v>216</v>
      </c>
      <c r="F395" s="257" t="s">
        <v>10</v>
      </c>
      <c r="G395" s="258" t="s">
        <v>402</v>
      </c>
      <c r="H395" s="44"/>
      <c r="I395" s="395">
        <f>SUM(I396:I398)</f>
        <v>11332407</v>
      </c>
    </row>
    <row r="396" spans="1:10" s="37" customFormat="1" ht="63" x14ac:dyDescent="0.25">
      <c r="A396" s="101" t="s">
        <v>76</v>
      </c>
      <c r="B396" s="589" t="s">
        <v>52</v>
      </c>
      <c r="C396" s="44" t="s">
        <v>29</v>
      </c>
      <c r="D396" s="44" t="s">
        <v>15</v>
      </c>
      <c r="E396" s="256" t="s">
        <v>216</v>
      </c>
      <c r="F396" s="257" t="s">
        <v>10</v>
      </c>
      <c r="G396" s="258" t="s">
        <v>402</v>
      </c>
      <c r="H396" s="44" t="s">
        <v>13</v>
      </c>
      <c r="I396" s="397">
        <v>8234791</v>
      </c>
    </row>
    <row r="397" spans="1:10" s="37" customFormat="1" ht="31.5" x14ac:dyDescent="0.25">
      <c r="A397" s="535" t="s">
        <v>514</v>
      </c>
      <c r="B397" s="589" t="s">
        <v>52</v>
      </c>
      <c r="C397" s="44" t="s">
        <v>29</v>
      </c>
      <c r="D397" s="44" t="s">
        <v>15</v>
      </c>
      <c r="E397" s="256" t="s">
        <v>216</v>
      </c>
      <c r="F397" s="257" t="s">
        <v>10</v>
      </c>
      <c r="G397" s="258" t="s">
        <v>402</v>
      </c>
      <c r="H397" s="44" t="s">
        <v>16</v>
      </c>
      <c r="I397" s="397">
        <v>1773600</v>
      </c>
    </row>
    <row r="398" spans="1:10" s="37" customFormat="1" ht="15.75" x14ac:dyDescent="0.25">
      <c r="A398" s="61" t="s">
        <v>18</v>
      </c>
      <c r="B398" s="340" t="s">
        <v>52</v>
      </c>
      <c r="C398" s="44" t="s">
        <v>29</v>
      </c>
      <c r="D398" s="44" t="s">
        <v>15</v>
      </c>
      <c r="E398" s="256" t="s">
        <v>216</v>
      </c>
      <c r="F398" s="257" t="s">
        <v>10</v>
      </c>
      <c r="G398" s="258" t="s">
        <v>402</v>
      </c>
      <c r="H398" s="44" t="s">
        <v>17</v>
      </c>
      <c r="I398" s="397">
        <v>1324016</v>
      </c>
    </row>
    <row r="399" spans="1:10" s="37" customFormat="1" ht="47.25" hidden="1" x14ac:dyDescent="0.25">
      <c r="A399" s="61" t="s">
        <v>771</v>
      </c>
      <c r="B399" s="554" t="s">
        <v>52</v>
      </c>
      <c r="C399" s="44" t="s">
        <v>29</v>
      </c>
      <c r="D399" s="44" t="s">
        <v>15</v>
      </c>
      <c r="E399" s="256" t="s">
        <v>216</v>
      </c>
      <c r="F399" s="257" t="s">
        <v>10</v>
      </c>
      <c r="G399" s="258" t="s">
        <v>770</v>
      </c>
      <c r="H399" s="44"/>
      <c r="I399" s="395">
        <f>SUM(I400)</f>
        <v>0</v>
      </c>
    </row>
    <row r="400" spans="1:10" s="37" customFormat="1" ht="31.5" hidden="1" customHeight="1" x14ac:dyDescent="0.25">
      <c r="A400" s="101" t="s">
        <v>768</v>
      </c>
      <c r="B400" s="554" t="s">
        <v>52</v>
      </c>
      <c r="C400" s="44" t="s">
        <v>29</v>
      </c>
      <c r="D400" s="44" t="s">
        <v>15</v>
      </c>
      <c r="E400" s="256" t="s">
        <v>216</v>
      </c>
      <c r="F400" s="257" t="s">
        <v>10</v>
      </c>
      <c r="G400" s="258" t="s">
        <v>770</v>
      </c>
      <c r="H400" s="44" t="s">
        <v>769</v>
      </c>
      <c r="I400" s="397"/>
    </row>
    <row r="401" spans="1:9" s="37" customFormat="1" ht="61.5" hidden="1" customHeight="1" x14ac:dyDescent="0.25">
      <c r="A401" s="103" t="s">
        <v>147</v>
      </c>
      <c r="B401" s="506" t="s">
        <v>52</v>
      </c>
      <c r="C401" s="44" t="s">
        <v>29</v>
      </c>
      <c r="D401" s="44" t="s">
        <v>15</v>
      </c>
      <c r="E401" s="256" t="s">
        <v>217</v>
      </c>
      <c r="F401" s="257" t="s">
        <v>370</v>
      </c>
      <c r="G401" s="258" t="s">
        <v>371</v>
      </c>
      <c r="H401" s="44"/>
      <c r="I401" s="395">
        <f>SUM(I402)</f>
        <v>0</v>
      </c>
    </row>
    <row r="402" spans="1:9" s="37" customFormat="1" ht="31.5" hidden="1" customHeight="1" x14ac:dyDescent="0.25">
      <c r="A402" s="103" t="s">
        <v>436</v>
      </c>
      <c r="B402" s="506" t="s">
        <v>52</v>
      </c>
      <c r="C402" s="44" t="s">
        <v>29</v>
      </c>
      <c r="D402" s="44" t="s">
        <v>15</v>
      </c>
      <c r="E402" s="256" t="s">
        <v>217</v>
      </c>
      <c r="F402" s="257" t="s">
        <v>10</v>
      </c>
      <c r="G402" s="258" t="s">
        <v>371</v>
      </c>
      <c r="H402" s="44"/>
      <c r="I402" s="395">
        <f>SUM(I403)</f>
        <v>0</v>
      </c>
    </row>
    <row r="403" spans="1:9" s="37" customFormat="1" ht="18" hidden="1" customHeight="1" x14ac:dyDescent="0.25">
      <c r="A403" s="534" t="s">
        <v>437</v>
      </c>
      <c r="B403" s="506" t="s">
        <v>52</v>
      </c>
      <c r="C403" s="44" t="s">
        <v>29</v>
      </c>
      <c r="D403" s="44" t="s">
        <v>15</v>
      </c>
      <c r="E403" s="256" t="s">
        <v>217</v>
      </c>
      <c r="F403" s="257" t="s">
        <v>10</v>
      </c>
      <c r="G403" s="258" t="s">
        <v>438</v>
      </c>
      <c r="H403" s="44"/>
      <c r="I403" s="395">
        <f>SUM(I404)</f>
        <v>0</v>
      </c>
    </row>
    <row r="404" spans="1:9" s="37" customFormat="1" ht="31.5" hidden="1" customHeight="1" x14ac:dyDescent="0.25">
      <c r="A404" s="535" t="s">
        <v>514</v>
      </c>
      <c r="B404" s="506" t="s">
        <v>52</v>
      </c>
      <c r="C404" s="44" t="s">
        <v>29</v>
      </c>
      <c r="D404" s="44" t="s">
        <v>15</v>
      </c>
      <c r="E404" s="256" t="s">
        <v>217</v>
      </c>
      <c r="F404" s="221" t="s">
        <v>10</v>
      </c>
      <c r="G404" s="222" t="s">
        <v>438</v>
      </c>
      <c r="H404" s="44" t="s">
        <v>16</v>
      </c>
      <c r="I404" s="397"/>
    </row>
    <row r="405" spans="1:9" s="37" customFormat="1" ht="63" x14ac:dyDescent="0.25">
      <c r="A405" s="102" t="s">
        <v>128</v>
      </c>
      <c r="B405" s="30" t="s">
        <v>52</v>
      </c>
      <c r="C405" s="28" t="s">
        <v>29</v>
      </c>
      <c r="D405" s="42" t="s">
        <v>15</v>
      </c>
      <c r="E405" s="229" t="s">
        <v>199</v>
      </c>
      <c r="F405" s="230" t="s">
        <v>370</v>
      </c>
      <c r="G405" s="231" t="s">
        <v>371</v>
      </c>
      <c r="H405" s="28"/>
      <c r="I405" s="394">
        <f>SUM(I406)</f>
        <v>475000</v>
      </c>
    </row>
    <row r="406" spans="1:9" s="37" customFormat="1" ht="110.25" x14ac:dyDescent="0.25">
      <c r="A406" s="103" t="s">
        <v>144</v>
      </c>
      <c r="B406" s="53" t="s">
        <v>52</v>
      </c>
      <c r="C406" s="2" t="s">
        <v>29</v>
      </c>
      <c r="D406" s="35" t="s">
        <v>15</v>
      </c>
      <c r="E406" s="259" t="s">
        <v>201</v>
      </c>
      <c r="F406" s="260" t="s">
        <v>370</v>
      </c>
      <c r="G406" s="261" t="s">
        <v>371</v>
      </c>
      <c r="H406" s="2"/>
      <c r="I406" s="395">
        <f>SUM(I407)</f>
        <v>475000</v>
      </c>
    </row>
    <row r="407" spans="1:9" s="37" customFormat="1" ht="47.25" x14ac:dyDescent="0.25">
      <c r="A407" s="103" t="s">
        <v>390</v>
      </c>
      <c r="B407" s="53" t="s">
        <v>52</v>
      </c>
      <c r="C407" s="2" t="s">
        <v>29</v>
      </c>
      <c r="D407" s="35" t="s">
        <v>15</v>
      </c>
      <c r="E407" s="259" t="s">
        <v>201</v>
      </c>
      <c r="F407" s="260" t="s">
        <v>10</v>
      </c>
      <c r="G407" s="261" t="s">
        <v>371</v>
      </c>
      <c r="H407" s="2"/>
      <c r="I407" s="395">
        <f>SUM(I408)</f>
        <v>475000</v>
      </c>
    </row>
    <row r="408" spans="1:9" s="37" customFormat="1" ht="31.5" x14ac:dyDescent="0.25">
      <c r="A408" s="101" t="s">
        <v>768</v>
      </c>
      <c r="B408" s="340" t="s">
        <v>52</v>
      </c>
      <c r="C408" s="2" t="s">
        <v>29</v>
      </c>
      <c r="D408" s="35" t="s">
        <v>15</v>
      </c>
      <c r="E408" s="259" t="s">
        <v>201</v>
      </c>
      <c r="F408" s="260" t="s">
        <v>10</v>
      </c>
      <c r="G408" s="261" t="s">
        <v>391</v>
      </c>
      <c r="H408" s="2"/>
      <c r="I408" s="395">
        <f>SUM(I409)</f>
        <v>475000</v>
      </c>
    </row>
    <row r="409" spans="1:9" ht="31.5" x14ac:dyDescent="0.25">
      <c r="A409" s="535" t="s">
        <v>514</v>
      </c>
      <c r="B409" s="6" t="s">
        <v>52</v>
      </c>
      <c r="C409" s="2" t="s">
        <v>29</v>
      </c>
      <c r="D409" s="35" t="s">
        <v>15</v>
      </c>
      <c r="E409" s="259" t="s">
        <v>201</v>
      </c>
      <c r="F409" s="260" t="s">
        <v>10</v>
      </c>
      <c r="G409" s="261" t="s">
        <v>391</v>
      </c>
      <c r="H409" s="2" t="s">
        <v>16</v>
      </c>
      <c r="I409" s="396">
        <v>475000</v>
      </c>
    </row>
    <row r="410" spans="1:9" ht="15.75" x14ac:dyDescent="0.25">
      <c r="A410" s="109" t="s">
        <v>547</v>
      </c>
      <c r="B410" s="26" t="s">
        <v>52</v>
      </c>
      <c r="C410" s="22" t="s">
        <v>29</v>
      </c>
      <c r="D410" s="22" t="s">
        <v>29</v>
      </c>
      <c r="E410" s="265"/>
      <c r="F410" s="266"/>
      <c r="G410" s="267"/>
      <c r="H410" s="22"/>
      <c r="I410" s="393">
        <f>SUM(I411)</f>
        <v>858750</v>
      </c>
    </row>
    <row r="411" spans="1:9" ht="63" x14ac:dyDescent="0.25">
      <c r="A411" s="102" t="s">
        <v>151</v>
      </c>
      <c r="B411" s="30" t="s">
        <v>52</v>
      </c>
      <c r="C411" s="28" t="s">
        <v>29</v>
      </c>
      <c r="D411" s="28" t="s">
        <v>29</v>
      </c>
      <c r="E411" s="217" t="s">
        <v>443</v>
      </c>
      <c r="F411" s="218" t="s">
        <v>370</v>
      </c>
      <c r="G411" s="219" t="s">
        <v>371</v>
      </c>
      <c r="H411" s="28"/>
      <c r="I411" s="394">
        <f>SUM(I412)</f>
        <v>858750</v>
      </c>
    </row>
    <row r="412" spans="1:9" ht="78.75" x14ac:dyDescent="0.25">
      <c r="A412" s="103" t="s">
        <v>153</v>
      </c>
      <c r="B412" s="53" t="s">
        <v>52</v>
      </c>
      <c r="C412" s="44" t="s">
        <v>29</v>
      </c>
      <c r="D412" s="44" t="s">
        <v>29</v>
      </c>
      <c r="E412" s="256" t="s">
        <v>219</v>
      </c>
      <c r="F412" s="257" t="s">
        <v>370</v>
      </c>
      <c r="G412" s="258" t="s">
        <v>371</v>
      </c>
      <c r="H412" s="44"/>
      <c r="I412" s="395">
        <f>SUM(I413)</f>
        <v>858750</v>
      </c>
    </row>
    <row r="413" spans="1:9" ht="31.5" x14ac:dyDescent="0.25">
      <c r="A413" s="103" t="s">
        <v>446</v>
      </c>
      <c r="B413" s="53" t="s">
        <v>52</v>
      </c>
      <c r="C413" s="44" t="s">
        <v>29</v>
      </c>
      <c r="D413" s="44" t="s">
        <v>29</v>
      </c>
      <c r="E413" s="256" t="s">
        <v>219</v>
      </c>
      <c r="F413" s="257" t="s">
        <v>10</v>
      </c>
      <c r="G413" s="258" t="s">
        <v>371</v>
      </c>
      <c r="H413" s="44"/>
      <c r="I413" s="395">
        <f>SUM(I414+I417)</f>
        <v>858750</v>
      </c>
    </row>
    <row r="414" spans="1:9" ht="31.5" x14ac:dyDescent="0.25">
      <c r="A414" s="101" t="s">
        <v>447</v>
      </c>
      <c r="B414" s="340" t="s">
        <v>52</v>
      </c>
      <c r="C414" s="2" t="s">
        <v>29</v>
      </c>
      <c r="D414" s="2" t="s">
        <v>29</v>
      </c>
      <c r="E414" s="256" t="s">
        <v>219</v>
      </c>
      <c r="F414" s="221" t="s">
        <v>10</v>
      </c>
      <c r="G414" s="222" t="s">
        <v>448</v>
      </c>
      <c r="H414" s="2"/>
      <c r="I414" s="395">
        <f>SUM(I415:I416)</f>
        <v>788400</v>
      </c>
    </row>
    <row r="415" spans="1:9" ht="31.5" x14ac:dyDescent="0.25">
      <c r="A415" s="535" t="s">
        <v>514</v>
      </c>
      <c r="B415" s="6" t="s">
        <v>52</v>
      </c>
      <c r="C415" s="2" t="s">
        <v>29</v>
      </c>
      <c r="D415" s="2" t="s">
        <v>29</v>
      </c>
      <c r="E415" s="256" t="s">
        <v>219</v>
      </c>
      <c r="F415" s="221" t="s">
        <v>10</v>
      </c>
      <c r="G415" s="222" t="s">
        <v>448</v>
      </c>
      <c r="H415" s="2" t="s">
        <v>16</v>
      </c>
      <c r="I415" s="397">
        <v>788400</v>
      </c>
    </row>
    <row r="416" spans="1:9" s="505" customFormat="1" ht="15.75" hidden="1" x14ac:dyDescent="0.25">
      <c r="A416" s="61" t="s">
        <v>40</v>
      </c>
      <c r="B416" s="6" t="s">
        <v>52</v>
      </c>
      <c r="C416" s="2" t="s">
        <v>29</v>
      </c>
      <c r="D416" s="2" t="s">
        <v>29</v>
      </c>
      <c r="E416" s="256" t="s">
        <v>219</v>
      </c>
      <c r="F416" s="221" t="s">
        <v>10</v>
      </c>
      <c r="G416" s="222" t="s">
        <v>448</v>
      </c>
      <c r="H416" s="2" t="s">
        <v>39</v>
      </c>
      <c r="I416" s="397"/>
    </row>
    <row r="417" spans="1:9" ht="15.75" x14ac:dyDescent="0.25">
      <c r="A417" s="538" t="s">
        <v>524</v>
      </c>
      <c r="B417" s="6" t="s">
        <v>52</v>
      </c>
      <c r="C417" s="2" t="s">
        <v>29</v>
      </c>
      <c r="D417" s="2" t="s">
        <v>29</v>
      </c>
      <c r="E417" s="256" t="s">
        <v>219</v>
      </c>
      <c r="F417" s="221" t="s">
        <v>10</v>
      </c>
      <c r="G417" s="222" t="s">
        <v>523</v>
      </c>
      <c r="H417" s="2"/>
      <c r="I417" s="395">
        <f>SUM(I418:I419)</f>
        <v>70350</v>
      </c>
    </row>
    <row r="418" spans="1:9" ht="31.5" x14ac:dyDescent="0.25">
      <c r="A418" s="535" t="s">
        <v>514</v>
      </c>
      <c r="B418" s="6" t="s">
        <v>52</v>
      </c>
      <c r="C418" s="2" t="s">
        <v>29</v>
      </c>
      <c r="D418" s="2" t="s">
        <v>29</v>
      </c>
      <c r="E418" s="256" t="s">
        <v>219</v>
      </c>
      <c r="F418" s="221" t="s">
        <v>10</v>
      </c>
      <c r="G418" s="222" t="s">
        <v>523</v>
      </c>
      <c r="H418" s="2" t="s">
        <v>16</v>
      </c>
      <c r="I418" s="397">
        <v>70350</v>
      </c>
    </row>
    <row r="419" spans="1:9" s="505" customFormat="1" ht="15.75" hidden="1" x14ac:dyDescent="0.25">
      <c r="A419" s="61" t="s">
        <v>40</v>
      </c>
      <c r="B419" s="6" t="s">
        <v>52</v>
      </c>
      <c r="C419" s="2" t="s">
        <v>29</v>
      </c>
      <c r="D419" s="2" t="s">
        <v>29</v>
      </c>
      <c r="E419" s="256" t="s">
        <v>219</v>
      </c>
      <c r="F419" s="221" t="s">
        <v>10</v>
      </c>
      <c r="G419" s="222" t="s">
        <v>523</v>
      </c>
      <c r="H419" s="2" t="s">
        <v>39</v>
      </c>
      <c r="I419" s="397"/>
    </row>
    <row r="420" spans="1:9" ht="15.75" x14ac:dyDescent="0.25">
      <c r="A420" s="109" t="s">
        <v>31</v>
      </c>
      <c r="B420" s="26" t="s">
        <v>52</v>
      </c>
      <c r="C420" s="22" t="s">
        <v>29</v>
      </c>
      <c r="D420" s="22" t="s">
        <v>32</v>
      </c>
      <c r="E420" s="265"/>
      <c r="F420" s="266"/>
      <c r="G420" s="267"/>
      <c r="H420" s="22"/>
      <c r="I420" s="393">
        <f>SUM(I426,I421,I448,I443)</f>
        <v>11967729</v>
      </c>
    </row>
    <row r="421" spans="1:9" s="64" customFormat="1" ht="47.25" x14ac:dyDescent="0.25">
      <c r="A421" s="102" t="s">
        <v>110</v>
      </c>
      <c r="B421" s="30" t="s">
        <v>52</v>
      </c>
      <c r="C421" s="28" t="s">
        <v>29</v>
      </c>
      <c r="D421" s="28" t="s">
        <v>32</v>
      </c>
      <c r="E421" s="217" t="s">
        <v>180</v>
      </c>
      <c r="F421" s="218" t="s">
        <v>370</v>
      </c>
      <c r="G421" s="219" t="s">
        <v>371</v>
      </c>
      <c r="H421" s="28"/>
      <c r="I421" s="394">
        <f>SUM(I422)</f>
        <v>3000</v>
      </c>
    </row>
    <row r="422" spans="1:9" s="37" customFormat="1" ht="78.75" x14ac:dyDescent="0.25">
      <c r="A422" s="104" t="s">
        <v>111</v>
      </c>
      <c r="B422" s="282" t="s">
        <v>52</v>
      </c>
      <c r="C422" s="70" t="s">
        <v>29</v>
      </c>
      <c r="D422" s="35" t="s">
        <v>32</v>
      </c>
      <c r="E422" s="259" t="s">
        <v>210</v>
      </c>
      <c r="F422" s="260" t="s">
        <v>370</v>
      </c>
      <c r="G422" s="261" t="s">
        <v>371</v>
      </c>
      <c r="H422" s="71"/>
      <c r="I422" s="398">
        <f>SUM(I423)</f>
        <v>3000</v>
      </c>
    </row>
    <row r="423" spans="1:9" s="37" customFormat="1" ht="47.25" x14ac:dyDescent="0.25">
      <c r="A423" s="104" t="s">
        <v>378</v>
      </c>
      <c r="B423" s="282" t="s">
        <v>52</v>
      </c>
      <c r="C423" s="70" t="s">
        <v>29</v>
      </c>
      <c r="D423" s="35" t="s">
        <v>32</v>
      </c>
      <c r="E423" s="259" t="s">
        <v>210</v>
      </c>
      <c r="F423" s="260" t="s">
        <v>10</v>
      </c>
      <c r="G423" s="261" t="s">
        <v>371</v>
      </c>
      <c r="H423" s="71"/>
      <c r="I423" s="398">
        <f>SUM(I424)</f>
        <v>3000</v>
      </c>
    </row>
    <row r="424" spans="1:9" s="37" customFormat="1" ht="31.5" x14ac:dyDescent="0.25">
      <c r="A424" s="534" t="s">
        <v>102</v>
      </c>
      <c r="B424" s="53" t="s">
        <v>52</v>
      </c>
      <c r="C424" s="70" t="s">
        <v>29</v>
      </c>
      <c r="D424" s="35" t="s">
        <v>32</v>
      </c>
      <c r="E424" s="259" t="s">
        <v>210</v>
      </c>
      <c r="F424" s="260" t="s">
        <v>10</v>
      </c>
      <c r="G424" s="261" t="s">
        <v>380</v>
      </c>
      <c r="H424" s="2"/>
      <c r="I424" s="395">
        <f>SUM(I425)</f>
        <v>3000</v>
      </c>
    </row>
    <row r="425" spans="1:9" s="37" customFormat="1" ht="31.5" x14ac:dyDescent="0.25">
      <c r="A425" s="540" t="s">
        <v>514</v>
      </c>
      <c r="B425" s="282" t="s">
        <v>52</v>
      </c>
      <c r="C425" s="70" t="s">
        <v>29</v>
      </c>
      <c r="D425" s="35" t="s">
        <v>32</v>
      </c>
      <c r="E425" s="259" t="s">
        <v>210</v>
      </c>
      <c r="F425" s="260" t="s">
        <v>10</v>
      </c>
      <c r="G425" s="261" t="s">
        <v>380</v>
      </c>
      <c r="H425" s="71" t="s">
        <v>16</v>
      </c>
      <c r="I425" s="399">
        <v>3000</v>
      </c>
    </row>
    <row r="426" spans="1:9" ht="31.5" x14ac:dyDescent="0.25">
      <c r="A426" s="99" t="s">
        <v>141</v>
      </c>
      <c r="B426" s="30" t="s">
        <v>52</v>
      </c>
      <c r="C426" s="28" t="s">
        <v>29</v>
      </c>
      <c r="D426" s="28" t="s">
        <v>32</v>
      </c>
      <c r="E426" s="217" t="s">
        <v>428</v>
      </c>
      <c r="F426" s="218" t="s">
        <v>370</v>
      </c>
      <c r="G426" s="219" t="s">
        <v>371</v>
      </c>
      <c r="H426" s="28"/>
      <c r="I426" s="394">
        <f>SUM(I431+I427)</f>
        <v>11936029</v>
      </c>
    </row>
    <row r="427" spans="1:9" s="461" customFormat="1" ht="63" x14ac:dyDescent="0.25">
      <c r="A427" s="103" t="s">
        <v>147</v>
      </c>
      <c r="B427" s="53" t="s">
        <v>52</v>
      </c>
      <c r="C427" s="2" t="s">
        <v>29</v>
      </c>
      <c r="D427" s="2" t="s">
        <v>32</v>
      </c>
      <c r="E427" s="256" t="s">
        <v>217</v>
      </c>
      <c r="F427" s="257" t="s">
        <v>370</v>
      </c>
      <c r="G427" s="258" t="s">
        <v>371</v>
      </c>
      <c r="H427" s="44"/>
      <c r="I427" s="395">
        <f>SUM(I428)</f>
        <v>82000</v>
      </c>
    </row>
    <row r="428" spans="1:9" s="461" customFormat="1" ht="31.5" x14ac:dyDescent="0.25">
      <c r="A428" s="103" t="s">
        <v>436</v>
      </c>
      <c r="B428" s="53" t="s">
        <v>52</v>
      </c>
      <c r="C428" s="2" t="s">
        <v>29</v>
      </c>
      <c r="D428" s="2" t="s">
        <v>32</v>
      </c>
      <c r="E428" s="256" t="s">
        <v>217</v>
      </c>
      <c r="F428" s="257" t="s">
        <v>10</v>
      </c>
      <c r="G428" s="258" t="s">
        <v>371</v>
      </c>
      <c r="H428" s="44"/>
      <c r="I428" s="395">
        <f>SUM(I429)</f>
        <v>82000</v>
      </c>
    </row>
    <row r="429" spans="1:9" s="461" customFormat="1" ht="15.75" x14ac:dyDescent="0.25">
      <c r="A429" s="534" t="s">
        <v>437</v>
      </c>
      <c r="B429" s="53" t="s">
        <v>52</v>
      </c>
      <c r="C429" s="2" t="s">
        <v>29</v>
      </c>
      <c r="D429" s="2" t="s">
        <v>32</v>
      </c>
      <c r="E429" s="256" t="s">
        <v>217</v>
      </c>
      <c r="F429" s="257" t="s">
        <v>10</v>
      </c>
      <c r="G429" s="258" t="s">
        <v>438</v>
      </c>
      <c r="H429" s="44"/>
      <c r="I429" s="395">
        <f>SUM(I430)</f>
        <v>82000</v>
      </c>
    </row>
    <row r="430" spans="1:9" s="461" customFormat="1" ht="31.5" x14ac:dyDescent="0.25">
      <c r="A430" s="535" t="s">
        <v>514</v>
      </c>
      <c r="B430" s="6" t="s">
        <v>52</v>
      </c>
      <c r="C430" s="2" t="s">
        <v>29</v>
      </c>
      <c r="D430" s="2" t="s">
        <v>32</v>
      </c>
      <c r="E430" s="220" t="s">
        <v>217</v>
      </c>
      <c r="F430" s="221" t="s">
        <v>10</v>
      </c>
      <c r="G430" s="222" t="s">
        <v>438</v>
      </c>
      <c r="H430" s="2" t="s">
        <v>16</v>
      </c>
      <c r="I430" s="397">
        <v>82000</v>
      </c>
    </row>
    <row r="431" spans="1:9" ht="63" x14ac:dyDescent="0.25">
      <c r="A431" s="61" t="s">
        <v>154</v>
      </c>
      <c r="B431" s="340" t="s">
        <v>52</v>
      </c>
      <c r="C431" s="2" t="s">
        <v>29</v>
      </c>
      <c r="D431" s="2" t="s">
        <v>32</v>
      </c>
      <c r="E431" s="220" t="s">
        <v>220</v>
      </c>
      <c r="F431" s="221" t="s">
        <v>370</v>
      </c>
      <c r="G431" s="222" t="s">
        <v>371</v>
      </c>
      <c r="H431" s="2"/>
      <c r="I431" s="395">
        <f>SUM(I432+I439)</f>
        <v>11854029</v>
      </c>
    </row>
    <row r="432" spans="1:9" ht="47.25" x14ac:dyDescent="0.25">
      <c r="A432" s="61" t="s">
        <v>449</v>
      </c>
      <c r="B432" s="340" t="s">
        <v>52</v>
      </c>
      <c r="C432" s="2" t="s">
        <v>29</v>
      </c>
      <c r="D432" s="2" t="s">
        <v>32</v>
      </c>
      <c r="E432" s="220" t="s">
        <v>220</v>
      </c>
      <c r="F432" s="221" t="s">
        <v>10</v>
      </c>
      <c r="G432" s="222" t="s">
        <v>371</v>
      </c>
      <c r="H432" s="2"/>
      <c r="I432" s="395">
        <f>SUM(I433+I435)</f>
        <v>10116039</v>
      </c>
    </row>
    <row r="433" spans="1:9" ht="35.25" customHeight="1" x14ac:dyDescent="0.25">
      <c r="A433" s="61" t="s">
        <v>155</v>
      </c>
      <c r="B433" s="340" t="s">
        <v>52</v>
      </c>
      <c r="C433" s="2" t="s">
        <v>29</v>
      </c>
      <c r="D433" s="2" t="s">
        <v>32</v>
      </c>
      <c r="E433" s="220" t="s">
        <v>220</v>
      </c>
      <c r="F433" s="221" t="s">
        <v>10</v>
      </c>
      <c r="G433" s="222" t="s">
        <v>450</v>
      </c>
      <c r="H433" s="2"/>
      <c r="I433" s="395">
        <f>SUM(I434)</f>
        <v>99395</v>
      </c>
    </row>
    <row r="434" spans="1:9" ht="63" x14ac:dyDescent="0.25">
      <c r="A434" s="101" t="s">
        <v>76</v>
      </c>
      <c r="B434" s="340" t="s">
        <v>52</v>
      </c>
      <c r="C434" s="2" t="s">
        <v>29</v>
      </c>
      <c r="D434" s="2" t="s">
        <v>32</v>
      </c>
      <c r="E434" s="220" t="s">
        <v>220</v>
      </c>
      <c r="F434" s="221" t="s">
        <v>10</v>
      </c>
      <c r="G434" s="222" t="s">
        <v>450</v>
      </c>
      <c r="H434" s="2" t="s">
        <v>13</v>
      </c>
      <c r="I434" s="397">
        <v>99395</v>
      </c>
    </row>
    <row r="435" spans="1:9" ht="31.5" x14ac:dyDescent="0.25">
      <c r="A435" s="61" t="s">
        <v>84</v>
      </c>
      <c r="B435" s="340" t="s">
        <v>52</v>
      </c>
      <c r="C435" s="44" t="s">
        <v>29</v>
      </c>
      <c r="D435" s="44" t="s">
        <v>32</v>
      </c>
      <c r="E435" s="256" t="s">
        <v>220</v>
      </c>
      <c r="F435" s="257" t="s">
        <v>10</v>
      </c>
      <c r="G435" s="258" t="s">
        <v>402</v>
      </c>
      <c r="H435" s="44"/>
      <c r="I435" s="395">
        <f>SUM(I436:I438)</f>
        <v>10016644</v>
      </c>
    </row>
    <row r="436" spans="1:9" ht="63" x14ac:dyDescent="0.25">
      <c r="A436" s="101" t="s">
        <v>76</v>
      </c>
      <c r="B436" s="340" t="s">
        <v>52</v>
      </c>
      <c r="C436" s="2" t="s">
        <v>29</v>
      </c>
      <c r="D436" s="2" t="s">
        <v>32</v>
      </c>
      <c r="E436" s="220" t="s">
        <v>220</v>
      </c>
      <c r="F436" s="221" t="s">
        <v>10</v>
      </c>
      <c r="G436" s="222" t="s">
        <v>402</v>
      </c>
      <c r="H436" s="2" t="s">
        <v>13</v>
      </c>
      <c r="I436" s="397">
        <v>8730924</v>
      </c>
    </row>
    <row r="437" spans="1:9" ht="31.5" x14ac:dyDescent="0.25">
      <c r="A437" s="535" t="s">
        <v>514</v>
      </c>
      <c r="B437" s="6" t="s">
        <v>52</v>
      </c>
      <c r="C437" s="2" t="s">
        <v>29</v>
      </c>
      <c r="D437" s="2" t="s">
        <v>32</v>
      </c>
      <c r="E437" s="220" t="s">
        <v>220</v>
      </c>
      <c r="F437" s="221" t="s">
        <v>10</v>
      </c>
      <c r="G437" s="222" t="s">
        <v>402</v>
      </c>
      <c r="H437" s="2" t="s">
        <v>16</v>
      </c>
      <c r="I437" s="466">
        <v>1281429</v>
      </c>
    </row>
    <row r="438" spans="1:9" ht="15.75" x14ac:dyDescent="0.25">
      <c r="A438" s="61" t="s">
        <v>18</v>
      </c>
      <c r="B438" s="340" t="s">
        <v>52</v>
      </c>
      <c r="C438" s="2" t="s">
        <v>29</v>
      </c>
      <c r="D438" s="2" t="s">
        <v>32</v>
      </c>
      <c r="E438" s="220" t="s">
        <v>220</v>
      </c>
      <c r="F438" s="221" t="s">
        <v>10</v>
      </c>
      <c r="G438" s="222" t="s">
        <v>402</v>
      </c>
      <c r="H438" s="2" t="s">
        <v>17</v>
      </c>
      <c r="I438" s="397">
        <v>4291</v>
      </c>
    </row>
    <row r="439" spans="1:9" ht="68.25" customHeight="1" x14ac:dyDescent="0.25">
      <c r="A439" s="61" t="s">
        <v>603</v>
      </c>
      <c r="B439" s="340" t="s">
        <v>52</v>
      </c>
      <c r="C439" s="2" t="s">
        <v>29</v>
      </c>
      <c r="D439" s="2" t="s">
        <v>32</v>
      </c>
      <c r="E439" s="220" t="s">
        <v>220</v>
      </c>
      <c r="F439" s="221" t="s">
        <v>12</v>
      </c>
      <c r="G439" s="222" t="s">
        <v>371</v>
      </c>
      <c r="H439" s="2"/>
      <c r="I439" s="395">
        <f>SUM(I440)</f>
        <v>1737990</v>
      </c>
    </row>
    <row r="440" spans="1:9" ht="31.5" x14ac:dyDescent="0.25">
      <c r="A440" s="61" t="s">
        <v>75</v>
      </c>
      <c r="B440" s="340" t="s">
        <v>52</v>
      </c>
      <c r="C440" s="2" t="s">
        <v>29</v>
      </c>
      <c r="D440" s="2" t="s">
        <v>32</v>
      </c>
      <c r="E440" s="220" t="s">
        <v>220</v>
      </c>
      <c r="F440" s="221" t="s">
        <v>12</v>
      </c>
      <c r="G440" s="222" t="s">
        <v>375</v>
      </c>
      <c r="H440" s="2"/>
      <c r="I440" s="395">
        <f>SUM(I441:I442)</f>
        <v>1737990</v>
      </c>
    </row>
    <row r="441" spans="1:9" ht="63" x14ac:dyDescent="0.25">
      <c r="A441" s="101" t="s">
        <v>76</v>
      </c>
      <c r="B441" s="340" t="s">
        <v>52</v>
      </c>
      <c r="C441" s="2" t="s">
        <v>29</v>
      </c>
      <c r="D441" s="2" t="s">
        <v>32</v>
      </c>
      <c r="E441" s="220" t="s">
        <v>220</v>
      </c>
      <c r="F441" s="221" t="s">
        <v>12</v>
      </c>
      <c r="G441" s="222" t="s">
        <v>375</v>
      </c>
      <c r="H441" s="2" t="s">
        <v>13</v>
      </c>
      <c r="I441" s="396">
        <v>1737990</v>
      </c>
    </row>
    <row r="442" spans="1:9" ht="31.5" hidden="1" x14ac:dyDescent="0.25">
      <c r="A442" s="540" t="s">
        <v>514</v>
      </c>
      <c r="B442" s="340" t="s">
        <v>52</v>
      </c>
      <c r="C442" s="2" t="s">
        <v>29</v>
      </c>
      <c r="D442" s="2" t="s">
        <v>32</v>
      </c>
      <c r="E442" s="220" t="s">
        <v>220</v>
      </c>
      <c r="F442" s="221" t="s">
        <v>12</v>
      </c>
      <c r="G442" s="222" t="s">
        <v>375</v>
      </c>
      <c r="H442" s="2" t="s">
        <v>16</v>
      </c>
      <c r="I442" s="396"/>
    </row>
    <row r="443" spans="1:9" s="569" customFormat="1" ht="47.25" hidden="1" x14ac:dyDescent="0.25">
      <c r="A443" s="102" t="s">
        <v>105</v>
      </c>
      <c r="B443" s="30" t="s">
        <v>52</v>
      </c>
      <c r="C443" s="28" t="s">
        <v>29</v>
      </c>
      <c r="D443" s="28" t="s">
        <v>32</v>
      </c>
      <c r="E443" s="217" t="s">
        <v>373</v>
      </c>
      <c r="F443" s="218" t="s">
        <v>370</v>
      </c>
      <c r="G443" s="219" t="s">
        <v>371</v>
      </c>
      <c r="H443" s="28"/>
      <c r="I443" s="394">
        <f>SUM(I444)</f>
        <v>0</v>
      </c>
    </row>
    <row r="444" spans="1:9" s="569" customFormat="1" ht="63" hidden="1" x14ac:dyDescent="0.25">
      <c r="A444" s="103" t="s">
        <v>116</v>
      </c>
      <c r="B444" s="53" t="s">
        <v>52</v>
      </c>
      <c r="C444" s="2" t="s">
        <v>29</v>
      </c>
      <c r="D444" s="2" t="s">
        <v>32</v>
      </c>
      <c r="E444" s="220" t="s">
        <v>183</v>
      </c>
      <c r="F444" s="221" t="s">
        <v>370</v>
      </c>
      <c r="G444" s="222" t="s">
        <v>371</v>
      </c>
      <c r="H444" s="44"/>
      <c r="I444" s="395">
        <f>SUM(I445)</f>
        <v>0</v>
      </c>
    </row>
    <row r="445" spans="1:9" s="569" customFormat="1" ht="47.25" hidden="1" x14ac:dyDescent="0.25">
      <c r="A445" s="103" t="s">
        <v>377</v>
      </c>
      <c r="B445" s="53" t="s">
        <v>52</v>
      </c>
      <c r="C445" s="2" t="s">
        <v>29</v>
      </c>
      <c r="D445" s="2" t="s">
        <v>32</v>
      </c>
      <c r="E445" s="220" t="s">
        <v>183</v>
      </c>
      <c r="F445" s="221" t="s">
        <v>10</v>
      </c>
      <c r="G445" s="222" t="s">
        <v>371</v>
      </c>
      <c r="H445" s="44"/>
      <c r="I445" s="395">
        <f>SUM(I446)</f>
        <v>0</v>
      </c>
    </row>
    <row r="446" spans="1:9" s="569" customFormat="1" ht="15.75" hidden="1" x14ac:dyDescent="0.25">
      <c r="A446" s="103" t="s">
        <v>107</v>
      </c>
      <c r="B446" s="53" t="s">
        <v>52</v>
      </c>
      <c r="C446" s="2" t="s">
        <v>29</v>
      </c>
      <c r="D446" s="2" t="s">
        <v>32</v>
      </c>
      <c r="E446" s="220" t="s">
        <v>183</v>
      </c>
      <c r="F446" s="221" t="s">
        <v>10</v>
      </c>
      <c r="G446" s="222" t="s">
        <v>376</v>
      </c>
      <c r="H446" s="44"/>
      <c r="I446" s="395">
        <f>SUM(I447)</f>
        <v>0</v>
      </c>
    </row>
    <row r="447" spans="1:9" s="569" customFormat="1" ht="31.5" hidden="1" x14ac:dyDescent="0.25">
      <c r="A447" s="535" t="s">
        <v>514</v>
      </c>
      <c r="B447" s="6" t="s">
        <v>52</v>
      </c>
      <c r="C447" s="2" t="s">
        <v>29</v>
      </c>
      <c r="D447" s="2" t="s">
        <v>32</v>
      </c>
      <c r="E447" s="220" t="s">
        <v>183</v>
      </c>
      <c r="F447" s="221" t="s">
        <v>10</v>
      </c>
      <c r="G447" s="222" t="s">
        <v>376</v>
      </c>
      <c r="H447" s="2" t="s">
        <v>16</v>
      </c>
      <c r="I447" s="397"/>
    </row>
    <row r="448" spans="1:9" s="37" customFormat="1" ht="63" x14ac:dyDescent="0.25">
      <c r="A448" s="102" t="s">
        <v>128</v>
      </c>
      <c r="B448" s="30" t="s">
        <v>52</v>
      </c>
      <c r="C448" s="28" t="s">
        <v>29</v>
      </c>
      <c r="D448" s="42" t="s">
        <v>32</v>
      </c>
      <c r="E448" s="229" t="s">
        <v>199</v>
      </c>
      <c r="F448" s="230" t="s">
        <v>370</v>
      </c>
      <c r="G448" s="231" t="s">
        <v>371</v>
      </c>
      <c r="H448" s="28"/>
      <c r="I448" s="394">
        <f>SUM(I449)</f>
        <v>28700</v>
      </c>
    </row>
    <row r="449" spans="1:10" s="37" customFormat="1" ht="110.25" x14ac:dyDescent="0.25">
      <c r="A449" s="103" t="s">
        <v>144</v>
      </c>
      <c r="B449" s="53" t="s">
        <v>52</v>
      </c>
      <c r="C449" s="2" t="s">
        <v>29</v>
      </c>
      <c r="D449" s="35" t="s">
        <v>32</v>
      </c>
      <c r="E449" s="259" t="s">
        <v>201</v>
      </c>
      <c r="F449" s="260" t="s">
        <v>370</v>
      </c>
      <c r="G449" s="261" t="s">
        <v>371</v>
      </c>
      <c r="H449" s="2"/>
      <c r="I449" s="395">
        <f>SUM(I450)</f>
        <v>28700</v>
      </c>
    </row>
    <row r="450" spans="1:10" s="37" customFormat="1" ht="47.25" x14ac:dyDescent="0.25">
      <c r="A450" s="103" t="s">
        <v>390</v>
      </c>
      <c r="B450" s="53" t="s">
        <v>52</v>
      </c>
      <c r="C450" s="2" t="s">
        <v>29</v>
      </c>
      <c r="D450" s="35" t="s">
        <v>32</v>
      </c>
      <c r="E450" s="259" t="s">
        <v>201</v>
      </c>
      <c r="F450" s="260" t="s">
        <v>10</v>
      </c>
      <c r="G450" s="261" t="s">
        <v>371</v>
      </c>
      <c r="H450" s="2"/>
      <c r="I450" s="395">
        <f>SUM(I451)</f>
        <v>28700</v>
      </c>
    </row>
    <row r="451" spans="1:10" s="37" customFormat="1" ht="31.5" x14ac:dyDescent="0.25">
      <c r="A451" s="61" t="s">
        <v>99</v>
      </c>
      <c r="B451" s="340" t="s">
        <v>52</v>
      </c>
      <c r="C451" s="2" t="s">
        <v>29</v>
      </c>
      <c r="D451" s="35" t="s">
        <v>32</v>
      </c>
      <c r="E451" s="259" t="s">
        <v>201</v>
      </c>
      <c r="F451" s="260" t="s">
        <v>10</v>
      </c>
      <c r="G451" s="261" t="s">
        <v>391</v>
      </c>
      <c r="H451" s="2"/>
      <c r="I451" s="395">
        <f>SUM(I452)</f>
        <v>28700</v>
      </c>
    </row>
    <row r="452" spans="1:10" s="37" customFormat="1" ht="31.5" x14ac:dyDescent="0.25">
      <c r="A452" s="535" t="s">
        <v>514</v>
      </c>
      <c r="B452" s="6" t="s">
        <v>52</v>
      </c>
      <c r="C452" s="2" t="s">
        <v>29</v>
      </c>
      <c r="D452" s="35" t="s">
        <v>32</v>
      </c>
      <c r="E452" s="259" t="s">
        <v>201</v>
      </c>
      <c r="F452" s="260" t="s">
        <v>10</v>
      </c>
      <c r="G452" s="261" t="s">
        <v>391</v>
      </c>
      <c r="H452" s="2" t="s">
        <v>16</v>
      </c>
      <c r="I452" s="396">
        <v>28700</v>
      </c>
    </row>
    <row r="453" spans="1:10" s="37" customFormat="1" ht="15.75" x14ac:dyDescent="0.25">
      <c r="A453" s="113" t="s">
        <v>37</v>
      </c>
      <c r="B453" s="19" t="s">
        <v>52</v>
      </c>
      <c r="C453" s="19">
        <v>10</v>
      </c>
      <c r="D453" s="19"/>
      <c r="E453" s="283"/>
      <c r="F453" s="284"/>
      <c r="G453" s="285"/>
      <c r="H453" s="15"/>
      <c r="I453" s="392">
        <f>SUM(I454+I487)</f>
        <v>12892943</v>
      </c>
      <c r="J453" s="465"/>
    </row>
    <row r="454" spans="1:10" s="37" customFormat="1" ht="15.75" x14ac:dyDescent="0.25">
      <c r="A454" s="109" t="s">
        <v>41</v>
      </c>
      <c r="B454" s="26" t="s">
        <v>52</v>
      </c>
      <c r="C454" s="26">
        <v>10</v>
      </c>
      <c r="D454" s="22" t="s">
        <v>15</v>
      </c>
      <c r="E454" s="265"/>
      <c r="F454" s="266"/>
      <c r="G454" s="267"/>
      <c r="H454" s="22"/>
      <c r="I454" s="393">
        <f>SUM(I455)</f>
        <v>10907851</v>
      </c>
    </row>
    <row r="455" spans="1:10" ht="31.5" x14ac:dyDescent="0.25">
      <c r="A455" s="102" t="s">
        <v>141</v>
      </c>
      <c r="B455" s="30" t="s">
        <v>52</v>
      </c>
      <c r="C455" s="30">
        <v>10</v>
      </c>
      <c r="D455" s="28" t="s">
        <v>15</v>
      </c>
      <c r="E455" s="217" t="s">
        <v>428</v>
      </c>
      <c r="F455" s="218" t="s">
        <v>370</v>
      </c>
      <c r="G455" s="219" t="s">
        <v>371</v>
      </c>
      <c r="H455" s="28"/>
      <c r="I455" s="394">
        <f>SUM(I456,I477)</f>
        <v>10907851</v>
      </c>
    </row>
    <row r="456" spans="1:10" ht="47.25" x14ac:dyDescent="0.25">
      <c r="A456" s="101" t="s">
        <v>142</v>
      </c>
      <c r="B456" s="340" t="s">
        <v>52</v>
      </c>
      <c r="C456" s="340">
        <v>10</v>
      </c>
      <c r="D456" s="2" t="s">
        <v>15</v>
      </c>
      <c r="E456" s="220" t="s">
        <v>215</v>
      </c>
      <c r="F456" s="221" t="s">
        <v>370</v>
      </c>
      <c r="G456" s="222" t="s">
        <v>371</v>
      </c>
      <c r="H456" s="2"/>
      <c r="I456" s="395">
        <f>SUM(I457+I467)</f>
        <v>10529270</v>
      </c>
    </row>
    <row r="457" spans="1:10" ht="15.75" x14ac:dyDescent="0.25">
      <c r="A457" s="101" t="s">
        <v>429</v>
      </c>
      <c r="B457" s="340" t="s">
        <v>52</v>
      </c>
      <c r="C457" s="340">
        <v>10</v>
      </c>
      <c r="D457" s="2" t="s">
        <v>15</v>
      </c>
      <c r="E457" s="220" t="s">
        <v>215</v>
      </c>
      <c r="F457" s="221" t="s">
        <v>10</v>
      </c>
      <c r="G457" s="222" t="s">
        <v>371</v>
      </c>
      <c r="H457" s="2"/>
      <c r="I457" s="395">
        <f>SUM(I458+I460+I463+I465)</f>
        <v>1094820</v>
      </c>
    </row>
    <row r="458" spans="1:10" ht="31.5" x14ac:dyDescent="0.25">
      <c r="A458" s="101" t="s">
        <v>521</v>
      </c>
      <c r="B458" s="340" t="s">
        <v>52</v>
      </c>
      <c r="C458" s="340">
        <v>10</v>
      </c>
      <c r="D458" s="2" t="s">
        <v>15</v>
      </c>
      <c r="E458" s="220" t="s">
        <v>215</v>
      </c>
      <c r="F458" s="221" t="s">
        <v>10</v>
      </c>
      <c r="G458" s="222" t="s">
        <v>520</v>
      </c>
      <c r="H458" s="2"/>
      <c r="I458" s="395">
        <f>SUM(I459)</f>
        <v>8466</v>
      </c>
    </row>
    <row r="459" spans="1:10" ht="15.75" x14ac:dyDescent="0.25">
      <c r="A459" s="61" t="s">
        <v>40</v>
      </c>
      <c r="B459" s="340" t="s">
        <v>52</v>
      </c>
      <c r="C459" s="340">
        <v>10</v>
      </c>
      <c r="D459" s="2" t="s">
        <v>15</v>
      </c>
      <c r="E459" s="220" t="s">
        <v>215</v>
      </c>
      <c r="F459" s="221" t="s">
        <v>10</v>
      </c>
      <c r="G459" s="222" t="s">
        <v>520</v>
      </c>
      <c r="H459" s="2" t="s">
        <v>39</v>
      </c>
      <c r="I459" s="397">
        <v>8466</v>
      </c>
    </row>
    <row r="460" spans="1:10" ht="63.75" customHeight="1" x14ac:dyDescent="0.25">
      <c r="A460" s="61" t="s">
        <v>96</v>
      </c>
      <c r="B460" s="340" t="s">
        <v>52</v>
      </c>
      <c r="C460" s="340">
        <v>10</v>
      </c>
      <c r="D460" s="2" t="s">
        <v>15</v>
      </c>
      <c r="E460" s="220" t="s">
        <v>215</v>
      </c>
      <c r="F460" s="221" t="s">
        <v>10</v>
      </c>
      <c r="G460" s="222" t="s">
        <v>464</v>
      </c>
      <c r="H460" s="2"/>
      <c r="I460" s="395">
        <f>SUM(I461:I462)</f>
        <v>1019070</v>
      </c>
    </row>
    <row r="461" spans="1:10" ht="31.5" x14ac:dyDescent="0.25">
      <c r="A461" s="535" t="s">
        <v>514</v>
      </c>
      <c r="B461" s="6" t="s">
        <v>52</v>
      </c>
      <c r="C461" s="340">
        <v>10</v>
      </c>
      <c r="D461" s="2" t="s">
        <v>15</v>
      </c>
      <c r="E461" s="220" t="s">
        <v>215</v>
      </c>
      <c r="F461" s="221" t="s">
        <v>10</v>
      </c>
      <c r="G461" s="222" t="s">
        <v>464</v>
      </c>
      <c r="H461" s="2" t="s">
        <v>16</v>
      </c>
      <c r="I461" s="397">
        <v>5070</v>
      </c>
    </row>
    <row r="462" spans="1:10" ht="15.75" x14ac:dyDescent="0.25">
      <c r="A462" s="61" t="s">
        <v>40</v>
      </c>
      <c r="B462" s="340" t="s">
        <v>52</v>
      </c>
      <c r="C462" s="340">
        <v>10</v>
      </c>
      <c r="D462" s="2" t="s">
        <v>15</v>
      </c>
      <c r="E462" s="220" t="s">
        <v>215</v>
      </c>
      <c r="F462" s="221" t="s">
        <v>10</v>
      </c>
      <c r="G462" s="222" t="s">
        <v>464</v>
      </c>
      <c r="H462" s="2" t="s">
        <v>39</v>
      </c>
      <c r="I462" s="397">
        <v>1014000</v>
      </c>
    </row>
    <row r="463" spans="1:10" ht="31.5" x14ac:dyDescent="0.25">
      <c r="A463" s="61" t="s">
        <v>433</v>
      </c>
      <c r="B463" s="340" t="s">
        <v>52</v>
      </c>
      <c r="C463" s="340">
        <v>10</v>
      </c>
      <c r="D463" s="2" t="s">
        <v>15</v>
      </c>
      <c r="E463" s="220" t="s">
        <v>215</v>
      </c>
      <c r="F463" s="221" t="s">
        <v>10</v>
      </c>
      <c r="G463" s="222" t="s">
        <v>434</v>
      </c>
      <c r="H463" s="2"/>
      <c r="I463" s="395">
        <f>SUM(I464)</f>
        <v>67284</v>
      </c>
    </row>
    <row r="464" spans="1:10" ht="15.75" x14ac:dyDescent="0.25">
      <c r="A464" s="61" t="s">
        <v>40</v>
      </c>
      <c r="B464" s="340" t="s">
        <v>52</v>
      </c>
      <c r="C464" s="340">
        <v>10</v>
      </c>
      <c r="D464" s="2" t="s">
        <v>15</v>
      </c>
      <c r="E464" s="220" t="s">
        <v>215</v>
      </c>
      <c r="F464" s="221" t="s">
        <v>10</v>
      </c>
      <c r="G464" s="222" t="s">
        <v>434</v>
      </c>
      <c r="H464" s="2" t="s">
        <v>39</v>
      </c>
      <c r="I464" s="397">
        <v>67284</v>
      </c>
    </row>
    <row r="465" spans="1:9" s="505" customFormat="1" ht="31.5" hidden="1" x14ac:dyDescent="0.25">
      <c r="A465" s="61" t="s">
        <v>570</v>
      </c>
      <c r="B465" s="506" t="s">
        <v>52</v>
      </c>
      <c r="C465" s="506">
        <v>10</v>
      </c>
      <c r="D465" s="2" t="s">
        <v>15</v>
      </c>
      <c r="E465" s="220" t="s">
        <v>215</v>
      </c>
      <c r="F465" s="221" t="s">
        <v>10</v>
      </c>
      <c r="G465" s="222" t="s">
        <v>664</v>
      </c>
      <c r="H465" s="2"/>
      <c r="I465" s="395">
        <f>SUM(I466)</f>
        <v>0</v>
      </c>
    </row>
    <row r="466" spans="1:9" s="505" customFormat="1" ht="15.75" hidden="1" x14ac:dyDescent="0.25">
      <c r="A466" s="61" t="s">
        <v>40</v>
      </c>
      <c r="B466" s="506" t="s">
        <v>52</v>
      </c>
      <c r="C466" s="506">
        <v>10</v>
      </c>
      <c r="D466" s="2" t="s">
        <v>15</v>
      </c>
      <c r="E466" s="220" t="s">
        <v>215</v>
      </c>
      <c r="F466" s="221" t="s">
        <v>10</v>
      </c>
      <c r="G466" s="222" t="s">
        <v>664</v>
      </c>
      <c r="H466" s="2" t="s">
        <v>39</v>
      </c>
      <c r="I466" s="397"/>
    </row>
    <row r="467" spans="1:9" ht="15.75" x14ac:dyDescent="0.25">
      <c r="A467" s="61" t="s">
        <v>439</v>
      </c>
      <c r="B467" s="340" t="s">
        <v>52</v>
      </c>
      <c r="C467" s="340">
        <v>10</v>
      </c>
      <c r="D467" s="2" t="s">
        <v>15</v>
      </c>
      <c r="E467" s="220" t="s">
        <v>215</v>
      </c>
      <c r="F467" s="221" t="s">
        <v>12</v>
      </c>
      <c r="G467" s="222" t="s">
        <v>371</v>
      </c>
      <c r="H467" s="2"/>
      <c r="I467" s="395">
        <f>SUM(I468+I470+I473+I475)</f>
        <v>9434450</v>
      </c>
    </row>
    <row r="468" spans="1:9" ht="31.5" x14ac:dyDescent="0.25">
      <c r="A468" s="101" t="s">
        <v>521</v>
      </c>
      <c r="B468" s="340" t="s">
        <v>52</v>
      </c>
      <c r="C468" s="340">
        <v>10</v>
      </c>
      <c r="D468" s="2" t="s">
        <v>15</v>
      </c>
      <c r="E468" s="220" t="s">
        <v>215</v>
      </c>
      <c r="F468" s="221" t="s">
        <v>12</v>
      </c>
      <c r="G468" s="222" t="s">
        <v>520</v>
      </c>
      <c r="H468" s="2"/>
      <c r="I468" s="395">
        <f>SUM(I469)</f>
        <v>51154</v>
      </c>
    </row>
    <row r="469" spans="1:9" ht="15.75" x14ac:dyDescent="0.25">
      <c r="A469" s="61" t="s">
        <v>40</v>
      </c>
      <c r="B469" s="340" t="s">
        <v>52</v>
      </c>
      <c r="C469" s="340">
        <v>10</v>
      </c>
      <c r="D469" s="2" t="s">
        <v>15</v>
      </c>
      <c r="E469" s="220" t="s">
        <v>215</v>
      </c>
      <c r="F469" s="221" t="s">
        <v>12</v>
      </c>
      <c r="G469" s="222" t="s">
        <v>520</v>
      </c>
      <c r="H469" s="2" t="s">
        <v>39</v>
      </c>
      <c r="I469" s="397">
        <v>51154</v>
      </c>
    </row>
    <row r="470" spans="1:9" ht="80.25" customHeight="1" x14ac:dyDescent="0.25">
      <c r="A470" s="61" t="s">
        <v>96</v>
      </c>
      <c r="B470" s="340" t="s">
        <v>52</v>
      </c>
      <c r="C470" s="340">
        <v>10</v>
      </c>
      <c r="D470" s="2" t="s">
        <v>15</v>
      </c>
      <c r="E470" s="220" t="s">
        <v>215</v>
      </c>
      <c r="F470" s="221" t="s">
        <v>12</v>
      </c>
      <c r="G470" s="222" t="s">
        <v>464</v>
      </c>
      <c r="H470" s="2"/>
      <c r="I470" s="395">
        <f>SUM(I471:I472)</f>
        <v>8967345</v>
      </c>
    </row>
    <row r="471" spans="1:9" ht="31.5" x14ac:dyDescent="0.25">
      <c r="A471" s="535" t="s">
        <v>514</v>
      </c>
      <c r="B471" s="6" t="s">
        <v>52</v>
      </c>
      <c r="C471" s="340">
        <v>10</v>
      </c>
      <c r="D471" s="2" t="s">
        <v>15</v>
      </c>
      <c r="E471" s="220" t="s">
        <v>215</v>
      </c>
      <c r="F471" s="221" t="s">
        <v>12</v>
      </c>
      <c r="G471" s="222" t="s">
        <v>464</v>
      </c>
      <c r="H471" s="2" t="s">
        <v>16</v>
      </c>
      <c r="I471" s="397">
        <v>44837</v>
      </c>
    </row>
    <row r="472" spans="1:9" ht="15.75" x14ac:dyDescent="0.25">
      <c r="A472" s="61" t="s">
        <v>40</v>
      </c>
      <c r="B472" s="340" t="s">
        <v>52</v>
      </c>
      <c r="C472" s="340">
        <v>10</v>
      </c>
      <c r="D472" s="2" t="s">
        <v>15</v>
      </c>
      <c r="E472" s="220" t="s">
        <v>215</v>
      </c>
      <c r="F472" s="221" t="s">
        <v>12</v>
      </c>
      <c r="G472" s="222" t="s">
        <v>464</v>
      </c>
      <c r="H472" s="2" t="s">
        <v>39</v>
      </c>
      <c r="I472" s="397">
        <v>8922508</v>
      </c>
    </row>
    <row r="473" spans="1:9" ht="31.5" x14ac:dyDescent="0.25">
      <c r="A473" s="61" t="s">
        <v>433</v>
      </c>
      <c r="B473" s="340" t="s">
        <v>52</v>
      </c>
      <c r="C473" s="340">
        <v>10</v>
      </c>
      <c r="D473" s="2" t="s">
        <v>15</v>
      </c>
      <c r="E473" s="220" t="s">
        <v>215</v>
      </c>
      <c r="F473" s="221" t="s">
        <v>12</v>
      </c>
      <c r="G473" s="222" t="s">
        <v>434</v>
      </c>
      <c r="H473" s="2"/>
      <c r="I473" s="395">
        <f>SUM(I474)</f>
        <v>415951</v>
      </c>
    </row>
    <row r="474" spans="1:9" ht="15.75" x14ac:dyDescent="0.25">
      <c r="A474" s="61" t="s">
        <v>40</v>
      </c>
      <c r="B474" s="340" t="s">
        <v>52</v>
      </c>
      <c r="C474" s="340">
        <v>10</v>
      </c>
      <c r="D474" s="2" t="s">
        <v>15</v>
      </c>
      <c r="E474" s="220" t="s">
        <v>215</v>
      </c>
      <c r="F474" s="221" t="s">
        <v>12</v>
      </c>
      <c r="G474" s="222" t="s">
        <v>434</v>
      </c>
      <c r="H474" s="2" t="s">
        <v>39</v>
      </c>
      <c r="I474" s="397">
        <v>415951</v>
      </c>
    </row>
    <row r="475" spans="1:9" ht="31.5" hidden="1" x14ac:dyDescent="0.25">
      <c r="A475" s="376" t="s">
        <v>570</v>
      </c>
      <c r="B475" s="340" t="s">
        <v>52</v>
      </c>
      <c r="C475" s="340">
        <v>10</v>
      </c>
      <c r="D475" s="2" t="s">
        <v>15</v>
      </c>
      <c r="E475" s="220" t="s">
        <v>215</v>
      </c>
      <c r="F475" s="221" t="s">
        <v>12</v>
      </c>
      <c r="G475" s="258" t="s">
        <v>569</v>
      </c>
      <c r="H475" s="2"/>
      <c r="I475" s="395">
        <f>SUM(I476)</f>
        <v>0</v>
      </c>
    </row>
    <row r="476" spans="1:9" ht="15.75" hidden="1" x14ac:dyDescent="0.25">
      <c r="A476" s="61" t="s">
        <v>40</v>
      </c>
      <c r="B476" s="340" t="s">
        <v>52</v>
      </c>
      <c r="C476" s="340">
        <v>10</v>
      </c>
      <c r="D476" s="2" t="s">
        <v>15</v>
      </c>
      <c r="E476" s="220" t="s">
        <v>215</v>
      </c>
      <c r="F476" s="221" t="s">
        <v>12</v>
      </c>
      <c r="G476" s="258" t="s">
        <v>569</v>
      </c>
      <c r="H476" s="2" t="s">
        <v>39</v>
      </c>
      <c r="I476" s="397"/>
    </row>
    <row r="477" spans="1:9" ht="65.25" customHeight="1" x14ac:dyDescent="0.25">
      <c r="A477" s="61" t="s">
        <v>146</v>
      </c>
      <c r="B477" s="340" t="s">
        <v>52</v>
      </c>
      <c r="C477" s="340">
        <v>10</v>
      </c>
      <c r="D477" s="2" t="s">
        <v>15</v>
      </c>
      <c r="E477" s="220" t="s">
        <v>216</v>
      </c>
      <c r="F477" s="221" t="s">
        <v>370</v>
      </c>
      <c r="G477" s="222" t="s">
        <v>371</v>
      </c>
      <c r="H477" s="2"/>
      <c r="I477" s="395">
        <f>SUM(I478)</f>
        <v>378581</v>
      </c>
    </row>
    <row r="478" spans="1:9" ht="31.5" x14ac:dyDescent="0.25">
      <c r="A478" s="61" t="s">
        <v>442</v>
      </c>
      <c r="B478" s="340" t="s">
        <v>52</v>
      </c>
      <c r="C478" s="340">
        <v>10</v>
      </c>
      <c r="D478" s="2" t="s">
        <v>15</v>
      </c>
      <c r="E478" s="220" t="s">
        <v>216</v>
      </c>
      <c r="F478" s="221" t="s">
        <v>10</v>
      </c>
      <c r="G478" s="222" t="s">
        <v>371</v>
      </c>
      <c r="H478" s="2"/>
      <c r="I478" s="395">
        <f>SUM(I479+I481+I483+I485)</f>
        <v>378581</v>
      </c>
    </row>
    <row r="479" spans="1:9" ht="31.5" x14ac:dyDescent="0.25">
      <c r="A479" s="101" t="s">
        <v>521</v>
      </c>
      <c r="B479" s="340" t="s">
        <v>52</v>
      </c>
      <c r="C479" s="340">
        <v>10</v>
      </c>
      <c r="D479" s="2" t="s">
        <v>15</v>
      </c>
      <c r="E479" s="220" t="s">
        <v>216</v>
      </c>
      <c r="F479" s="221" t="s">
        <v>10</v>
      </c>
      <c r="G479" s="222" t="s">
        <v>520</v>
      </c>
      <c r="H479" s="2"/>
      <c r="I479" s="395">
        <f>SUM(I480)</f>
        <v>2124</v>
      </c>
    </row>
    <row r="480" spans="1:9" ht="15.75" x14ac:dyDescent="0.25">
      <c r="A480" s="101" t="s">
        <v>40</v>
      </c>
      <c r="B480" s="340" t="s">
        <v>52</v>
      </c>
      <c r="C480" s="340">
        <v>10</v>
      </c>
      <c r="D480" s="2" t="s">
        <v>15</v>
      </c>
      <c r="E480" s="220" t="s">
        <v>216</v>
      </c>
      <c r="F480" s="221" t="s">
        <v>10</v>
      </c>
      <c r="G480" s="222" t="s">
        <v>520</v>
      </c>
      <c r="H480" s="2" t="s">
        <v>39</v>
      </c>
      <c r="I480" s="397">
        <v>2124</v>
      </c>
    </row>
    <row r="481" spans="1:11" ht="65.25" customHeight="1" x14ac:dyDescent="0.25">
      <c r="A481" s="61" t="s">
        <v>96</v>
      </c>
      <c r="B481" s="340" t="s">
        <v>52</v>
      </c>
      <c r="C481" s="340">
        <v>10</v>
      </c>
      <c r="D481" s="2" t="s">
        <v>15</v>
      </c>
      <c r="E481" s="220" t="s">
        <v>216</v>
      </c>
      <c r="F481" s="300" t="s">
        <v>10</v>
      </c>
      <c r="G481" s="222" t="s">
        <v>464</v>
      </c>
      <c r="H481" s="2"/>
      <c r="I481" s="395">
        <f>SUM(I482)</f>
        <v>359500</v>
      </c>
    </row>
    <row r="482" spans="1:11" ht="15.75" x14ac:dyDescent="0.25">
      <c r="A482" s="101" t="s">
        <v>40</v>
      </c>
      <c r="B482" s="340" t="s">
        <v>52</v>
      </c>
      <c r="C482" s="340">
        <v>10</v>
      </c>
      <c r="D482" s="2" t="s">
        <v>15</v>
      </c>
      <c r="E482" s="220" t="s">
        <v>216</v>
      </c>
      <c r="F482" s="301" t="s">
        <v>10</v>
      </c>
      <c r="G482" s="222" t="s">
        <v>464</v>
      </c>
      <c r="H482" s="2" t="s">
        <v>39</v>
      </c>
      <c r="I482" s="397">
        <v>359500</v>
      </c>
    </row>
    <row r="483" spans="1:11" ht="31.5" x14ac:dyDescent="0.25">
      <c r="A483" s="61" t="s">
        <v>433</v>
      </c>
      <c r="B483" s="340" t="s">
        <v>52</v>
      </c>
      <c r="C483" s="340">
        <v>10</v>
      </c>
      <c r="D483" s="2" t="s">
        <v>15</v>
      </c>
      <c r="E483" s="220" t="s">
        <v>216</v>
      </c>
      <c r="F483" s="221" t="s">
        <v>10</v>
      </c>
      <c r="G483" s="222" t="s">
        <v>434</v>
      </c>
      <c r="H483" s="2"/>
      <c r="I483" s="395">
        <f>SUM(I484)</f>
        <v>16957</v>
      </c>
    </row>
    <row r="484" spans="1:11" ht="15.75" x14ac:dyDescent="0.25">
      <c r="A484" s="101" t="s">
        <v>40</v>
      </c>
      <c r="B484" s="340" t="s">
        <v>52</v>
      </c>
      <c r="C484" s="340">
        <v>10</v>
      </c>
      <c r="D484" s="2" t="s">
        <v>15</v>
      </c>
      <c r="E484" s="220" t="s">
        <v>216</v>
      </c>
      <c r="F484" s="221" t="s">
        <v>10</v>
      </c>
      <c r="G484" s="222" t="s">
        <v>434</v>
      </c>
      <c r="H484" s="2" t="s">
        <v>39</v>
      </c>
      <c r="I484" s="397">
        <v>16957</v>
      </c>
    </row>
    <row r="485" spans="1:11" s="505" customFormat="1" ht="31.5" hidden="1" x14ac:dyDescent="0.25">
      <c r="A485" s="376" t="s">
        <v>570</v>
      </c>
      <c r="B485" s="506" t="s">
        <v>52</v>
      </c>
      <c r="C485" s="506">
        <v>10</v>
      </c>
      <c r="D485" s="2" t="s">
        <v>15</v>
      </c>
      <c r="E485" s="220" t="s">
        <v>216</v>
      </c>
      <c r="F485" s="221" t="s">
        <v>10</v>
      </c>
      <c r="G485" s="258" t="s">
        <v>569</v>
      </c>
      <c r="H485" s="2"/>
      <c r="I485" s="395">
        <f>SUM(I486)</f>
        <v>0</v>
      </c>
    </row>
    <row r="486" spans="1:11" s="505" customFormat="1" ht="15.75" hidden="1" x14ac:dyDescent="0.25">
      <c r="A486" s="61" t="s">
        <v>40</v>
      </c>
      <c r="B486" s="506" t="s">
        <v>52</v>
      </c>
      <c r="C486" s="506">
        <v>10</v>
      </c>
      <c r="D486" s="2" t="s">
        <v>15</v>
      </c>
      <c r="E486" s="220" t="s">
        <v>216</v>
      </c>
      <c r="F486" s="221" t="s">
        <v>10</v>
      </c>
      <c r="G486" s="258" t="s">
        <v>569</v>
      </c>
      <c r="H486" s="2" t="s">
        <v>39</v>
      </c>
      <c r="I486" s="397"/>
    </row>
    <row r="487" spans="1:11" ht="15.75" x14ac:dyDescent="0.25">
      <c r="A487" s="109" t="s">
        <v>42</v>
      </c>
      <c r="B487" s="26" t="s">
        <v>52</v>
      </c>
      <c r="C487" s="26">
        <v>10</v>
      </c>
      <c r="D487" s="22" t="s">
        <v>20</v>
      </c>
      <c r="E487" s="265"/>
      <c r="F487" s="266"/>
      <c r="G487" s="267"/>
      <c r="H487" s="22"/>
      <c r="I487" s="393">
        <f>SUM(I488)</f>
        <v>1985092</v>
      </c>
    </row>
    <row r="488" spans="1:11" ht="31.5" x14ac:dyDescent="0.25">
      <c r="A488" s="102" t="s">
        <v>163</v>
      </c>
      <c r="B488" s="30" t="s">
        <v>52</v>
      </c>
      <c r="C488" s="30">
        <v>10</v>
      </c>
      <c r="D488" s="28" t="s">
        <v>20</v>
      </c>
      <c r="E488" s="217" t="s">
        <v>428</v>
      </c>
      <c r="F488" s="218" t="s">
        <v>370</v>
      </c>
      <c r="G488" s="219" t="s">
        <v>371</v>
      </c>
      <c r="H488" s="28"/>
      <c r="I488" s="394">
        <f>SUM(I489)</f>
        <v>1985092</v>
      </c>
    </row>
    <row r="489" spans="1:11" ht="47.25" x14ac:dyDescent="0.25">
      <c r="A489" s="61" t="s">
        <v>164</v>
      </c>
      <c r="B489" s="340" t="s">
        <v>52</v>
      </c>
      <c r="C489" s="340">
        <v>10</v>
      </c>
      <c r="D489" s="2" t="s">
        <v>20</v>
      </c>
      <c r="E489" s="220" t="s">
        <v>215</v>
      </c>
      <c r="F489" s="221" t="s">
        <v>370</v>
      </c>
      <c r="G489" s="222" t="s">
        <v>371</v>
      </c>
      <c r="H489" s="2"/>
      <c r="I489" s="395">
        <f>SUM(I490)</f>
        <v>1985092</v>
      </c>
    </row>
    <row r="490" spans="1:11" ht="15.75" x14ac:dyDescent="0.25">
      <c r="A490" s="61" t="s">
        <v>429</v>
      </c>
      <c r="B490" s="340" t="s">
        <v>52</v>
      </c>
      <c r="C490" s="6">
        <v>10</v>
      </c>
      <c r="D490" s="2" t="s">
        <v>20</v>
      </c>
      <c r="E490" s="220" t="s">
        <v>215</v>
      </c>
      <c r="F490" s="221" t="s">
        <v>10</v>
      </c>
      <c r="G490" s="222" t="s">
        <v>371</v>
      </c>
      <c r="H490" s="2"/>
      <c r="I490" s="395">
        <f>SUM(I491)</f>
        <v>1985092</v>
      </c>
    </row>
    <row r="491" spans="1:11" ht="15.75" x14ac:dyDescent="0.25">
      <c r="A491" s="101" t="s">
        <v>165</v>
      </c>
      <c r="B491" s="340" t="s">
        <v>52</v>
      </c>
      <c r="C491" s="340">
        <v>10</v>
      </c>
      <c r="D491" s="2" t="s">
        <v>20</v>
      </c>
      <c r="E491" s="220" t="s">
        <v>215</v>
      </c>
      <c r="F491" s="221" t="s">
        <v>10</v>
      </c>
      <c r="G491" s="222" t="s">
        <v>471</v>
      </c>
      <c r="H491" s="2"/>
      <c r="I491" s="395">
        <f>SUM(I492:I492)</f>
        <v>1985092</v>
      </c>
    </row>
    <row r="492" spans="1:11" ht="15.75" x14ac:dyDescent="0.25">
      <c r="A492" s="61" t="s">
        <v>40</v>
      </c>
      <c r="B492" s="340" t="s">
        <v>52</v>
      </c>
      <c r="C492" s="340">
        <v>10</v>
      </c>
      <c r="D492" s="2" t="s">
        <v>20</v>
      </c>
      <c r="E492" s="220" t="s">
        <v>215</v>
      </c>
      <c r="F492" s="221" t="s">
        <v>10</v>
      </c>
      <c r="G492" s="222" t="s">
        <v>471</v>
      </c>
      <c r="H492" s="2" t="s">
        <v>39</v>
      </c>
      <c r="I492" s="397">
        <v>1985092</v>
      </c>
    </row>
    <row r="493" spans="1:11" s="37" customFormat="1" ht="31.5" x14ac:dyDescent="0.25">
      <c r="A493" s="423" t="s">
        <v>58</v>
      </c>
      <c r="B493" s="424" t="s">
        <v>59</v>
      </c>
      <c r="C493" s="417"/>
      <c r="D493" s="418"/>
      <c r="E493" s="419"/>
      <c r="F493" s="420"/>
      <c r="G493" s="421"/>
      <c r="H493" s="422"/>
      <c r="I493" s="410">
        <f>SUM(I494+I501+I522+I588+I601)</f>
        <v>43975691</v>
      </c>
      <c r="J493" s="465"/>
      <c r="K493" s="465"/>
    </row>
    <row r="494" spans="1:11" s="37" customFormat="1" ht="15.75" x14ac:dyDescent="0.25">
      <c r="A494" s="278" t="s">
        <v>9</v>
      </c>
      <c r="B494" s="295" t="s">
        <v>59</v>
      </c>
      <c r="C494" s="15" t="s">
        <v>10</v>
      </c>
      <c r="D494" s="15"/>
      <c r="E494" s="289"/>
      <c r="F494" s="290"/>
      <c r="G494" s="291"/>
      <c r="H494" s="15"/>
      <c r="I494" s="392">
        <f t="shared" ref="I494:I499" si="1">SUM(I495)</f>
        <v>51136</v>
      </c>
    </row>
    <row r="495" spans="1:11" s="37" customFormat="1" ht="15.75" x14ac:dyDescent="0.25">
      <c r="A495" s="97" t="s">
        <v>23</v>
      </c>
      <c r="B495" s="26" t="s">
        <v>59</v>
      </c>
      <c r="C495" s="22" t="s">
        <v>10</v>
      </c>
      <c r="D495" s="26">
        <v>13</v>
      </c>
      <c r="E495" s="98"/>
      <c r="F495" s="286"/>
      <c r="G495" s="287"/>
      <c r="H495" s="22"/>
      <c r="I495" s="393">
        <f>SUM(I496)</f>
        <v>51136</v>
      </c>
    </row>
    <row r="496" spans="1:11" ht="31.5" x14ac:dyDescent="0.25">
      <c r="A496" s="27" t="s">
        <v>150</v>
      </c>
      <c r="B496" s="30" t="s">
        <v>59</v>
      </c>
      <c r="C496" s="28" t="s">
        <v>10</v>
      </c>
      <c r="D496" s="30">
        <v>13</v>
      </c>
      <c r="E496" s="217" t="s">
        <v>221</v>
      </c>
      <c r="F496" s="218" t="s">
        <v>370</v>
      </c>
      <c r="G496" s="219" t="s">
        <v>371</v>
      </c>
      <c r="H496" s="31"/>
      <c r="I496" s="394">
        <f t="shared" si="1"/>
        <v>51136</v>
      </c>
    </row>
    <row r="497" spans="1:10" ht="32.25" customHeight="1" x14ac:dyDescent="0.25">
      <c r="A497" s="3" t="s">
        <v>157</v>
      </c>
      <c r="B497" s="340" t="s">
        <v>59</v>
      </c>
      <c r="C497" s="2" t="s">
        <v>10</v>
      </c>
      <c r="D497" s="2">
        <v>13</v>
      </c>
      <c r="E497" s="220" t="s">
        <v>452</v>
      </c>
      <c r="F497" s="221" t="s">
        <v>370</v>
      </c>
      <c r="G497" s="222" t="s">
        <v>371</v>
      </c>
      <c r="H497" s="2"/>
      <c r="I497" s="395">
        <f t="shared" si="1"/>
        <v>51136</v>
      </c>
    </row>
    <row r="498" spans="1:10" ht="15.75" x14ac:dyDescent="0.25">
      <c r="A498" s="69" t="s">
        <v>540</v>
      </c>
      <c r="B498" s="282" t="s">
        <v>59</v>
      </c>
      <c r="C498" s="2" t="s">
        <v>10</v>
      </c>
      <c r="D498" s="2">
        <v>13</v>
      </c>
      <c r="E498" s="220" t="s">
        <v>225</v>
      </c>
      <c r="F498" s="221" t="s">
        <v>12</v>
      </c>
      <c r="G498" s="222" t="s">
        <v>371</v>
      </c>
      <c r="H498" s="2"/>
      <c r="I498" s="395">
        <f t="shared" si="1"/>
        <v>51136</v>
      </c>
      <c r="J498" s="273"/>
    </row>
    <row r="499" spans="1:10" ht="31.5" x14ac:dyDescent="0.25">
      <c r="A499" s="542" t="s">
        <v>426</v>
      </c>
      <c r="B499" s="6" t="s">
        <v>59</v>
      </c>
      <c r="C499" s="2" t="s">
        <v>10</v>
      </c>
      <c r="D499" s="2">
        <v>13</v>
      </c>
      <c r="E499" s="220" t="s">
        <v>225</v>
      </c>
      <c r="F499" s="221" t="s">
        <v>12</v>
      </c>
      <c r="G499" s="240" t="s">
        <v>425</v>
      </c>
      <c r="H499" s="2"/>
      <c r="I499" s="395">
        <f t="shared" si="1"/>
        <v>51136</v>
      </c>
    </row>
    <row r="500" spans="1:10" ht="16.5" customHeight="1" x14ac:dyDescent="0.25">
      <c r="A500" s="7" t="s">
        <v>21</v>
      </c>
      <c r="B500" s="6" t="s">
        <v>59</v>
      </c>
      <c r="C500" s="2" t="s">
        <v>10</v>
      </c>
      <c r="D500" s="2">
        <v>13</v>
      </c>
      <c r="E500" s="220" t="s">
        <v>225</v>
      </c>
      <c r="F500" s="221" t="s">
        <v>12</v>
      </c>
      <c r="G500" s="240" t="s">
        <v>425</v>
      </c>
      <c r="H500" s="2" t="s">
        <v>66</v>
      </c>
      <c r="I500" s="397">
        <v>51136</v>
      </c>
    </row>
    <row r="501" spans="1:10" s="37" customFormat="1" ht="15.75" x14ac:dyDescent="0.25">
      <c r="A501" s="277" t="s">
        <v>27</v>
      </c>
      <c r="B501" s="19" t="s">
        <v>59</v>
      </c>
      <c r="C501" s="15" t="s">
        <v>29</v>
      </c>
      <c r="D501" s="19"/>
      <c r="E501" s="247"/>
      <c r="F501" s="248"/>
      <c r="G501" s="249"/>
      <c r="H501" s="15"/>
      <c r="I501" s="392">
        <f>SUM(+I502)</f>
        <v>1319600</v>
      </c>
    </row>
    <row r="502" spans="1:10" s="37" customFormat="1" ht="15.75" x14ac:dyDescent="0.25">
      <c r="A502" s="109" t="s">
        <v>547</v>
      </c>
      <c r="B502" s="26" t="s">
        <v>59</v>
      </c>
      <c r="C502" s="22" t="s">
        <v>29</v>
      </c>
      <c r="D502" s="22" t="s">
        <v>29</v>
      </c>
      <c r="E502" s="214"/>
      <c r="F502" s="215"/>
      <c r="G502" s="216"/>
      <c r="H502" s="22"/>
      <c r="I502" s="401">
        <f>SUM(I503+I517)</f>
        <v>1319600</v>
      </c>
    </row>
    <row r="503" spans="1:10" ht="63" x14ac:dyDescent="0.25">
      <c r="A503" s="102" t="s">
        <v>151</v>
      </c>
      <c r="B503" s="30" t="s">
        <v>59</v>
      </c>
      <c r="C503" s="28" t="s">
        <v>29</v>
      </c>
      <c r="D503" s="28" t="s">
        <v>29</v>
      </c>
      <c r="E503" s="217" t="s">
        <v>443</v>
      </c>
      <c r="F503" s="218" t="s">
        <v>370</v>
      </c>
      <c r="G503" s="219" t="s">
        <v>371</v>
      </c>
      <c r="H503" s="28"/>
      <c r="I503" s="394">
        <f>SUM(I504+I509)</f>
        <v>1294600</v>
      </c>
    </row>
    <row r="504" spans="1:10" ht="81" customHeight="1" x14ac:dyDescent="0.25">
      <c r="A504" s="105" t="s">
        <v>152</v>
      </c>
      <c r="B504" s="53" t="s">
        <v>59</v>
      </c>
      <c r="C504" s="44" t="s">
        <v>29</v>
      </c>
      <c r="D504" s="44" t="s">
        <v>29</v>
      </c>
      <c r="E504" s="256" t="s">
        <v>223</v>
      </c>
      <c r="F504" s="257" t="s">
        <v>370</v>
      </c>
      <c r="G504" s="258" t="s">
        <v>371</v>
      </c>
      <c r="H504" s="44"/>
      <c r="I504" s="395">
        <f>SUM(I505)</f>
        <v>148000</v>
      </c>
    </row>
    <row r="505" spans="1:10" ht="31.5" x14ac:dyDescent="0.25">
      <c r="A505" s="105" t="s">
        <v>444</v>
      </c>
      <c r="B505" s="53" t="s">
        <v>59</v>
      </c>
      <c r="C505" s="44" t="s">
        <v>29</v>
      </c>
      <c r="D505" s="44" t="s">
        <v>29</v>
      </c>
      <c r="E505" s="256" t="s">
        <v>223</v>
      </c>
      <c r="F505" s="257" t="s">
        <v>10</v>
      </c>
      <c r="G505" s="258" t="s">
        <v>371</v>
      </c>
      <c r="H505" s="44"/>
      <c r="I505" s="395">
        <f>SUM(I506)</f>
        <v>148000</v>
      </c>
    </row>
    <row r="506" spans="1:10" ht="15.75" x14ac:dyDescent="0.25">
      <c r="A506" s="61" t="s">
        <v>85</v>
      </c>
      <c r="B506" s="340" t="s">
        <v>59</v>
      </c>
      <c r="C506" s="44" t="s">
        <v>29</v>
      </c>
      <c r="D506" s="44" t="s">
        <v>29</v>
      </c>
      <c r="E506" s="256" t="s">
        <v>223</v>
      </c>
      <c r="F506" s="257" t="s">
        <v>10</v>
      </c>
      <c r="G506" s="258" t="s">
        <v>445</v>
      </c>
      <c r="H506" s="44"/>
      <c r="I506" s="395">
        <f>SUM(I507:I508)</f>
        <v>148000</v>
      </c>
    </row>
    <row r="507" spans="1:10" ht="31.5" hidden="1" x14ac:dyDescent="0.25">
      <c r="A507" s="535" t="s">
        <v>514</v>
      </c>
      <c r="B507" s="6" t="s">
        <v>59</v>
      </c>
      <c r="C507" s="44" t="s">
        <v>29</v>
      </c>
      <c r="D507" s="44" t="s">
        <v>29</v>
      </c>
      <c r="E507" s="256" t="s">
        <v>223</v>
      </c>
      <c r="F507" s="257" t="s">
        <v>10</v>
      </c>
      <c r="G507" s="258" t="s">
        <v>445</v>
      </c>
      <c r="H507" s="44" t="s">
        <v>16</v>
      </c>
      <c r="I507" s="397"/>
    </row>
    <row r="508" spans="1:10" s="569" customFormat="1" ht="15.75" x14ac:dyDescent="0.25">
      <c r="A508" s="61" t="s">
        <v>40</v>
      </c>
      <c r="B508" s="6" t="s">
        <v>59</v>
      </c>
      <c r="C508" s="44" t="s">
        <v>29</v>
      </c>
      <c r="D508" s="44" t="s">
        <v>29</v>
      </c>
      <c r="E508" s="256" t="s">
        <v>223</v>
      </c>
      <c r="F508" s="257" t="s">
        <v>10</v>
      </c>
      <c r="G508" s="258" t="s">
        <v>445</v>
      </c>
      <c r="H508" s="44" t="s">
        <v>39</v>
      </c>
      <c r="I508" s="397">
        <v>148000</v>
      </c>
    </row>
    <row r="509" spans="1:10" ht="78.75" x14ac:dyDescent="0.25">
      <c r="A509" s="103" t="s">
        <v>153</v>
      </c>
      <c r="B509" s="53" t="s">
        <v>59</v>
      </c>
      <c r="C509" s="44" t="s">
        <v>29</v>
      </c>
      <c r="D509" s="44" t="s">
        <v>29</v>
      </c>
      <c r="E509" s="256" t="s">
        <v>219</v>
      </c>
      <c r="F509" s="257" t="s">
        <v>370</v>
      </c>
      <c r="G509" s="258" t="s">
        <v>371</v>
      </c>
      <c r="H509" s="44"/>
      <c r="I509" s="395">
        <f>SUM(I510)</f>
        <v>1146600</v>
      </c>
    </row>
    <row r="510" spans="1:10" ht="31.5" x14ac:dyDescent="0.25">
      <c r="A510" s="103" t="s">
        <v>446</v>
      </c>
      <c r="B510" s="53" t="s">
        <v>59</v>
      </c>
      <c r="C510" s="44" t="s">
        <v>29</v>
      </c>
      <c r="D510" s="44" t="s">
        <v>29</v>
      </c>
      <c r="E510" s="256" t="s">
        <v>219</v>
      </c>
      <c r="F510" s="257" t="s">
        <v>10</v>
      </c>
      <c r="G510" s="122" t="s">
        <v>371</v>
      </c>
      <c r="H510" s="44"/>
      <c r="I510" s="395">
        <f>SUM(I511+I513+I515)</f>
        <v>1146600</v>
      </c>
    </row>
    <row r="511" spans="1:10" ht="15.75" x14ac:dyDescent="0.25">
      <c r="A511" s="103" t="s">
        <v>526</v>
      </c>
      <c r="B511" s="53" t="s">
        <v>59</v>
      </c>
      <c r="C511" s="44" t="s">
        <v>29</v>
      </c>
      <c r="D511" s="44" t="s">
        <v>29</v>
      </c>
      <c r="E511" s="256" t="s">
        <v>219</v>
      </c>
      <c r="F511" s="257" t="s">
        <v>10</v>
      </c>
      <c r="G511" s="258" t="s">
        <v>525</v>
      </c>
      <c r="H511" s="44"/>
      <c r="I511" s="395">
        <f>SUM(I512)</f>
        <v>754650</v>
      </c>
    </row>
    <row r="512" spans="1:10" ht="15.75" x14ac:dyDescent="0.25">
      <c r="A512" s="61" t="s">
        <v>40</v>
      </c>
      <c r="B512" s="53" t="s">
        <v>59</v>
      </c>
      <c r="C512" s="44" t="s">
        <v>29</v>
      </c>
      <c r="D512" s="44" t="s">
        <v>29</v>
      </c>
      <c r="E512" s="256" t="s">
        <v>219</v>
      </c>
      <c r="F512" s="257" t="s">
        <v>10</v>
      </c>
      <c r="G512" s="258" t="s">
        <v>525</v>
      </c>
      <c r="H512" s="44" t="s">
        <v>39</v>
      </c>
      <c r="I512" s="397">
        <v>754650</v>
      </c>
    </row>
    <row r="513" spans="1:9" ht="31.5" x14ac:dyDescent="0.25">
      <c r="A513" s="101" t="s">
        <v>447</v>
      </c>
      <c r="B513" s="340" t="s">
        <v>59</v>
      </c>
      <c r="C513" s="2" t="s">
        <v>29</v>
      </c>
      <c r="D513" s="2" t="s">
        <v>29</v>
      </c>
      <c r="E513" s="256" t="s">
        <v>219</v>
      </c>
      <c r="F513" s="221" t="s">
        <v>10</v>
      </c>
      <c r="G513" s="222" t="s">
        <v>448</v>
      </c>
      <c r="H513" s="2"/>
      <c r="I513" s="395">
        <f>SUM(I514:I514)</f>
        <v>391950</v>
      </c>
    </row>
    <row r="514" spans="1:9" ht="15.75" x14ac:dyDescent="0.25">
      <c r="A514" s="61" t="s">
        <v>40</v>
      </c>
      <c r="B514" s="340" t="s">
        <v>59</v>
      </c>
      <c r="C514" s="2" t="s">
        <v>29</v>
      </c>
      <c r="D514" s="2" t="s">
        <v>29</v>
      </c>
      <c r="E514" s="256" t="s">
        <v>219</v>
      </c>
      <c r="F514" s="221" t="s">
        <v>10</v>
      </c>
      <c r="G514" s="222" t="s">
        <v>448</v>
      </c>
      <c r="H514" s="2" t="s">
        <v>39</v>
      </c>
      <c r="I514" s="397">
        <v>391950</v>
      </c>
    </row>
    <row r="515" spans="1:9" ht="15.75" hidden="1" x14ac:dyDescent="0.25">
      <c r="A515" s="61" t="s">
        <v>524</v>
      </c>
      <c r="B515" s="340" t="s">
        <v>59</v>
      </c>
      <c r="C515" s="2" t="s">
        <v>29</v>
      </c>
      <c r="D515" s="2" t="s">
        <v>29</v>
      </c>
      <c r="E515" s="256" t="s">
        <v>219</v>
      </c>
      <c r="F515" s="221" t="s">
        <v>10</v>
      </c>
      <c r="G515" s="222" t="s">
        <v>527</v>
      </c>
      <c r="H515" s="2"/>
      <c r="I515" s="395">
        <f>SUM(I516)</f>
        <v>0</v>
      </c>
    </row>
    <row r="516" spans="1:9" ht="31.5" hidden="1" x14ac:dyDescent="0.25">
      <c r="A516" s="535" t="s">
        <v>514</v>
      </c>
      <c r="B516" s="340" t="s">
        <v>59</v>
      </c>
      <c r="C516" s="2" t="s">
        <v>29</v>
      </c>
      <c r="D516" s="2" t="s">
        <v>29</v>
      </c>
      <c r="E516" s="256" t="s">
        <v>219</v>
      </c>
      <c r="F516" s="221" t="s">
        <v>10</v>
      </c>
      <c r="G516" s="222" t="s">
        <v>527</v>
      </c>
      <c r="H516" s="2" t="s">
        <v>16</v>
      </c>
      <c r="I516" s="397"/>
    </row>
    <row r="517" spans="1:9" s="64" customFormat="1" ht="47.25" x14ac:dyDescent="0.25">
      <c r="A517" s="102" t="s">
        <v>112</v>
      </c>
      <c r="B517" s="30" t="s">
        <v>59</v>
      </c>
      <c r="C517" s="28" t="s">
        <v>29</v>
      </c>
      <c r="D517" s="28" t="s">
        <v>29</v>
      </c>
      <c r="E517" s="217" t="s">
        <v>385</v>
      </c>
      <c r="F517" s="218" t="s">
        <v>370</v>
      </c>
      <c r="G517" s="219" t="s">
        <v>371</v>
      </c>
      <c r="H517" s="28"/>
      <c r="I517" s="394">
        <f>SUM(I518)</f>
        <v>25000</v>
      </c>
    </row>
    <row r="518" spans="1:9" s="64" customFormat="1" ht="63" x14ac:dyDescent="0.25">
      <c r="A518" s="103" t="s">
        <v>148</v>
      </c>
      <c r="B518" s="53" t="s">
        <v>59</v>
      </c>
      <c r="C518" s="35" t="s">
        <v>29</v>
      </c>
      <c r="D518" s="44" t="s">
        <v>29</v>
      </c>
      <c r="E518" s="256" t="s">
        <v>218</v>
      </c>
      <c r="F518" s="257" t="s">
        <v>370</v>
      </c>
      <c r="G518" s="258" t="s">
        <v>371</v>
      </c>
      <c r="H518" s="71"/>
      <c r="I518" s="398">
        <f>SUM(I519)</f>
        <v>25000</v>
      </c>
    </row>
    <row r="519" spans="1:9" s="64" customFormat="1" ht="31.5" x14ac:dyDescent="0.25">
      <c r="A519" s="103" t="s">
        <v>440</v>
      </c>
      <c r="B519" s="53" t="s">
        <v>59</v>
      </c>
      <c r="C519" s="35" t="s">
        <v>29</v>
      </c>
      <c r="D519" s="44" t="s">
        <v>29</v>
      </c>
      <c r="E519" s="256" t="s">
        <v>218</v>
      </c>
      <c r="F519" s="257" t="s">
        <v>10</v>
      </c>
      <c r="G519" s="258" t="s">
        <v>371</v>
      </c>
      <c r="H519" s="71"/>
      <c r="I519" s="398">
        <f>SUM(I520)</f>
        <v>25000</v>
      </c>
    </row>
    <row r="520" spans="1:9" s="37" customFormat="1" ht="31.5" x14ac:dyDescent="0.25">
      <c r="A520" s="104" t="s">
        <v>149</v>
      </c>
      <c r="B520" s="282" t="s">
        <v>59</v>
      </c>
      <c r="C520" s="35" t="s">
        <v>29</v>
      </c>
      <c r="D520" s="44" t="s">
        <v>29</v>
      </c>
      <c r="E520" s="256" t="s">
        <v>218</v>
      </c>
      <c r="F520" s="257" t="s">
        <v>10</v>
      </c>
      <c r="G520" s="258" t="s">
        <v>441</v>
      </c>
      <c r="H520" s="71"/>
      <c r="I520" s="398">
        <f>SUM(I521)</f>
        <v>25000</v>
      </c>
    </row>
    <row r="521" spans="1:9" s="37" customFormat="1" ht="31.5" x14ac:dyDescent="0.25">
      <c r="A521" s="540" t="s">
        <v>514</v>
      </c>
      <c r="B521" s="282" t="s">
        <v>59</v>
      </c>
      <c r="C521" s="44" t="s">
        <v>29</v>
      </c>
      <c r="D521" s="44" t="s">
        <v>29</v>
      </c>
      <c r="E521" s="256" t="s">
        <v>218</v>
      </c>
      <c r="F521" s="257" t="s">
        <v>10</v>
      </c>
      <c r="G521" s="258" t="s">
        <v>441</v>
      </c>
      <c r="H521" s="71" t="s">
        <v>16</v>
      </c>
      <c r="I521" s="399">
        <v>25000</v>
      </c>
    </row>
    <row r="522" spans="1:9" ht="15.75" x14ac:dyDescent="0.25">
      <c r="A522" s="113" t="s">
        <v>33</v>
      </c>
      <c r="B522" s="19" t="s">
        <v>59</v>
      </c>
      <c r="C522" s="15" t="s">
        <v>35</v>
      </c>
      <c r="D522" s="15"/>
      <c r="E522" s="211"/>
      <c r="F522" s="212"/>
      <c r="G522" s="213"/>
      <c r="H522" s="15"/>
      <c r="I522" s="392">
        <f>SUM(I523,I566)</f>
        <v>41390494</v>
      </c>
    </row>
    <row r="523" spans="1:9" ht="15.75" x14ac:dyDescent="0.25">
      <c r="A523" s="109" t="s">
        <v>34</v>
      </c>
      <c r="B523" s="26" t="s">
        <v>59</v>
      </c>
      <c r="C523" s="22" t="s">
        <v>35</v>
      </c>
      <c r="D523" s="22" t="s">
        <v>10</v>
      </c>
      <c r="E523" s="214"/>
      <c r="F523" s="215"/>
      <c r="G523" s="216"/>
      <c r="H523" s="22"/>
      <c r="I523" s="393">
        <f>SUM(I524+I556+I561+I551)</f>
        <v>34243515</v>
      </c>
    </row>
    <row r="524" spans="1:9" ht="31.5" x14ac:dyDescent="0.25">
      <c r="A524" s="99" t="s">
        <v>150</v>
      </c>
      <c r="B524" s="30" t="s">
        <v>59</v>
      </c>
      <c r="C524" s="28" t="s">
        <v>35</v>
      </c>
      <c r="D524" s="28" t="s">
        <v>10</v>
      </c>
      <c r="E524" s="217" t="s">
        <v>221</v>
      </c>
      <c r="F524" s="218" t="s">
        <v>370</v>
      </c>
      <c r="G524" s="219" t="s">
        <v>371</v>
      </c>
      <c r="H524" s="31"/>
      <c r="I524" s="394">
        <f>SUM(I525,I543)</f>
        <v>34164635</v>
      </c>
    </row>
    <row r="525" spans="1:9" ht="48" customHeight="1" x14ac:dyDescent="0.25">
      <c r="A525" s="101" t="s">
        <v>156</v>
      </c>
      <c r="B525" s="340" t="s">
        <v>59</v>
      </c>
      <c r="C525" s="2" t="s">
        <v>35</v>
      </c>
      <c r="D525" s="2" t="s">
        <v>10</v>
      </c>
      <c r="E525" s="220" t="s">
        <v>224</v>
      </c>
      <c r="F525" s="221" t="s">
        <v>370</v>
      </c>
      <c r="G525" s="222" t="s">
        <v>371</v>
      </c>
      <c r="H525" s="2"/>
      <c r="I525" s="395">
        <f>SUM(I526)</f>
        <v>20953002</v>
      </c>
    </row>
    <row r="526" spans="1:9" ht="31.5" x14ac:dyDescent="0.25">
      <c r="A526" s="101" t="s">
        <v>451</v>
      </c>
      <c r="B526" s="340" t="s">
        <v>59</v>
      </c>
      <c r="C526" s="2" t="s">
        <v>35</v>
      </c>
      <c r="D526" s="2" t="s">
        <v>10</v>
      </c>
      <c r="E526" s="220" t="s">
        <v>224</v>
      </c>
      <c r="F526" s="221" t="s">
        <v>10</v>
      </c>
      <c r="G526" s="222" t="s">
        <v>371</v>
      </c>
      <c r="H526" s="2"/>
      <c r="I526" s="395">
        <f>SUM(I537+I541+I527+I529+I531+I533+I535)</f>
        <v>20953002</v>
      </c>
    </row>
    <row r="527" spans="1:9" ht="47.25" x14ac:dyDescent="0.25">
      <c r="A527" s="101" t="s">
        <v>572</v>
      </c>
      <c r="B527" s="340" t="s">
        <v>59</v>
      </c>
      <c r="C527" s="2" t="s">
        <v>35</v>
      </c>
      <c r="D527" s="2" t="s">
        <v>10</v>
      </c>
      <c r="E527" s="220" t="s">
        <v>224</v>
      </c>
      <c r="F527" s="221" t="s">
        <v>10</v>
      </c>
      <c r="G527" s="222" t="s">
        <v>571</v>
      </c>
      <c r="H527" s="2"/>
      <c r="I527" s="395">
        <f>SUM(I528)</f>
        <v>525000</v>
      </c>
    </row>
    <row r="528" spans="1:9" ht="31.5" x14ac:dyDescent="0.25">
      <c r="A528" s="535" t="s">
        <v>514</v>
      </c>
      <c r="B528" s="340" t="s">
        <v>59</v>
      </c>
      <c r="C528" s="2" t="s">
        <v>35</v>
      </c>
      <c r="D528" s="2" t="s">
        <v>10</v>
      </c>
      <c r="E528" s="220" t="s">
        <v>224</v>
      </c>
      <c r="F528" s="221" t="s">
        <v>10</v>
      </c>
      <c r="G528" s="222" t="s">
        <v>571</v>
      </c>
      <c r="H528" s="2" t="s">
        <v>16</v>
      </c>
      <c r="I528" s="397">
        <v>525000</v>
      </c>
    </row>
    <row r="529" spans="1:9" s="573" customFormat="1" ht="78.75" x14ac:dyDescent="0.25">
      <c r="A529" s="514" t="s">
        <v>787</v>
      </c>
      <c r="B529" s="574" t="s">
        <v>59</v>
      </c>
      <c r="C529" s="2" t="s">
        <v>35</v>
      </c>
      <c r="D529" s="2" t="s">
        <v>10</v>
      </c>
      <c r="E529" s="220" t="s">
        <v>224</v>
      </c>
      <c r="F529" s="221" t="s">
        <v>10</v>
      </c>
      <c r="G529" s="222" t="s">
        <v>764</v>
      </c>
      <c r="H529" s="2"/>
      <c r="I529" s="395">
        <f>SUM(I530)</f>
        <v>1800000</v>
      </c>
    </row>
    <row r="530" spans="1:9" s="573" customFormat="1" ht="31.5" x14ac:dyDescent="0.25">
      <c r="A530" s="535" t="s">
        <v>514</v>
      </c>
      <c r="B530" s="574" t="s">
        <v>59</v>
      </c>
      <c r="C530" s="2" t="s">
        <v>35</v>
      </c>
      <c r="D530" s="2" t="s">
        <v>10</v>
      </c>
      <c r="E530" s="220" t="s">
        <v>224</v>
      </c>
      <c r="F530" s="221" t="s">
        <v>10</v>
      </c>
      <c r="G530" s="222" t="s">
        <v>764</v>
      </c>
      <c r="H530" s="2" t="s">
        <v>16</v>
      </c>
      <c r="I530" s="397">
        <v>1800000</v>
      </c>
    </row>
    <row r="531" spans="1:9" s="573" customFormat="1" ht="64.5" customHeight="1" x14ac:dyDescent="0.25">
      <c r="A531" s="514" t="s">
        <v>788</v>
      </c>
      <c r="B531" s="574" t="s">
        <v>59</v>
      </c>
      <c r="C531" s="2" t="s">
        <v>35</v>
      </c>
      <c r="D531" s="2" t="s">
        <v>10</v>
      </c>
      <c r="E531" s="220" t="s">
        <v>224</v>
      </c>
      <c r="F531" s="221" t="s">
        <v>10</v>
      </c>
      <c r="G531" s="222" t="s">
        <v>765</v>
      </c>
      <c r="H531" s="2"/>
      <c r="I531" s="395">
        <f>SUM(I532)</f>
        <v>1681032</v>
      </c>
    </row>
    <row r="532" spans="1:9" s="573" customFormat="1" ht="31.5" x14ac:dyDescent="0.25">
      <c r="A532" s="535" t="s">
        <v>514</v>
      </c>
      <c r="B532" s="574" t="s">
        <v>59</v>
      </c>
      <c r="C532" s="2" t="s">
        <v>35</v>
      </c>
      <c r="D532" s="2" t="s">
        <v>10</v>
      </c>
      <c r="E532" s="220" t="s">
        <v>224</v>
      </c>
      <c r="F532" s="221" t="s">
        <v>10</v>
      </c>
      <c r="G532" s="222" t="s">
        <v>765</v>
      </c>
      <c r="H532" s="2" t="s">
        <v>16</v>
      </c>
      <c r="I532" s="397">
        <v>1681032</v>
      </c>
    </row>
    <row r="533" spans="1:9" s="573" customFormat="1" ht="78.75" x14ac:dyDescent="0.25">
      <c r="A533" s="514" t="s">
        <v>789</v>
      </c>
      <c r="B533" s="574" t="s">
        <v>59</v>
      </c>
      <c r="C533" s="2" t="s">
        <v>35</v>
      </c>
      <c r="D533" s="2" t="s">
        <v>10</v>
      </c>
      <c r="E533" s="220" t="s">
        <v>224</v>
      </c>
      <c r="F533" s="221" t="s">
        <v>10</v>
      </c>
      <c r="G533" s="222" t="s">
        <v>766</v>
      </c>
      <c r="H533" s="2"/>
      <c r="I533" s="395">
        <f>SUM(I534)</f>
        <v>2127605</v>
      </c>
    </row>
    <row r="534" spans="1:9" s="573" customFormat="1" ht="31.5" x14ac:dyDescent="0.25">
      <c r="A534" s="535" t="s">
        <v>514</v>
      </c>
      <c r="B534" s="574" t="s">
        <v>59</v>
      </c>
      <c r="C534" s="2" t="s">
        <v>35</v>
      </c>
      <c r="D534" s="2" t="s">
        <v>10</v>
      </c>
      <c r="E534" s="220" t="s">
        <v>224</v>
      </c>
      <c r="F534" s="221" t="s">
        <v>10</v>
      </c>
      <c r="G534" s="222" t="s">
        <v>766</v>
      </c>
      <c r="H534" s="2" t="s">
        <v>16</v>
      </c>
      <c r="I534" s="397">
        <v>2127605</v>
      </c>
    </row>
    <row r="535" spans="1:9" s="573" customFormat="1" ht="78.75" x14ac:dyDescent="0.25">
      <c r="A535" s="514" t="s">
        <v>790</v>
      </c>
      <c r="B535" s="574" t="s">
        <v>59</v>
      </c>
      <c r="C535" s="2" t="s">
        <v>35</v>
      </c>
      <c r="D535" s="2" t="s">
        <v>10</v>
      </c>
      <c r="E535" s="220" t="s">
        <v>224</v>
      </c>
      <c r="F535" s="221" t="s">
        <v>10</v>
      </c>
      <c r="G535" s="222" t="s">
        <v>767</v>
      </c>
      <c r="H535" s="2"/>
      <c r="I535" s="395">
        <f>SUM(I536)</f>
        <v>1120688</v>
      </c>
    </row>
    <row r="536" spans="1:9" s="573" customFormat="1" ht="31.5" x14ac:dyDescent="0.25">
      <c r="A536" s="535" t="s">
        <v>514</v>
      </c>
      <c r="B536" s="574" t="s">
        <v>59</v>
      </c>
      <c r="C536" s="2" t="s">
        <v>35</v>
      </c>
      <c r="D536" s="2" t="s">
        <v>10</v>
      </c>
      <c r="E536" s="220" t="s">
        <v>224</v>
      </c>
      <c r="F536" s="221" t="s">
        <v>10</v>
      </c>
      <c r="G536" s="222" t="s">
        <v>767</v>
      </c>
      <c r="H536" s="2" t="s">
        <v>16</v>
      </c>
      <c r="I536" s="397">
        <v>1120688</v>
      </c>
    </row>
    <row r="537" spans="1:9" ht="31.5" x14ac:dyDescent="0.25">
      <c r="A537" s="61" t="s">
        <v>84</v>
      </c>
      <c r="B537" s="340" t="s">
        <v>59</v>
      </c>
      <c r="C537" s="2" t="s">
        <v>35</v>
      </c>
      <c r="D537" s="2" t="s">
        <v>10</v>
      </c>
      <c r="E537" s="220" t="s">
        <v>224</v>
      </c>
      <c r="F537" s="221" t="s">
        <v>10</v>
      </c>
      <c r="G537" s="222" t="s">
        <v>402</v>
      </c>
      <c r="H537" s="2"/>
      <c r="I537" s="395">
        <f>SUM(I538:I540)</f>
        <v>13698677</v>
      </c>
    </row>
    <row r="538" spans="1:9" ht="63" x14ac:dyDescent="0.25">
      <c r="A538" s="101" t="s">
        <v>76</v>
      </c>
      <c r="B538" s="340" t="s">
        <v>59</v>
      </c>
      <c r="C538" s="2" t="s">
        <v>35</v>
      </c>
      <c r="D538" s="2" t="s">
        <v>10</v>
      </c>
      <c r="E538" s="220" t="s">
        <v>224</v>
      </c>
      <c r="F538" s="221" t="s">
        <v>10</v>
      </c>
      <c r="G538" s="222" t="s">
        <v>402</v>
      </c>
      <c r="H538" s="2" t="s">
        <v>13</v>
      </c>
      <c r="I538" s="397">
        <v>12786179</v>
      </c>
    </row>
    <row r="539" spans="1:9" ht="31.5" x14ac:dyDescent="0.25">
      <c r="A539" s="535" t="s">
        <v>514</v>
      </c>
      <c r="B539" s="6" t="s">
        <v>59</v>
      </c>
      <c r="C539" s="2" t="s">
        <v>35</v>
      </c>
      <c r="D539" s="2" t="s">
        <v>10</v>
      </c>
      <c r="E539" s="220" t="s">
        <v>224</v>
      </c>
      <c r="F539" s="221" t="s">
        <v>10</v>
      </c>
      <c r="G539" s="222" t="s">
        <v>402</v>
      </c>
      <c r="H539" s="2" t="s">
        <v>16</v>
      </c>
      <c r="I539" s="397">
        <v>880434</v>
      </c>
    </row>
    <row r="540" spans="1:9" ht="15.75" x14ac:dyDescent="0.25">
      <c r="A540" s="61" t="s">
        <v>18</v>
      </c>
      <c r="B540" s="340" t="s">
        <v>59</v>
      </c>
      <c r="C540" s="2" t="s">
        <v>35</v>
      </c>
      <c r="D540" s="2" t="s">
        <v>10</v>
      </c>
      <c r="E540" s="220" t="s">
        <v>224</v>
      </c>
      <c r="F540" s="221" t="s">
        <v>10</v>
      </c>
      <c r="G540" s="222" t="s">
        <v>402</v>
      </c>
      <c r="H540" s="2" t="s">
        <v>17</v>
      </c>
      <c r="I540" s="397">
        <v>32064</v>
      </c>
    </row>
    <row r="541" spans="1:9" ht="15.75" hidden="1" x14ac:dyDescent="0.25">
      <c r="A541" s="61" t="s">
        <v>100</v>
      </c>
      <c r="B541" s="340" t="s">
        <v>59</v>
      </c>
      <c r="C541" s="2" t="s">
        <v>35</v>
      </c>
      <c r="D541" s="2" t="s">
        <v>10</v>
      </c>
      <c r="E541" s="220" t="s">
        <v>224</v>
      </c>
      <c r="F541" s="221" t="s">
        <v>10</v>
      </c>
      <c r="G541" s="222" t="s">
        <v>393</v>
      </c>
      <c r="H541" s="2"/>
      <c r="I541" s="395">
        <f>SUM(I542)</f>
        <v>0</v>
      </c>
    </row>
    <row r="542" spans="1:9" ht="31.5" hidden="1" x14ac:dyDescent="0.25">
      <c r="A542" s="535" t="s">
        <v>514</v>
      </c>
      <c r="B542" s="340" t="s">
        <v>59</v>
      </c>
      <c r="C542" s="2" t="s">
        <v>35</v>
      </c>
      <c r="D542" s="2" t="s">
        <v>10</v>
      </c>
      <c r="E542" s="220" t="s">
        <v>224</v>
      </c>
      <c r="F542" s="221" t="s">
        <v>10</v>
      </c>
      <c r="G542" s="222" t="s">
        <v>393</v>
      </c>
      <c r="H542" s="2" t="s">
        <v>16</v>
      </c>
      <c r="I542" s="397"/>
    </row>
    <row r="543" spans="1:9" ht="48" customHeight="1" x14ac:dyDescent="0.25">
      <c r="A543" s="61" t="s">
        <v>157</v>
      </c>
      <c r="B543" s="340" t="s">
        <v>59</v>
      </c>
      <c r="C543" s="2" t="s">
        <v>35</v>
      </c>
      <c r="D543" s="2" t="s">
        <v>10</v>
      </c>
      <c r="E543" s="220" t="s">
        <v>452</v>
      </c>
      <c r="F543" s="221" t="s">
        <v>370</v>
      </c>
      <c r="G543" s="222" t="s">
        <v>371</v>
      </c>
      <c r="H543" s="2"/>
      <c r="I543" s="395">
        <f>SUM(I544)</f>
        <v>13211633</v>
      </c>
    </row>
    <row r="544" spans="1:9" ht="15.75" x14ac:dyDescent="0.25">
      <c r="A544" s="61" t="s">
        <v>453</v>
      </c>
      <c r="B544" s="340" t="s">
        <v>59</v>
      </c>
      <c r="C544" s="2" t="s">
        <v>35</v>
      </c>
      <c r="D544" s="2" t="s">
        <v>10</v>
      </c>
      <c r="E544" s="220" t="s">
        <v>225</v>
      </c>
      <c r="F544" s="221" t="s">
        <v>10</v>
      </c>
      <c r="G544" s="222" t="s">
        <v>371</v>
      </c>
      <c r="H544" s="2"/>
      <c r="I544" s="395">
        <f>SUM(I547+I545)</f>
        <v>13211633</v>
      </c>
    </row>
    <row r="545" spans="1:9" s="584" customFormat="1" ht="31.5" x14ac:dyDescent="0.25">
      <c r="A545" s="538" t="s">
        <v>775</v>
      </c>
      <c r="B545" s="585" t="s">
        <v>59</v>
      </c>
      <c r="C545" s="2" t="s">
        <v>35</v>
      </c>
      <c r="D545" s="2" t="s">
        <v>10</v>
      </c>
      <c r="E545" s="220" t="s">
        <v>225</v>
      </c>
      <c r="F545" s="221" t="s">
        <v>10</v>
      </c>
      <c r="G545" s="222" t="s">
        <v>794</v>
      </c>
      <c r="H545" s="2"/>
      <c r="I545" s="395">
        <f>SUM(I546)</f>
        <v>526316</v>
      </c>
    </row>
    <row r="546" spans="1:9" s="584" customFormat="1" ht="31.5" x14ac:dyDescent="0.25">
      <c r="A546" s="535" t="s">
        <v>514</v>
      </c>
      <c r="B546" s="585" t="s">
        <v>59</v>
      </c>
      <c r="C546" s="2" t="s">
        <v>35</v>
      </c>
      <c r="D546" s="2" t="s">
        <v>10</v>
      </c>
      <c r="E546" s="220" t="s">
        <v>225</v>
      </c>
      <c r="F546" s="221" t="s">
        <v>10</v>
      </c>
      <c r="G546" s="222" t="s">
        <v>794</v>
      </c>
      <c r="H546" s="2" t="s">
        <v>16</v>
      </c>
      <c r="I546" s="397">
        <v>526316</v>
      </c>
    </row>
    <row r="547" spans="1:9" ht="31.5" x14ac:dyDescent="0.25">
      <c r="A547" s="61" t="s">
        <v>84</v>
      </c>
      <c r="B547" s="340" t="s">
        <v>59</v>
      </c>
      <c r="C547" s="2" t="s">
        <v>35</v>
      </c>
      <c r="D547" s="2" t="s">
        <v>10</v>
      </c>
      <c r="E547" s="220" t="s">
        <v>225</v>
      </c>
      <c r="F547" s="221" t="s">
        <v>10</v>
      </c>
      <c r="G547" s="222" t="s">
        <v>402</v>
      </c>
      <c r="H547" s="2"/>
      <c r="I547" s="395">
        <f>SUM(I548:I550)</f>
        <v>12685317</v>
      </c>
    </row>
    <row r="548" spans="1:9" ht="63" x14ac:dyDescent="0.25">
      <c r="A548" s="101" t="s">
        <v>76</v>
      </c>
      <c r="B548" s="340" t="s">
        <v>59</v>
      </c>
      <c r="C548" s="2" t="s">
        <v>35</v>
      </c>
      <c r="D548" s="2" t="s">
        <v>10</v>
      </c>
      <c r="E548" s="220" t="s">
        <v>225</v>
      </c>
      <c r="F548" s="221" t="s">
        <v>10</v>
      </c>
      <c r="G548" s="222" t="s">
        <v>402</v>
      </c>
      <c r="H548" s="2" t="s">
        <v>13</v>
      </c>
      <c r="I548" s="397">
        <v>12027043</v>
      </c>
    </row>
    <row r="549" spans="1:9" ht="31.5" x14ac:dyDescent="0.25">
      <c r="A549" s="535" t="s">
        <v>514</v>
      </c>
      <c r="B549" s="6" t="s">
        <v>59</v>
      </c>
      <c r="C549" s="2" t="s">
        <v>35</v>
      </c>
      <c r="D549" s="2" t="s">
        <v>10</v>
      </c>
      <c r="E549" s="220" t="s">
        <v>225</v>
      </c>
      <c r="F549" s="221" t="s">
        <v>10</v>
      </c>
      <c r="G549" s="222" t="s">
        <v>402</v>
      </c>
      <c r="H549" s="2" t="s">
        <v>16</v>
      </c>
      <c r="I549" s="397">
        <v>649428</v>
      </c>
    </row>
    <row r="550" spans="1:9" ht="15.75" x14ac:dyDescent="0.25">
      <c r="A550" s="61" t="s">
        <v>18</v>
      </c>
      <c r="B550" s="340" t="s">
        <v>59</v>
      </c>
      <c r="C550" s="2" t="s">
        <v>35</v>
      </c>
      <c r="D550" s="2" t="s">
        <v>10</v>
      </c>
      <c r="E550" s="220" t="s">
        <v>225</v>
      </c>
      <c r="F550" s="221" t="s">
        <v>10</v>
      </c>
      <c r="G550" s="222" t="s">
        <v>402</v>
      </c>
      <c r="H550" s="2" t="s">
        <v>17</v>
      </c>
      <c r="I550" s="397">
        <v>8846</v>
      </c>
    </row>
    <row r="551" spans="1:9" s="64" customFormat="1" ht="47.25" hidden="1" x14ac:dyDescent="0.25">
      <c r="A551" s="102" t="s">
        <v>112</v>
      </c>
      <c r="B551" s="30" t="s">
        <v>59</v>
      </c>
      <c r="C551" s="28" t="s">
        <v>35</v>
      </c>
      <c r="D551" s="28" t="s">
        <v>10</v>
      </c>
      <c r="E551" s="217" t="s">
        <v>385</v>
      </c>
      <c r="F551" s="218" t="s">
        <v>370</v>
      </c>
      <c r="G551" s="219" t="s">
        <v>371</v>
      </c>
      <c r="H551" s="28"/>
      <c r="I551" s="394">
        <f>SUM(I552)</f>
        <v>0</v>
      </c>
    </row>
    <row r="552" spans="1:9" s="64" customFormat="1" ht="63" hidden="1" x14ac:dyDescent="0.25">
      <c r="A552" s="103" t="s">
        <v>148</v>
      </c>
      <c r="B552" s="53" t="s">
        <v>59</v>
      </c>
      <c r="C552" s="35" t="s">
        <v>35</v>
      </c>
      <c r="D552" s="44" t="s">
        <v>10</v>
      </c>
      <c r="E552" s="256" t="s">
        <v>218</v>
      </c>
      <c r="F552" s="257" t="s">
        <v>370</v>
      </c>
      <c r="G552" s="258" t="s">
        <v>371</v>
      </c>
      <c r="H552" s="71"/>
      <c r="I552" s="398">
        <f>SUM(I553)</f>
        <v>0</v>
      </c>
    </row>
    <row r="553" spans="1:9" s="64" customFormat="1" ht="31.5" hidden="1" x14ac:dyDescent="0.25">
      <c r="A553" s="103" t="s">
        <v>440</v>
      </c>
      <c r="B553" s="53" t="s">
        <v>59</v>
      </c>
      <c r="C553" s="35" t="s">
        <v>35</v>
      </c>
      <c r="D553" s="44" t="s">
        <v>10</v>
      </c>
      <c r="E553" s="256" t="s">
        <v>218</v>
      </c>
      <c r="F553" s="257" t="s">
        <v>10</v>
      </c>
      <c r="G553" s="258" t="s">
        <v>371</v>
      </c>
      <c r="H553" s="71"/>
      <c r="I553" s="398">
        <f>SUM(I554)</f>
        <v>0</v>
      </c>
    </row>
    <row r="554" spans="1:9" s="37" customFormat="1" ht="31.5" hidden="1" x14ac:dyDescent="0.25">
      <c r="A554" s="104" t="s">
        <v>149</v>
      </c>
      <c r="B554" s="282" t="s">
        <v>59</v>
      </c>
      <c r="C554" s="35" t="s">
        <v>35</v>
      </c>
      <c r="D554" s="44" t="s">
        <v>10</v>
      </c>
      <c r="E554" s="256" t="s">
        <v>218</v>
      </c>
      <c r="F554" s="257" t="s">
        <v>10</v>
      </c>
      <c r="G554" s="258" t="s">
        <v>441</v>
      </c>
      <c r="H554" s="71"/>
      <c r="I554" s="398">
        <f>SUM(I555)</f>
        <v>0</v>
      </c>
    </row>
    <row r="555" spans="1:9" s="37" customFormat="1" ht="31.5" hidden="1" x14ac:dyDescent="0.25">
      <c r="A555" s="540" t="s">
        <v>514</v>
      </c>
      <c r="B555" s="282" t="s">
        <v>59</v>
      </c>
      <c r="C555" s="44" t="s">
        <v>35</v>
      </c>
      <c r="D555" s="44" t="s">
        <v>10</v>
      </c>
      <c r="E555" s="256" t="s">
        <v>218</v>
      </c>
      <c r="F555" s="257" t="s">
        <v>10</v>
      </c>
      <c r="G555" s="258" t="s">
        <v>441</v>
      </c>
      <c r="H555" s="71" t="s">
        <v>16</v>
      </c>
      <c r="I555" s="399"/>
    </row>
    <row r="556" spans="1:9" s="37" customFormat="1" ht="63" x14ac:dyDescent="0.25">
      <c r="A556" s="102" t="s">
        <v>128</v>
      </c>
      <c r="B556" s="30" t="s">
        <v>59</v>
      </c>
      <c r="C556" s="28" t="s">
        <v>35</v>
      </c>
      <c r="D556" s="42" t="s">
        <v>10</v>
      </c>
      <c r="E556" s="229" t="s">
        <v>199</v>
      </c>
      <c r="F556" s="230" t="s">
        <v>370</v>
      </c>
      <c r="G556" s="231" t="s">
        <v>371</v>
      </c>
      <c r="H556" s="28"/>
      <c r="I556" s="394">
        <f>SUM(I557)</f>
        <v>53880</v>
      </c>
    </row>
    <row r="557" spans="1:9" s="37" customFormat="1" ht="110.25" x14ac:dyDescent="0.25">
      <c r="A557" s="103" t="s">
        <v>144</v>
      </c>
      <c r="B557" s="53" t="s">
        <v>59</v>
      </c>
      <c r="C557" s="2" t="s">
        <v>35</v>
      </c>
      <c r="D557" s="35" t="s">
        <v>10</v>
      </c>
      <c r="E557" s="259" t="s">
        <v>201</v>
      </c>
      <c r="F557" s="260" t="s">
        <v>370</v>
      </c>
      <c r="G557" s="261" t="s">
        <v>371</v>
      </c>
      <c r="H557" s="2"/>
      <c r="I557" s="395">
        <f>SUM(I558)</f>
        <v>53880</v>
      </c>
    </row>
    <row r="558" spans="1:9" s="37" customFormat="1" ht="47.25" x14ac:dyDescent="0.25">
      <c r="A558" s="103" t="s">
        <v>390</v>
      </c>
      <c r="B558" s="53" t="s">
        <v>59</v>
      </c>
      <c r="C558" s="2" t="s">
        <v>35</v>
      </c>
      <c r="D558" s="35" t="s">
        <v>10</v>
      </c>
      <c r="E558" s="259" t="s">
        <v>201</v>
      </c>
      <c r="F558" s="260" t="s">
        <v>10</v>
      </c>
      <c r="G558" s="261" t="s">
        <v>371</v>
      </c>
      <c r="H558" s="2"/>
      <c r="I558" s="395">
        <f>SUM(I559)</f>
        <v>53880</v>
      </c>
    </row>
    <row r="559" spans="1:9" s="37" customFormat="1" ht="31.5" x14ac:dyDescent="0.25">
      <c r="A559" s="61" t="s">
        <v>99</v>
      </c>
      <c r="B559" s="340" t="s">
        <v>59</v>
      </c>
      <c r="C559" s="2" t="s">
        <v>35</v>
      </c>
      <c r="D559" s="35" t="s">
        <v>10</v>
      </c>
      <c r="E559" s="259" t="s">
        <v>201</v>
      </c>
      <c r="F559" s="260" t="s">
        <v>10</v>
      </c>
      <c r="G559" s="261" t="s">
        <v>391</v>
      </c>
      <c r="H559" s="2"/>
      <c r="I559" s="395">
        <f>SUM(I560)</f>
        <v>53880</v>
      </c>
    </row>
    <row r="560" spans="1:9" s="37" customFormat="1" ht="31.5" x14ac:dyDescent="0.25">
      <c r="A560" s="535" t="s">
        <v>514</v>
      </c>
      <c r="B560" s="6" t="s">
        <v>59</v>
      </c>
      <c r="C560" s="2" t="s">
        <v>35</v>
      </c>
      <c r="D560" s="35" t="s">
        <v>10</v>
      </c>
      <c r="E560" s="259" t="s">
        <v>201</v>
      </c>
      <c r="F560" s="260" t="s">
        <v>10</v>
      </c>
      <c r="G560" s="261" t="s">
        <v>391</v>
      </c>
      <c r="H560" s="2" t="s">
        <v>16</v>
      </c>
      <c r="I560" s="396">
        <v>53880</v>
      </c>
    </row>
    <row r="561" spans="1:9" s="64" customFormat="1" ht="31.5" x14ac:dyDescent="0.25">
      <c r="A561" s="99" t="s">
        <v>135</v>
      </c>
      <c r="B561" s="30" t="s">
        <v>59</v>
      </c>
      <c r="C561" s="28" t="s">
        <v>35</v>
      </c>
      <c r="D561" s="28" t="s">
        <v>10</v>
      </c>
      <c r="E561" s="217" t="s">
        <v>204</v>
      </c>
      <c r="F561" s="218" t="s">
        <v>370</v>
      </c>
      <c r="G561" s="219" t="s">
        <v>371</v>
      </c>
      <c r="H561" s="31"/>
      <c r="I561" s="394">
        <f>SUM(I562)</f>
        <v>25000</v>
      </c>
    </row>
    <row r="562" spans="1:9" s="64" customFormat="1" ht="63" x14ac:dyDescent="0.25">
      <c r="A562" s="101" t="s">
        <v>158</v>
      </c>
      <c r="B562" s="340" t="s">
        <v>59</v>
      </c>
      <c r="C562" s="2" t="s">
        <v>35</v>
      </c>
      <c r="D562" s="2" t="s">
        <v>10</v>
      </c>
      <c r="E562" s="220" t="s">
        <v>226</v>
      </c>
      <c r="F562" s="221" t="s">
        <v>370</v>
      </c>
      <c r="G562" s="222" t="s">
        <v>371</v>
      </c>
      <c r="H562" s="2"/>
      <c r="I562" s="395">
        <f>SUM(I563)</f>
        <v>25000</v>
      </c>
    </row>
    <row r="563" spans="1:9" s="64" customFormat="1" ht="48" customHeight="1" x14ac:dyDescent="0.25">
      <c r="A563" s="101" t="s">
        <v>454</v>
      </c>
      <c r="B563" s="340" t="s">
        <v>59</v>
      </c>
      <c r="C563" s="2" t="s">
        <v>35</v>
      </c>
      <c r="D563" s="2" t="s">
        <v>10</v>
      </c>
      <c r="E563" s="220" t="s">
        <v>226</v>
      </c>
      <c r="F563" s="221" t="s">
        <v>12</v>
      </c>
      <c r="G563" s="222" t="s">
        <v>371</v>
      </c>
      <c r="H563" s="2"/>
      <c r="I563" s="395">
        <f>SUM(+I564)</f>
        <v>25000</v>
      </c>
    </row>
    <row r="564" spans="1:9" s="64" customFormat="1" ht="31.5" x14ac:dyDescent="0.25">
      <c r="A564" s="61" t="s">
        <v>456</v>
      </c>
      <c r="B564" s="340" t="s">
        <v>59</v>
      </c>
      <c r="C564" s="2" t="s">
        <v>35</v>
      </c>
      <c r="D564" s="2" t="s">
        <v>10</v>
      </c>
      <c r="E564" s="220" t="s">
        <v>226</v>
      </c>
      <c r="F564" s="221" t="s">
        <v>12</v>
      </c>
      <c r="G564" s="222" t="s">
        <v>455</v>
      </c>
      <c r="H564" s="2"/>
      <c r="I564" s="395">
        <f>SUM(I565)</f>
        <v>25000</v>
      </c>
    </row>
    <row r="565" spans="1:9" s="64" customFormat="1" ht="31.5" x14ac:dyDescent="0.25">
      <c r="A565" s="535" t="s">
        <v>514</v>
      </c>
      <c r="B565" s="6" t="s">
        <v>59</v>
      </c>
      <c r="C565" s="2" t="s">
        <v>35</v>
      </c>
      <c r="D565" s="2" t="s">
        <v>10</v>
      </c>
      <c r="E565" s="220" t="s">
        <v>226</v>
      </c>
      <c r="F565" s="221" t="s">
        <v>12</v>
      </c>
      <c r="G565" s="222" t="s">
        <v>455</v>
      </c>
      <c r="H565" s="2" t="s">
        <v>16</v>
      </c>
      <c r="I565" s="397">
        <v>25000</v>
      </c>
    </row>
    <row r="566" spans="1:9" ht="15.75" x14ac:dyDescent="0.25">
      <c r="A566" s="109" t="s">
        <v>36</v>
      </c>
      <c r="B566" s="26" t="s">
        <v>59</v>
      </c>
      <c r="C566" s="22" t="s">
        <v>35</v>
      </c>
      <c r="D566" s="22" t="s">
        <v>20</v>
      </c>
      <c r="E566" s="214"/>
      <c r="F566" s="215"/>
      <c r="G566" s="216"/>
      <c r="H566" s="22"/>
      <c r="I566" s="393">
        <f>SUM(I567,I583)</f>
        <v>7146979</v>
      </c>
    </row>
    <row r="567" spans="1:9" ht="31.5" x14ac:dyDescent="0.25">
      <c r="A567" s="99" t="s">
        <v>150</v>
      </c>
      <c r="B567" s="30" t="s">
        <v>59</v>
      </c>
      <c r="C567" s="28" t="s">
        <v>35</v>
      </c>
      <c r="D567" s="28" t="s">
        <v>20</v>
      </c>
      <c r="E567" s="217" t="s">
        <v>221</v>
      </c>
      <c r="F567" s="218" t="s">
        <v>370</v>
      </c>
      <c r="G567" s="219" t="s">
        <v>371</v>
      </c>
      <c r="H567" s="28"/>
      <c r="I567" s="394">
        <f>SUM(I572+I568)</f>
        <v>7139979</v>
      </c>
    </row>
    <row r="568" spans="1:9" ht="47.25" x14ac:dyDescent="0.25">
      <c r="A568" s="61" t="s">
        <v>157</v>
      </c>
      <c r="B568" s="340" t="s">
        <v>59</v>
      </c>
      <c r="C568" s="2" t="s">
        <v>35</v>
      </c>
      <c r="D568" s="2" t="s">
        <v>20</v>
      </c>
      <c r="E568" s="220" t="s">
        <v>452</v>
      </c>
      <c r="F568" s="221" t="s">
        <v>370</v>
      </c>
      <c r="G568" s="222" t="s">
        <v>371</v>
      </c>
      <c r="H568" s="2"/>
      <c r="I568" s="395">
        <f>SUM(I569)</f>
        <v>160000</v>
      </c>
    </row>
    <row r="569" spans="1:9" ht="16.5" customHeight="1" x14ac:dyDescent="0.25">
      <c r="A569" s="105" t="s">
        <v>540</v>
      </c>
      <c r="B569" s="340" t="s">
        <v>59</v>
      </c>
      <c r="C569" s="2" t="s">
        <v>35</v>
      </c>
      <c r="D569" s="2" t="s">
        <v>20</v>
      </c>
      <c r="E569" s="220" t="s">
        <v>225</v>
      </c>
      <c r="F569" s="221" t="s">
        <v>12</v>
      </c>
      <c r="G569" s="222" t="s">
        <v>371</v>
      </c>
      <c r="H569" s="2"/>
      <c r="I569" s="395">
        <f>SUM(I570)</f>
        <v>160000</v>
      </c>
    </row>
    <row r="570" spans="1:9" ht="31.5" x14ac:dyDescent="0.25">
      <c r="A570" s="105" t="s">
        <v>539</v>
      </c>
      <c r="B570" s="340" t="s">
        <v>59</v>
      </c>
      <c r="C570" s="2" t="s">
        <v>35</v>
      </c>
      <c r="D570" s="2" t="s">
        <v>20</v>
      </c>
      <c r="E570" s="220" t="s">
        <v>225</v>
      </c>
      <c r="F570" s="221" t="s">
        <v>12</v>
      </c>
      <c r="G570" s="222" t="s">
        <v>538</v>
      </c>
      <c r="H570" s="2"/>
      <c r="I570" s="395">
        <f>SUM(I571)</f>
        <v>160000</v>
      </c>
    </row>
    <row r="571" spans="1:9" ht="15.75" x14ac:dyDescent="0.25">
      <c r="A571" s="105" t="s">
        <v>21</v>
      </c>
      <c r="B571" s="340" t="s">
        <v>59</v>
      </c>
      <c r="C571" s="2" t="s">
        <v>35</v>
      </c>
      <c r="D571" s="2" t="s">
        <v>20</v>
      </c>
      <c r="E571" s="220" t="s">
        <v>225</v>
      </c>
      <c r="F571" s="221" t="s">
        <v>12</v>
      </c>
      <c r="G571" s="222" t="s">
        <v>538</v>
      </c>
      <c r="H571" s="2" t="s">
        <v>66</v>
      </c>
      <c r="I571" s="397">
        <v>160000</v>
      </c>
    </row>
    <row r="572" spans="1:9" ht="65.25" customHeight="1" x14ac:dyDescent="0.25">
      <c r="A572" s="61" t="s">
        <v>159</v>
      </c>
      <c r="B572" s="340" t="s">
        <v>59</v>
      </c>
      <c r="C572" s="2" t="s">
        <v>35</v>
      </c>
      <c r="D572" s="2" t="s">
        <v>20</v>
      </c>
      <c r="E572" s="220" t="s">
        <v>227</v>
      </c>
      <c r="F572" s="221" t="s">
        <v>370</v>
      </c>
      <c r="G572" s="222" t="s">
        <v>371</v>
      </c>
      <c r="H572" s="2"/>
      <c r="I572" s="395">
        <f>SUM(I573+I576)</f>
        <v>6979979</v>
      </c>
    </row>
    <row r="573" spans="1:9" ht="78.75" x14ac:dyDescent="0.25">
      <c r="A573" s="61" t="s">
        <v>460</v>
      </c>
      <c r="B573" s="340" t="s">
        <v>59</v>
      </c>
      <c r="C573" s="2" t="s">
        <v>35</v>
      </c>
      <c r="D573" s="2" t="s">
        <v>20</v>
      </c>
      <c r="E573" s="220" t="s">
        <v>227</v>
      </c>
      <c r="F573" s="221" t="s">
        <v>10</v>
      </c>
      <c r="G573" s="222" t="s">
        <v>371</v>
      </c>
      <c r="H573" s="2"/>
      <c r="I573" s="395">
        <f>SUM(I574)</f>
        <v>1193609</v>
      </c>
    </row>
    <row r="574" spans="1:9" ht="31.5" x14ac:dyDescent="0.25">
      <c r="A574" s="61" t="s">
        <v>75</v>
      </c>
      <c r="B574" s="340" t="s">
        <v>59</v>
      </c>
      <c r="C574" s="44" t="s">
        <v>35</v>
      </c>
      <c r="D574" s="44" t="s">
        <v>20</v>
      </c>
      <c r="E574" s="256" t="s">
        <v>227</v>
      </c>
      <c r="F574" s="257" t="s">
        <v>461</v>
      </c>
      <c r="G574" s="258" t="s">
        <v>375</v>
      </c>
      <c r="H574" s="44"/>
      <c r="I574" s="395">
        <f>SUM(I575:I575)</f>
        <v>1193609</v>
      </c>
    </row>
    <row r="575" spans="1:9" ht="63" x14ac:dyDescent="0.25">
      <c r="A575" s="101" t="s">
        <v>76</v>
      </c>
      <c r="B575" s="340" t="s">
        <v>59</v>
      </c>
      <c r="C575" s="2" t="s">
        <v>35</v>
      </c>
      <c r="D575" s="2" t="s">
        <v>20</v>
      </c>
      <c r="E575" s="220" t="s">
        <v>227</v>
      </c>
      <c r="F575" s="221" t="s">
        <v>461</v>
      </c>
      <c r="G575" s="222" t="s">
        <v>375</v>
      </c>
      <c r="H575" s="2" t="s">
        <v>13</v>
      </c>
      <c r="I575" s="397">
        <v>1193609</v>
      </c>
    </row>
    <row r="576" spans="1:9" ht="47.25" x14ac:dyDescent="0.25">
      <c r="A576" s="61" t="s">
        <v>457</v>
      </c>
      <c r="B576" s="340" t="s">
        <v>59</v>
      </c>
      <c r="C576" s="2" t="s">
        <v>35</v>
      </c>
      <c r="D576" s="2" t="s">
        <v>20</v>
      </c>
      <c r="E576" s="220" t="s">
        <v>227</v>
      </c>
      <c r="F576" s="221" t="s">
        <v>12</v>
      </c>
      <c r="G576" s="222" t="s">
        <v>371</v>
      </c>
      <c r="H576" s="2"/>
      <c r="I576" s="395">
        <f>SUM(I577+I579)</f>
        <v>5786370</v>
      </c>
    </row>
    <row r="577" spans="1:9" ht="47.25" x14ac:dyDescent="0.25">
      <c r="A577" s="61" t="s">
        <v>86</v>
      </c>
      <c r="B577" s="340" t="s">
        <v>59</v>
      </c>
      <c r="C577" s="2" t="s">
        <v>35</v>
      </c>
      <c r="D577" s="2" t="s">
        <v>20</v>
      </c>
      <c r="E577" s="220" t="s">
        <v>227</v>
      </c>
      <c r="F577" s="221" t="s">
        <v>458</v>
      </c>
      <c r="G577" s="222" t="s">
        <v>459</v>
      </c>
      <c r="H577" s="2"/>
      <c r="I577" s="395">
        <f>SUM(I578)</f>
        <v>59958</v>
      </c>
    </row>
    <row r="578" spans="1:9" ht="63" x14ac:dyDescent="0.25">
      <c r="A578" s="101" t="s">
        <v>76</v>
      </c>
      <c r="B578" s="340" t="s">
        <v>59</v>
      </c>
      <c r="C578" s="2" t="s">
        <v>35</v>
      </c>
      <c r="D578" s="2" t="s">
        <v>20</v>
      </c>
      <c r="E578" s="220" t="s">
        <v>227</v>
      </c>
      <c r="F578" s="221" t="s">
        <v>458</v>
      </c>
      <c r="G578" s="222" t="s">
        <v>459</v>
      </c>
      <c r="H578" s="2" t="s">
        <v>13</v>
      </c>
      <c r="I578" s="397">
        <v>59958</v>
      </c>
    </row>
    <row r="579" spans="1:9" ht="31.5" x14ac:dyDescent="0.25">
      <c r="A579" s="61" t="s">
        <v>84</v>
      </c>
      <c r="B579" s="340" t="s">
        <v>59</v>
      </c>
      <c r="C579" s="2" t="s">
        <v>35</v>
      </c>
      <c r="D579" s="2" t="s">
        <v>20</v>
      </c>
      <c r="E579" s="220" t="s">
        <v>227</v>
      </c>
      <c r="F579" s="221" t="s">
        <v>458</v>
      </c>
      <c r="G579" s="222" t="s">
        <v>402</v>
      </c>
      <c r="H579" s="2"/>
      <c r="I579" s="395">
        <f>SUM(I580:I582)</f>
        <v>5726412</v>
      </c>
    </row>
    <row r="580" spans="1:9" ht="63" x14ac:dyDescent="0.25">
      <c r="A580" s="101" t="s">
        <v>76</v>
      </c>
      <c r="B580" s="340" t="s">
        <v>59</v>
      </c>
      <c r="C580" s="2" t="s">
        <v>35</v>
      </c>
      <c r="D580" s="2" t="s">
        <v>20</v>
      </c>
      <c r="E580" s="220" t="s">
        <v>227</v>
      </c>
      <c r="F580" s="221" t="s">
        <v>458</v>
      </c>
      <c r="G580" s="222" t="s">
        <v>402</v>
      </c>
      <c r="H580" s="2" t="s">
        <v>13</v>
      </c>
      <c r="I580" s="397">
        <v>5557190</v>
      </c>
    </row>
    <row r="581" spans="1:9" ht="31.5" x14ac:dyDescent="0.25">
      <c r="A581" s="535" t="s">
        <v>514</v>
      </c>
      <c r="B581" s="6" t="s">
        <v>59</v>
      </c>
      <c r="C581" s="2" t="s">
        <v>35</v>
      </c>
      <c r="D581" s="2" t="s">
        <v>20</v>
      </c>
      <c r="E581" s="220" t="s">
        <v>227</v>
      </c>
      <c r="F581" s="221" t="s">
        <v>458</v>
      </c>
      <c r="G581" s="222" t="s">
        <v>402</v>
      </c>
      <c r="H581" s="2" t="s">
        <v>16</v>
      </c>
      <c r="I581" s="466">
        <v>169022</v>
      </c>
    </row>
    <row r="582" spans="1:9" ht="15.75" x14ac:dyDescent="0.25">
      <c r="A582" s="61" t="s">
        <v>18</v>
      </c>
      <c r="B582" s="340" t="s">
        <v>59</v>
      </c>
      <c r="C582" s="2" t="s">
        <v>35</v>
      </c>
      <c r="D582" s="2" t="s">
        <v>20</v>
      </c>
      <c r="E582" s="220" t="s">
        <v>227</v>
      </c>
      <c r="F582" s="221" t="s">
        <v>458</v>
      </c>
      <c r="G582" s="222" t="s">
        <v>402</v>
      </c>
      <c r="H582" s="2" t="s">
        <v>17</v>
      </c>
      <c r="I582" s="397">
        <v>200</v>
      </c>
    </row>
    <row r="583" spans="1:9" ht="47.25" x14ac:dyDescent="0.25">
      <c r="A583" s="102" t="s">
        <v>105</v>
      </c>
      <c r="B583" s="30" t="s">
        <v>59</v>
      </c>
      <c r="C583" s="28" t="s">
        <v>35</v>
      </c>
      <c r="D583" s="28" t="s">
        <v>20</v>
      </c>
      <c r="E583" s="217" t="s">
        <v>373</v>
      </c>
      <c r="F583" s="218" t="s">
        <v>370</v>
      </c>
      <c r="G583" s="219" t="s">
        <v>371</v>
      </c>
      <c r="H583" s="28"/>
      <c r="I583" s="394">
        <f>SUM(I584)</f>
        <v>7000</v>
      </c>
    </row>
    <row r="584" spans="1:9" ht="63" x14ac:dyDescent="0.25">
      <c r="A584" s="103" t="s">
        <v>116</v>
      </c>
      <c r="B584" s="53" t="s">
        <v>59</v>
      </c>
      <c r="C584" s="2" t="s">
        <v>35</v>
      </c>
      <c r="D584" s="2" t="s">
        <v>20</v>
      </c>
      <c r="E584" s="220" t="s">
        <v>183</v>
      </c>
      <c r="F584" s="221" t="s">
        <v>370</v>
      </c>
      <c r="G584" s="222" t="s">
        <v>371</v>
      </c>
      <c r="H584" s="44"/>
      <c r="I584" s="395">
        <f>SUM(I585)</f>
        <v>7000</v>
      </c>
    </row>
    <row r="585" spans="1:9" ht="47.25" x14ac:dyDescent="0.25">
      <c r="A585" s="103" t="s">
        <v>377</v>
      </c>
      <c r="B585" s="53" t="s">
        <v>59</v>
      </c>
      <c r="C585" s="2" t="s">
        <v>35</v>
      </c>
      <c r="D585" s="2" t="s">
        <v>20</v>
      </c>
      <c r="E585" s="220" t="s">
        <v>183</v>
      </c>
      <c r="F585" s="221" t="s">
        <v>10</v>
      </c>
      <c r="G585" s="222" t="s">
        <v>371</v>
      </c>
      <c r="H585" s="44"/>
      <c r="I585" s="395">
        <f>SUM(I586)</f>
        <v>7000</v>
      </c>
    </row>
    <row r="586" spans="1:9" ht="15.75" x14ac:dyDescent="0.25">
      <c r="A586" s="103" t="s">
        <v>107</v>
      </c>
      <c r="B586" s="53" t="s">
        <v>59</v>
      </c>
      <c r="C586" s="2" t="s">
        <v>35</v>
      </c>
      <c r="D586" s="2" t="s">
        <v>20</v>
      </c>
      <c r="E586" s="220" t="s">
        <v>183</v>
      </c>
      <c r="F586" s="221" t="s">
        <v>10</v>
      </c>
      <c r="G586" s="222" t="s">
        <v>376</v>
      </c>
      <c r="H586" s="44"/>
      <c r="I586" s="395">
        <f>SUM(I587)</f>
        <v>7000</v>
      </c>
    </row>
    <row r="587" spans="1:9" ht="31.5" x14ac:dyDescent="0.25">
      <c r="A587" s="535" t="s">
        <v>514</v>
      </c>
      <c r="B587" s="6" t="s">
        <v>59</v>
      </c>
      <c r="C587" s="2" t="s">
        <v>35</v>
      </c>
      <c r="D587" s="2" t="s">
        <v>20</v>
      </c>
      <c r="E587" s="220" t="s">
        <v>183</v>
      </c>
      <c r="F587" s="221" t="s">
        <v>10</v>
      </c>
      <c r="G587" s="222" t="s">
        <v>376</v>
      </c>
      <c r="H587" s="2" t="s">
        <v>16</v>
      </c>
      <c r="I587" s="397">
        <v>7000</v>
      </c>
    </row>
    <row r="588" spans="1:9" ht="15.75" x14ac:dyDescent="0.25">
      <c r="A588" s="113" t="s">
        <v>37</v>
      </c>
      <c r="B588" s="19" t="s">
        <v>59</v>
      </c>
      <c r="C588" s="19">
        <v>10</v>
      </c>
      <c r="D588" s="19"/>
      <c r="E588" s="247"/>
      <c r="F588" s="248"/>
      <c r="G588" s="249"/>
      <c r="H588" s="15"/>
      <c r="I588" s="392">
        <f>SUM(I589)</f>
        <v>1064461</v>
      </c>
    </row>
    <row r="589" spans="1:9" ht="15.75" x14ac:dyDescent="0.25">
      <c r="A589" s="109" t="s">
        <v>41</v>
      </c>
      <c r="B589" s="26" t="s">
        <v>59</v>
      </c>
      <c r="C589" s="26">
        <v>10</v>
      </c>
      <c r="D589" s="22" t="s">
        <v>15</v>
      </c>
      <c r="E589" s="214"/>
      <c r="F589" s="215"/>
      <c r="G589" s="216"/>
      <c r="H589" s="22"/>
      <c r="I589" s="393">
        <f>SUM(I590)</f>
        <v>1064461</v>
      </c>
    </row>
    <row r="590" spans="1:9" ht="31.5" x14ac:dyDescent="0.25">
      <c r="A590" s="99" t="s">
        <v>150</v>
      </c>
      <c r="B590" s="30" t="s">
        <v>59</v>
      </c>
      <c r="C590" s="28" t="s">
        <v>57</v>
      </c>
      <c r="D590" s="28" t="s">
        <v>15</v>
      </c>
      <c r="E590" s="217" t="s">
        <v>221</v>
      </c>
      <c r="F590" s="218" t="s">
        <v>370</v>
      </c>
      <c r="G590" s="219" t="s">
        <v>371</v>
      </c>
      <c r="H590" s="28"/>
      <c r="I590" s="394">
        <f>SUM(I591,I596)</f>
        <v>1064461</v>
      </c>
    </row>
    <row r="591" spans="1:9" ht="48" customHeight="1" x14ac:dyDescent="0.25">
      <c r="A591" s="101" t="s">
        <v>156</v>
      </c>
      <c r="B591" s="340" t="s">
        <v>59</v>
      </c>
      <c r="C591" s="53">
        <v>10</v>
      </c>
      <c r="D591" s="44" t="s">
        <v>15</v>
      </c>
      <c r="E591" s="256" t="s">
        <v>224</v>
      </c>
      <c r="F591" s="257" t="s">
        <v>370</v>
      </c>
      <c r="G591" s="258" t="s">
        <v>371</v>
      </c>
      <c r="H591" s="44"/>
      <c r="I591" s="395">
        <f>SUM(I592)</f>
        <v>572850</v>
      </c>
    </row>
    <row r="592" spans="1:9" ht="31.5" x14ac:dyDescent="0.25">
      <c r="A592" s="101" t="s">
        <v>451</v>
      </c>
      <c r="B592" s="340" t="s">
        <v>59</v>
      </c>
      <c r="C592" s="53">
        <v>10</v>
      </c>
      <c r="D592" s="44" t="s">
        <v>15</v>
      </c>
      <c r="E592" s="256" t="s">
        <v>224</v>
      </c>
      <c r="F592" s="257" t="s">
        <v>10</v>
      </c>
      <c r="G592" s="258" t="s">
        <v>371</v>
      </c>
      <c r="H592" s="44"/>
      <c r="I592" s="395">
        <f>SUM(I593)</f>
        <v>572850</v>
      </c>
    </row>
    <row r="593" spans="1:9" ht="46.5" customHeight="1" x14ac:dyDescent="0.25">
      <c r="A593" s="101" t="s">
        <v>162</v>
      </c>
      <c r="B593" s="340" t="s">
        <v>59</v>
      </c>
      <c r="C593" s="53">
        <v>10</v>
      </c>
      <c r="D593" s="44" t="s">
        <v>15</v>
      </c>
      <c r="E593" s="256" t="s">
        <v>224</v>
      </c>
      <c r="F593" s="257" t="s">
        <v>461</v>
      </c>
      <c r="G593" s="258" t="s">
        <v>463</v>
      </c>
      <c r="H593" s="44"/>
      <c r="I593" s="395">
        <f>SUM(I594:I595)</f>
        <v>572850</v>
      </c>
    </row>
    <row r="594" spans="1:9" ht="31.5" x14ac:dyDescent="0.25">
      <c r="A594" s="535" t="s">
        <v>514</v>
      </c>
      <c r="B594" s="6" t="s">
        <v>59</v>
      </c>
      <c r="C594" s="53">
        <v>10</v>
      </c>
      <c r="D594" s="44" t="s">
        <v>15</v>
      </c>
      <c r="E594" s="256" t="s">
        <v>224</v>
      </c>
      <c r="F594" s="257" t="s">
        <v>461</v>
      </c>
      <c r="G594" s="258" t="s">
        <v>463</v>
      </c>
      <c r="H594" s="44" t="s">
        <v>16</v>
      </c>
      <c r="I594" s="397">
        <v>3150</v>
      </c>
    </row>
    <row r="595" spans="1:9" ht="15.75" x14ac:dyDescent="0.25">
      <c r="A595" s="61" t="s">
        <v>40</v>
      </c>
      <c r="B595" s="340" t="s">
        <v>59</v>
      </c>
      <c r="C595" s="53">
        <v>10</v>
      </c>
      <c r="D595" s="44" t="s">
        <v>15</v>
      </c>
      <c r="E595" s="256" t="s">
        <v>224</v>
      </c>
      <c r="F595" s="257" t="s">
        <v>461</v>
      </c>
      <c r="G595" s="258" t="s">
        <v>463</v>
      </c>
      <c r="H595" s="44" t="s">
        <v>39</v>
      </c>
      <c r="I595" s="397">
        <v>569700</v>
      </c>
    </row>
    <row r="596" spans="1:9" ht="48.75" customHeight="1" x14ac:dyDescent="0.25">
      <c r="A596" s="61" t="s">
        <v>157</v>
      </c>
      <c r="B596" s="340" t="s">
        <v>59</v>
      </c>
      <c r="C596" s="53">
        <v>10</v>
      </c>
      <c r="D596" s="44" t="s">
        <v>15</v>
      </c>
      <c r="E596" s="256" t="s">
        <v>452</v>
      </c>
      <c r="F596" s="257" t="s">
        <v>370</v>
      </c>
      <c r="G596" s="258" t="s">
        <v>371</v>
      </c>
      <c r="H596" s="44"/>
      <c r="I596" s="395">
        <f>SUM(I597)</f>
        <v>491611</v>
      </c>
    </row>
    <row r="597" spans="1:9" ht="15.75" x14ac:dyDescent="0.25">
      <c r="A597" s="61" t="s">
        <v>453</v>
      </c>
      <c r="B597" s="340" t="s">
        <v>59</v>
      </c>
      <c r="C597" s="53">
        <v>10</v>
      </c>
      <c r="D597" s="44" t="s">
        <v>15</v>
      </c>
      <c r="E597" s="256" t="s">
        <v>225</v>
      </c>
      <c r="F597" s="257" t="s">
        <v>10</v>
      </c>
      <c r="G597" s="258" t="s">
        <v>371</v>
      </c>
      <c r="H597" s="44"/>
      <c r="I597" s="395">
        <f>SUM(I598)</f>
        <v>491611</v>
      </c>
    </row>
    <row r="598" spans="1:9" ht="47.25" customHeight="1" x14ac:dyDescent="0.25">
      <c r="A598" s="101" t="s">
        <v>162</v>
      </c>
      <c r="B598" s="340" t="s">
        <v>59</v>
      </c>
      <c r="C598" s="53">
        <v>10</v>
      </c>
      <c r="D598" s="44" t="s">
        <v>15</v>
      </c>
      <c r="E598" s="256" t="s">
        <v>225</v>
      </c>
      <c r="F598" s="257" t="s">
        <v>461</v>
      </c>
      <c r="G598" s="258" t="s">
        <v>463</v>
      </c>
      <c r="H598" s="44"/>
      <c r="I598" s="395">
        <f>SUM(I599:I600)</f>
        <v>491611</v>
      </c>
    </row>
    <row r="599" spans="1:9" ht="31.5" x14ac:dyDescent="0.25">
      <c r="A599" s="535" t="s">
        <v>514</v>
      </c>
      <c r="B599" s="6" t="s">
        <v>59</v>
      </c>
      <c r="C599" s="53">
        <v>10</v>
      </c>
      <c r="D599" s="44" t="s">
        <v>15</v>
      </c>
      <c r="E599" s="256" t="s">
        <v>225</v>
      </c>
      <c r="F599" s="257" t="s">
        <v>461</v>
      </c>
      <c r="G599" s="258" t="s">
        <v>463</v>
      </c>
      <c r="H599" s="44" t="s">
        <v>16</v>
      </c>
      <c r="I599" s="397">
        <v>2548</v>
      </c>
    </row>
    <row r="600" spans="1:9" ht="15.75" x14ac:dyDescent="0.25">
      <c r="A600" s="61" t="s">
        <v>40</v>
      </c>
      <c r="B600" s="340" t="s">
        <v>59</v>
      </c>
      <c r="C600" s="53">
        <v>10</v>
      </c>
      <c r="D600" s="44" t="s">
        <v>15</v>
      </c>
      <c r="E600" s="256" t="s">
        <v>225</v>
      </c>
      <c r="F600" s="257" t="s">
        <v>461</v>
      </c>
      <c r="G600" s="258" t="s">
        <v>463</v>
      </c>
      <c r="H600" s="44" t="s">
        <v>39</v>
      </c>
      <c r="I600" s="397">
        <v>489063</v>
      </c>
    </row>
    <row r="601" spans="1:9" ht="15.75" x14ac:dyDescent="0.25">
      <c r="A601" s="113" t="s">
        <v>43</v>
      </c>
      <c r="B601" s="19" t="s">
        <v>59</v>
      </c>
      <c r="C601" s="19">
        <v>11</v>
      </c>
      <c r="D601" s="19"/>
      <c r="E601" s="247"/>
      <c r="F601" s="248"/>
      <c r="G601" s="249"/>
      <c r="H601" s="15"/>
      <c r="I601" s="392">
        <f>SUM(I602)</f>
        <v>150000</v>
      </c>
    </row>
    <row r="602" spans="1:9" ht="15.75" x14ac:dyDescent="0.25">
      <c r="A602" s="109" t="s">
        <v>44</v>
      </c>
      <c r="B602" s="26" t="s">
        <v>59</v>
      </c>
      <c r="C602" s="26">
        <v>11</v>
      </c>
      <c r="D602" s="22" t="s">
        <v>12</v>
      </c>
      <c r="E602" s="214"/>
      <c r="F602" s="215"/>
      <c r="G602" s="216"/>
      <c r="H602" s="22"/>
      <c r="I602" s="393">
        <f>SUM(I603)</f>
        <v>150000</v>
      </c>
    </row>
    <row r="603" spans="1:9" ht="63" x14ac:dyDescent="0.25">
      <c r="A603" s="107" t="s">
        <v>151</v>
      </c>
      <c r="B603" s="30" t="s">
        <v>59</v>
      </c>
      <c r="C603" s="28" t="s">
        <v>45</v>
      </c>
      <c r="D603" s="28" t="s">
        <v>12</v>
      </c>
      <c r="E603" s="217" t="s">
        <v>443</v>
      </c>
      <c r="F603" s="218" t="s">
        <v>370</v>
      </c>
      <c r="G603" s="219" t="s">
        <v>371</v>
      </c>
      <c r="H603" s="28"/>
      <c r="I603" s="394">
        <f>SUM(I604)</f>
        <v>150000</v>
      </c>
    </row>
    <row r="604" spans="1:9" ht="94.5" x14ac:dyDescent="0.25">
      <c r="A604" s="108" t="s">
        <v>167</v>
      </c>
      <c r="B604" s="53" t="s">
        <v>59</v>
      </c>
      <c r="C604" s="2" t="s">
        <v>45</v>
      </c>
      <c r="D604" s="2" t="s">
        <v>12</v>
      </c>
      <c r="E604" s="220" t="s">
        <v>228</v>
      </c>
      <c r="F604" s="221" t="s">
        <v>370</v>
      </c>
      <c r="G604" s="222" t="s">
        <v>371</v>
      </c>
      <c r="H604" s="2"/>
      <c r="I604" s="395">
        <f>SUM(I605)</f>
        <v>150000</v>
      </c>
    </row>
    <row r="605" spans="1:9" ht="31.5" x14ac:dyDescent="0.25">
      <c r="A605" s="108" t="s">
        <v>475</v>
      </c>
      <c r="B605" s="53" t="s">
        <v>59</v>
      </c>
      <c r="C605" s="2" t="s">
        <v>45</v>
      </c>
      <c r="D605" s="2" t="s">
        <v>12</v>
      </c>
      <c r="E605" s="220" t="s">
        <v>228</v>
      </c>
      <c r="F605" s="221" t="s">
        <v>10</v>
      </c>
      <c r="G605" s="222" t="s">
        <v>371</v>
      </c>
      <c r="H605" s="2"/>
      <c r="I605" s="395">
        <f>SUM(I606)</f>
        <v>150000</v>
      </c>
    </row>
    <row r="606" spans="1:9" ht="47.25" x14ac:dyDescent="0.25">
      <c r="A606" s="61" t="s">
        <v>168</v>
      </c>
      <c r="B606" s="340" t="s">
        <v>59</v>
      </c>
      <c r="C606" s="2" t="s">
        <v>45</v>
      </c>
      <c r="D606" s="2" t="s">
        <v>12</v>
      </c>
      <c r="E606" s="220" t="s">
        <v>228</v>
      </c>
      <c r="F606" s="221" t="s">
        <v>10</v>
      </c>
      <c r="G606" s="222" t="s">
        <v>476</v>
      </c>
      <c r="H606" s="2"/>
      <c r="I606" s="395">
        <f>SUM(I607:I608)</f>
        <v>150000</v>
      </c>
    </row>
    <row r="607" spans="1:9" ht="31.5" hidden="1" x14ac:dyDescent="0.25">
      <c r="A607" s="542" t="s">
        <v>514</v>
      </c>
      <c r="B607" s="368" t="s">
        <v>59</v>
      </c>
      <c r="C607" s="5" t="s">
        <v>45</v>
      </c>
      <c r="D607" s="5" t="s">
        <v>12</v>
      </c>
      <c r="E607" s="369" t="s">
        <v>228</v>
      </c>
      <c r="F607" s="300" t="s">
        <v>10</v>
      </c>
      <c r="G607" s="370" t="s">
        <v>476</v>
      </c>
      <c r="H607" s="5" t="s">
        <v>16</v>
      </c>
      <c r="I607" s="530"/>
    </row>
    <row r="608" spans="1:9" s="569" customFormat="1" ht="15.75" x14ac:dyDescent="0.25">
      <c r="A608" s="61" t="s">
        <v>40</v>
      </c>
      <c r="B608" s="368" t="s">
        <v>59</v>
      </c>
      <c r="C608" s="5" t="s">
        <v>45</v>
      </c>
      <c r="D608" s="5" t="s">
        <v>12</v>
      </c>
      <c r="E608" s="369" t="s">
        <v>228</v>
      </c>
      <c r="F608" s="300" t="s">
        <v>10</v>
      </c>
      <c r="G608" s="370" t="s">
        <v>476</v>
      </c>
      <c r="H608" s="571" t="s">
        <v>39</v>
      </c>
      <c r="I608" s="530">
        <v>150000</v>
      </c>
    </row>
    <row r="609" spans="1:9" ht="31.5" x14ac:dyDescent="0.25">
      <c r="A609" s="423" t="s">
        <v>707</v>
      </c>
      <c r="B609" s="411" t="s">
        <v>706</v>
      </c>
      <c r="C609" s="428"/>
      <c r="D609" s="433"/>
      <c r="E609" s="433"/>
      <c r="F609" s="531"/>
      <c r="G609" s="532"/>
      <c r="H609" s="532"/>
      <c r="I609" s="410">
        <f>SUM(+I610)</f>
        <v>48988962</v>
      </c>
    </row>
    <row r="610" spans="1:9" ht="15.75" customHeight="1" x14ac:dyDescent="0.25">
      <c r="A610" s="113" t="s">
        <v>37</v>
      </c>
      <c r="B610" s="19" t="s">
        <v>706</v>
      </c>
      <c r="C610" s="19">
        <v>10</v>
      </c>
      <c r="D610" s="19"/>
      <c r="E610" s="247"/>
      <c r="F610" s="248"/>
      <c r="G610" s="249"/>
      <c r="H610" s="15"/>
      <c r="I610" s="392">
        <f>SUM(I611+I617+I645+I633)</f>
        <v>48988962</v>
      </c>
    </row>
    <row r="611" spans="1:9" ht="15.75" x14ac:dyDescent="0.25">
      <c r="A611" s="109" t="s">
        <v>38</v>
      </c>
      <c r="B611" s="26" t="s">
        <v>706</v>
      </c>
      <c r="C611" s="26">
        <v>10</v>
      </c>
      <c r="D611" s="22" t="s">
        <v>10</v>
      </c>
      <c r="E611" s="214"/>
      <c r="F611" s="215"/>
      <c r="G611" s="216"/>
      <c r="H611" s="22"/>
      <c r="I611" s="393">
        <f>SUM(I612)</f>
        <v>2538990</v>
      </c>
    </row>
    <row r="612" spans="1:9" ht="47.25" x14ac:dyDescent="0.25">
      <c r="A612" s="102" t="s">
        <v>110</v>
      </c>
      <c r="B612" s="30" t="s">
        <v>706</v>
      </c>
      <c r="C612" s="30">
        <v>10</v>
      </c>
      <c r="D612" s="28" t="s">
        <v>10</v>
      </c>
      <c r="E612" s="217" t="s">
        <v>180</v>
      </c>
      <c r="F612" s="218" t="s">
        <v>370</v>
      </c>
      <c r="G612" s="219" t="s">
        <v>371</v>
      </c>
      <c r="H612" s="28"/>
      <c r="I612" s="394">
        <f>SUM(I613)</f>
        <v>2538990</v>
      </c>
    </row>
    <row r="613" spans="1:9" ht="63" x14ac:dyDescent="0.25">
      <c r="A613" s="61" t="s">
        <v>160</v>
      </c>
      <c r="B613" s="340" t="s">
        <v>706</v>
      </c>
      <c r="C613" s="340">
        <v>10</v>
      </c>
      <c r="D613" s="2" t="s">
        <v>10</v>
      </c>
      <c r="E613" s="220" t="s">
        <v>182</v>
      </c>
      <c r="F613" s="221" t="s">
        <v>370</v>
      </c>
      <c r="G613" s="222" t="s">
        <v>371</v>
      </c>
      <c r="H613" s="2"/>
      <c r="I613" s="395">
        <f>SUM(I614)</f>
        <v>2538990</v>
      </c>
    </row>
    <row r="614" spans="1:9" ht="47.25" x14ac:dyDescent="0.25">
      <c r="A614" s="61" t="s">
        <v>462</v>
      </c>
      <c r="B614" s="340" t="s">
        <v>706</v>
      </c>
      <c r="C614" s="340">
        <v>10</v>
      </c>
      <c r="D614" s="2" t="s">
        <v>10</v>
      </c>
      <c r="E614" s="220" t="s">
        <v>182</v>
      </c>
      <c r="F614" s="221" t="s">
        <v>10</v>
      </c>
      <c r="G614" s="222" t="s">
        <v>371</v>
      </c>
      <c r="H614" s="2"/>
      <c r="I614" s="395">
        <f>SUM(I615)</f>
        <v>2538990</v>
      </c>
    </row>
    <row r="615" spans="1:9" ht="30" customHeight="1" x14ac:dyDescent="0.25">
      <c r="A615" s="61" t="s">
        <v>161</v>
      </c>
      <c r="B615" s="340" t="s">
        <v>706</v>
      </c>
      <c r="C615" s="340">
        <v>10</v>
      </c>
      <c r="D615" s="2" t="s">
        <v>10</v>
      </c>
      <c r="E615" s="220" t="s">
        <v>182</v>
      </c>
      <c r="F615" s="221" t="s">
        <v>10</v>
      </c>
      <c r="G615" s="222" t="s">
        <v>565</v>
      </c>
      <c r="H615" s="2"/>
      <c r="I615" s="395">
        <f>SUM(I616)</f>
        <v>2538990</v>
      </c>
    </row>
    <row r="616" spans="1:9" ht="15.75" x14ac:dyDescent="0.25">
      <c r="A616" s="61" t="s">
        <v>40</v>
      </c>
      <c r="B616" s="340" t="s">
        <v>706</v>
      </c>
      <c r="C616" s="340">
        <v>10</v>
      </c>
      <c r="D616" s="2" t="s">
        <v>10</v>
      </c>
      <c r="E616" s="220" t="s">
        <v>182</v>
      </c>
      <c r="F616" s="221" t="s">
        <v>10</v>
      </c>
      <c r="G616" s="222" t="s">
        <v>565</v>
      </c>
      <c r="H616" s="2" t="s">
        <v>39</v>
      </c>
      <c r="I616" s="396">
        <v>2538990</v>
      </c>
    </row>
    <row r="617" spans="1:9" ht="15.75" x14ac:dyDescent="0.25">
      <c r="A617" s="109" t="s">
        <v>41</v>
      </c>
      <c r="B617" s="26" t="s">
        <v>706</v>
      </c>
      <c r="C617" s="26">
        <v>10</v>
      </c>
      <c r="D617" s="22" t="s">
        <v>15</v>
      </c>
      <c r="E617" s="214"/>
      <c r="F617" s="215"/>
      <c r="G617" s="216"/>
      <c r="H617" s="22"/>
      <c r="I617" s="393">
        <f>SUM(I618)</f>
        <v>4080379</v>
      </c>
    </row>
    <row r="618" spans="1:9" ht="47.25" x14ac:dyDescent="0.25">
      <c r="A618" s="102" t="s">
        <v>110</v>
      </c>
      <c r="B618" s="30" t="s">
        <v>706</v>
      </c>
      <c r="C618" s="30">
        <v>10</v>
      </c>
      <c r="D618" s="28" t="s">
        <v>15</v>
      </c>
      <c r="E618" s="217" t="s">
        <v>180</v>
      </c>
      <c r="F618" s="218" t="s">
        <v>370</v>
      </c>
      <c r="G618" s="219" t="s">
        <v>371</v>
      </c>
      <c r="H618" s="28"/>
      <c r="I618" s="394">
        <f>SUM(I619)</f>
        <v>4080379</v>
      </c>
    </row>
    <row r="619" spans="1:9" ht="63" x14ac:dyDescent="0.25">
      <c r="A619" s="61" t="s">
        <v>160</v>
      </c>
      <c r="B619" s="340" t="s">
        <v>706</v>
      </c>
      <c r="C619" s="340">
        <v>10</v>
      </c>
      <c r="D619" s="2" t="s">
        <v>15</v>
      </c>
      <c r="E619" s="220" t="s">
        <v>182</v>
      </c>
      <c r="F619" s="221" t="s">
        <v>370</v>
      </c>
      <c r="G619" s="222" t="s">
        <v>371</v>
      </c>
      <c r="H619" s="2"/>
      <c r="I619" s="395">
        <f>SUM(I620)</f>
        <v>4080379</v>
      </c>
    </row>
    <row r="620" spans="1:9" ht="47.25" x14ac:dyDescent="0.25">
      <c r="A620" s="61" t="s">
        <v>462</v>
      </c>
      <c r="B620" s="340" t="s">
        <v>706</v>
      </c>
      <c r="C620" s="340">
        <v>10</v>
      </c>
      <c r="D620" s="2" t="s">
        <v>15</v>
      </c>
      <c r="E620" s="220" t="s">
        <v>182</v>
      </c>
      <c r="F620" s="221" t="s">
        <v>10</v>
      </c>
      <c r="G620" s="222" t="s">
        <v>371</v>
      </c>
      <c r="H620" s="2"/>
      <c r="I620" s="395">
        <f>SUM(I621+I624+I627+I630)</f>
        <v>4080379</v>
      </c>
    </row>
    <row r="621" spans="1:9" ht="31.5" x14ac:dyDescent="0.25">
      <c r="A621" s="101" t="s">
        <v>87</v>
      </c>
      <c r="B621" s="340" t="s">
        <v>706</v>
      </c>
      <c r="C621" s="340">
        <v>10</v>
      </c>
      <c r="D621" s="2" t="s">
        <v>15</v>
      </c>
      <c r="E621" s="220" t="s">
        <v>182</v>
      </c>
      <c r="F621" s="221" t="s">
        <v>10</v>
      </c>
      <c r="G621" s="222" t="s">
        <v>466</v>
      </c>
      <c r="H621" s="2"/>
      <c r="I621" s="395">
        <f>SUM(I622:I623)</f>
        <v>45070</v>
      </c>
    </row>
    <row r="622" spans="1:9" ht="31.5" x14ac:dyDescent="0.25">
      <c r="A622" s="535" t="s">
        <v>514</v>
      </c>
      <c r="B622" s="6" t="s">
        <v>706</v>
      </c>
      <c r="C622" s="340">
        <v>10</v>
      </c>
      <c r="D622" s="2" t="s">
        <v>15</v>
      </c>
      <c r="E622" s="220" t="s">
        <v>182</v>
      </c>
      <c r="F622" s="221" t="s">
        <v>10</v>
      </c>
      <c r="G622" s="222" t="s">
        <v>466</v>
      </c>
      <c r="H622" s="2" t="s">
        <v>16</v>
      </c>
      <c r="I622" s="397">
        <v>640</v>
      </c>
    </row>
    <row r="623" spans="1:9" ht="15.75" x14ac:dyDescent="0.25">
      <c r="A623" s="61" t="s">
        <v>40</v>
      </c>
      <c r="B623" s="340" t="s">
        <v>706</v>
      </c>
      <c r="C623" s="340">
        <v>10</v>
      </c>
      <c r="D623" s="2" t="s">
        <v>15</v>
      </c>
      <c r="E623" s="220" t="s">
        <v>182</v>
      </c>
      <c r="F623" s="221" t="s">
        <v>10</v>
      </c>
      <c r="G623" s="222" t="s">
        <v>466</v>
      </c>
      <c r="H623" s="2" t="s">
        <v>39</v>
      </c>
      <c r="I623" s="396">
        <v>44430</v>
      </c>
    </row>
    <row r="624" spans="1:9" ht="31.5" x14ac:dyDescent="0.25">
      <c r="A624" s="101" t="s">
        <v>88</v>
      </c>
      <c r="B624" s="340" t="s">
        <v>706</v>
      </c>
      <c r="C624" s="340">
        <v>10</v>
      </c>
      <c r="D624" s="2" t="s">
        <v>15</v>
      </c>
      <c r="E624" s="220" t="s">
        <v>182</v>
      </c>
      <c r="F624" s="221" t="s">
        <v>10</v>
      </c>
      <c r="G624" s="222" t="s">
        <v>467</v>
      </c>
      <c r="H624" s="2"/>
      <c r="I624" s="395">
        <f>SUM(I625:I626)</f>
        <v>170185</v>
      </c>
    </row>
    <row r="625" spans="1:20" s="78" customFormat="1" ht="31.5" x14ac:dyDescent="0.25">
      <c r="A625" s="535" t="s">
        <v>514</v>
      </c>
      <c r="B625" s="6" t="s">
        <v>706</v>
      </c>
      <c r="C625" s="340">
        <v>10</v>
      </c>
      <c r="D625" s="2" t="s">
        <v>15</v>
      </c>
      <c r="E625" s="220" t="s">
        <v>182</v>
      </c>
      <c r="F625" s="221" t="s">
        <v>10</v>
      </c>
      <c r="G625" s="222" t="s">
        <v>467</v>
      </c>
      <c r="H625" s="77" t="s">
        <v>16</v>
      </c>
      <c r="I625" s="400">
        <v>2100</v>
      </c>
    </row>
    <row r="626" spans="1:20" ht="15.75" x14ac:dyDescent="0.25">
      <c r="A626" s="61" t="s">
        <v>40</v>
      </c>
      <c r="B626" s="340" t="s">
        <v>706</v>
      </c>
      <c r="C626" s="340">
        <v>10</v>
      </c>
      <c r="D626" s="2" t="s">
        <v>15</v>
      </c>
      <c r="E626" s="220" t="s">
        <v>182</v>
      </c>
      <c r="F626" s="221" t="s">
        <v>10</v>
      </c>
      <c r="G626" s="222" t="s">
        <v>467</v>
      </c>
      <c r="H626" s="2" t="s">
        <v>39</v>
      </c>
      <c r="I626" s="397">
        <v>168085</v>
      </c>
    </row>
    <row r="627" spans="1:20" ht="15.75" x14ac:dyDescent="0.25">
      <c r="A627" s="111" t="s">
        <v>89</v>
      </c>
      <c r="B627" s="50" t="s">
        <v>706</v>
      </c>
      <c r="C627" s="340">
        <v>10</v>
      </c>
      <c r="D627" s="2" t="s">
        <v>15</v>
      </c>
      <c r="E627" s="220" t="s">
        <v>182</v>
      </c>
      <c r="F627" s="221" t="s">
        <v>10</v>
      </c>
      <c r="G627" s="222" t="s">
        <v>468</v>
      </c>
      <c r="H627" s="2"/>
      <c r="I627" s="395">
        <f>SUM(I628:I629)</f>
        <v>3559174</v>
      </c>
    </row>
    <row r="628" spans="1:20" ht="31.5" x14ac:dyDescent="0.25">
      <c r="A628" s="535" t="s">
        <v>514</v>
      </c>
      <c r="B628" s="6" t="s">
        <v>706</v>
      </c>
      <c r="C628" s="340">
        <v>10</v>
      </c>
      <c r="D628" s="2" t="s">
        <v>15</v>
      </c>
      <c r="E628" s="220" t="s">
        <v>182</v>
      </c>
      <c r="F628" s="221" t="s">
        <v>10</v>
      </c>
      <c r="G628" s="222" t="s">
        <v>468</v>
      </c>
      <c r="H628" s="2" t="s">
        <v>16</v>
      </c>
      <c r="I628" s="397">
        <v>34400</v>
      </c>
    </row>
    <row r="629" spans="1:20" ht="15.75" x14ac:dyDescent="0.25">
      <c r="A629" s="61" t="s">
        <v>40</v>
      </c>
      <c r="B629" s="340" t="s">
        <v>706</v>
      </c>
      <c r="C629" s="340">
        <v>10</v>
      </c>
      <c r="D629" s="2" t="s">
        <v>15</v>
      </c>
      <c r="E629" s="220" t="s">
        <v>182</v>
      </c>
      <c r="F629" s="221" t="s">
        <v>10</v>
      </c>
      <c r="G629" s="222" t="s">
        <v>468</v>
      </c>
      <c r="H629" s="2" t="s">
        <v>39</v>
      </c>
      <c r="I629" s="397">
        <v>3524774</v>
      </c>
    </row>
    <row r="630" spans="1:20" ht="15.75" x14ac:dyDescent="0.25">
      <c r="A630" s="101" t="s">
        <v>90</v>
      </c>
      <c r="B630" s="340" t="s">
        <v>706</v>
      </c>
      <c r="C630" s="340">
        <v>10</v>
      </c>
      <c r="D630" s="2" t="s">
        <v>15</v>
      </c>
      <c r="E630" s="220" t="s">
        <v>182</v>
      </c>
      <c r="F630" s="221" t="s">
        <v>10</v>
      </c>
      <c r="G630" s="222" t="s">
        <v>469</v>
      </c>
      <c r="H630" s="2"/>
      <c r="I630" s="395">
        <f>SUM(I631:I632)</f>
        <v>305950</v>
      </c>
    </row>
    <row r="631" spans="1:20" ht="31.5" x14ac:dyDescent="0.25">
      <c r="A631" s="535" t="s">
        <v>514</v>
      </c>
      <c r="B631" s="6" t="s">
        <v>706</v>
      </c>
      <c r="C631" s="340">
        <v>10</v>
      </c>
      <c r="D631" s="2" t="s">
        <v>15</v>
      </c>
      <c r="E631" s="220" t="s">
        <v>182</v>
      </c>
      <c r="F631" s="221" t="s">
        <v>10</v>
      </c>
      <c r="G631" s="222" t="s">
        <v>469</v>
      </c>
      <c r="H631" s="2" t="s">
        <v>16</v>
      </c>
      <c r="I631" s="397">
        <v>3850</v>
      </c>
    </row>
    <row r="632" spans="1:20" ht="15.75" x14ac:dyDescent="0.25">
      <c r="A632" s="61" t="s">
        <v>40</v>
      </c>
      <c r="B632" s="340" t="s">
        <v>706</v>
      </c>
      <c r="C632" s="340">
        <v>10</v>
      </c>
      <c r="D632" s="2" t="s">
        <v>15</v>
      </c>
      <c r="E632" s="220" t="s">
        <v>182</v>
      </c>
      <c r="F632" s="221" t="s">
        <v>10</v>
      </c>
      <c r="G632" s="222" t="s">
        <v>469</v>
      </c>
      <c r="H632" s="2" t="s">
        <v>39</v>
      </c>
      <c r="I632" s="397">
        <v>302100</v>
      </c>
    </row>
    <row r="633" spans="1:20" ht="15.75" x14ac:dyDescent="0.25">
      <c r="A633" s="86" t="s">
        <v>42</v>
      </c>
      <c r="B633" s="26" t="s">
        <v>706</v>
      </c>
      <c r="C633" s="26">
        <v>10</v>
      </c>
      <c r="D633" s="25" t="s">
        <v>20</v>
      </c>
      <c r="E633" s="214"/>
      <c r="F633" s="215"/>
      <c r="G633" s="216"/>
      <c r="H633" s="52"/>
      <c r="I633" s="393">
        <f>SUM(I634)</f>
        <v>38411331</v>
      </c>
    </row>
    <row r="634" spans="1:20" ht="47.25" x14ac:dyDescent="0.25">
      <c r="A634" s="75" t="s">
        <v>110</v>
      </c>
      <c r="B634" s="280" t="s">
        <v>706</v>
      </c>
      <c r="C634" s="67">
        <v>10</v>
      </c>
      <c r="D634" s="68" t="s">
        <v>20</v>
      </c>
      <c r="E634" s="262" t="s">
        <v>180</v>
      </c>
      <c r="F634" s="263" t="s">
        <v>370</v>
      </c>
      <c r="G634" s="264" t="s">
        <v>371</v>
      </c>
      <c r="H634" s="31"/>
      <c r="I634" s="394">
        <f>SUM(I635)</f>
        <v>38411331</v>
      </c>
    </row>
    <row r="635" spans="1:20" ht="63" x14ac:dyDescent="0.25">
      <c r="A635" s="3" t="s">
        <v>160</v>
      </c>
      <c r="B635" s="6" t="s">
        <v>706</v>
      </c>
      <c r="C635" s="34">
        <v>10</v>
      </c>
      <c r="D635" s="35" t="s">
        <v>20</v>
      </c>
      <c r="E635" s="220" t="s">
        <v>182</v>
      </c>
      <c r="F635" s="260" t="s">
        <v>370</v>
      </c>
      <c r="G635" s="261" t="s">
        <v>371</v>
      </c>
      <c r="H635" s="268"/>
      <c r="I635" s="395">
        <f>SUM(I636)</f>
        <v>38411331</v>
      </c>
    </row>
    <row r="636" spans="1:20" ht="47.25" x14ac:dyDescent="0.25">
      <c r="A636" s="3" t="s">
        <v>462</v>
      </c>
      <c r="B636" s="6" t="s">
        <v>706</v>
      </c>
      <c r="C636" s="34">
        <v>10</v>
      </c>
      <c r="D636" s="35" t="s">
        <v>20</v>
      </c>
      <c r="E636" s="220" t="s">
        <v>182</v>
      </c>
      <c r="F636" s="260" t="s">
        <v>10</v>
      </c>
      <c r="G636" s="261" t="s">
        <v>371</v>
      </c>
      <c r="H636" s="268"/>
      <c r="I636" s="395">
        <f>SUM(I637+I641+I643+I639)</f>
        <v>38411331</v>
      </c>
    </row>
    <row r="637" spans="1:20" ht="15.75" x14ac:dyDescent="0.25">
      <c r="A637" s="84" t="s">
        <v>528</v>
      </c>
      <c r="B637" s="340" t="s">
        <v>706</v>
      </c>
      <c r="C637" s="34">
        <v>10</v>
      </c>
      <c r="D637" s="35" t="s">
        <v>20</v>
      </c>
      <c r="E637" s="220" t="s">
        <v>182</v>
      </c>
      <c r="F637" s="260" t="s">
        <v>10</v>
      </c>
      <c r="G637" s="261" t="s">
        <v>465</v>
      </c>
      <c r="H637" s="268"/>
      <c r="I637" s="395">
        <f>SUM(I638)</f>
        <v>1389456</v>
      </c>
    </row>
    <row r="638" spans="1:20" ht="15.75" x14ac:dyDescent="0.25">
      <c r="A638" s="3" t="s">
        <v>40</v>
      </c>
      <c r="B638" s="340" t="s">
        <v>706</v>
      </c>
      <c r="C638" s="34">
        <v>10</v>
      </c>
      <c r="D638" s="35" t="s">
        <v>20</v>
      </c>
      <c r="E638" s="220" t="s">
        <v>182</v>
      </c>
      <c r="F638" s="260" t="s">
        <v>10</v>
      </c>
      <c r="G638" s="261" t="s">
        <v>465</v>
      </c>
      <c r="H638" s="2" t="s">
        <v>39</v>
      </c>
      <c r="I638" s="397">
        <v>1389456</v>
      </c>
      <c r="L638" s="610"/>
      <c r="M638" s="610"/>
      <c r="N638" s="610"/>
      <c r="O638" s="610"/>
      <c r="P638" s="610"/>
      <c r="Q638" s="610"/>
      <c r="R638" s="610"/>
      <c r="S638" s="610"/>
      <c r="T638" s="610"/>
    </row>
    <row r="639" spans="1:20" s="510" customFormat="1" ht="31.5" hidden="1" x14ac:dyDescent="0.25">
      <c r="A639" s="61" t="s">
        <v>671</v>
      </c>
      <c r="B639" s="511" t="s">
        <v>706</v>
      </c>
      <c r="C639" s="34">
        <v>10</v>
      </c>
      <c r="D639" s="35" t="s">
        <v>20</v>
      </c>
      <c r="E639" s="220" t="s">
        <v>182</v>
      </c>
      <c r="F639" s="260" t="s">
        <v>10</v>
      </c>
      <c r="G639" s="261" t="s">
        <v>672</v>
      </c>
      <c r="H639" s="268"/>
      <c r="I639" s="395">
        <f>SUM(I640)</f>
        <v>0</v>
      </c>
      <c r="L639" s="512"/>
      <c r="M639" s="512"/>
      <c r="N639" s="512"/>
      <c r="O639" s="512"/>
      <c r="P639" s="512"/>
      <c r="Q639" s="512"/>
      <c r="R639" s="512"/>
      <c r="S639" s="512"/>
      <c r="T639" s="512"/>
    </row>
    <row r="640" spans="1:20" s="510" customFormat="1" ht="15.75" hidden="1" x14ac:dyDescent="0.25">
      <c r="A640" s="3" t="s">
        <v>40</v>
      </c>
      <c r="B640" s="511" t="s">
        <v>706</v>
      </c>
      <c r="C640" s="34">
        <v>10</v>
      </c>
      <c r="D640" s="35" t="s">
        <v>20</v>
      </c>
      <c r="E640" s="220" t="s">
        <v>182</v>
      </c>
      <c r="F640" s="260" t="s">
        <v>10</v>
      </c>
      <c r="G640" s="261" t="s">
        <v>672</v>
      </c>
      <c r="H640" s="268" t="s">
        <v>39</v>
      </c>
      <c r="I640" s="397"/>
      <c r="L640" s="512"/>
      <c r="M640" s="512"/>
      <c r="N640" s="512"/>
      <c r="O640" s="512"/>
      <c r="P640" s="512"/>
      <c r="Q640" s="512"/>
      <c r="R640" s="512"/>
      <c r="S640" s="512"/>
      <c r="T640" s="512"/>
    </row>
    <row r="641" spans="1:21" s="505" customFormat="1" ht="31.5" x14ac:dyDescent="0.25">
      <c r="A641" s="61" t="s">
        <v>653</v>
      </c>
      <c r="B641" s="506" t="s">
        <v>706</v>
      </c>
      <c r="C641" s="34">
        <v>10</v>
      </c>
      <c r="D641" s="35" t="s">
        <v>20</v>
      </c>
      <c r="E641" s="220" t="s">
        <v>182</v>
      </c>
      <c r="F641" s="260" t="s">
        <v>10</v>
      </c>
      <c r="G641" s="261" t="s">
        <v>652</v>
      </c>
      <c r="H641" s="268"/>
      <c r="I641" s="395">
        <f>SUM(I642)</f>
        <v>36313656</v>
      </c>
    </row>
    <row r="642" spans="1:21" s="505" customFormat="1" ht="15.75" x14ac:dyDescent="0.25">
      <c r="A642" s="3" t="s">
        <v>40</v>
      </c>
      <c r="B642" s="506" t="s">
        <v>706</v>
      </c>
      <c r="C642" s="34">
        <v>10</v>
      </c>
      <c r="D642" s="35" t="s">
        <v>20</v>
      </c>
      <c r="E642" s="220" t="s">
        <v>182</v>
      </c>
      <c r="F642" s="260" t="s">
        <v>10</v>
      </c>
      <c r="G642" s="261" t="s">
        <v>652</v>
      </c>
      <c r="H642" s="268" t="s">
        <v>39</v>
      </c>
      <c r="I642" s="397">
        <v>36313656</v>
      </c>
    </row>
    <row r="643" spans="1:21" s="505" customFormat="1" ht="31.5" x14ac:dyDescent="0.25">
      <c r="A643" s="61" t="s">
        <v>654</v>
      </c>
      <c r="B643" s="506" t="s">
        <v>706</v>
      </c>
      <c r="C643" s="34">
        <v>10</v>
      </c>
      <c r="D643" s="35" t="s">
        <v>20</v>
      </c>
      <c r="E643" s="220" t="s">
        <v>182</v>
      </c>
      <c r="F643" s="260" t="s">
        <v>10</v>
      </c>
      <c r="G643" s="261" t="s">
        <v>651</v>
      </c>
      <c r="H643" s="268"/>
      <c r="I643" s="395">
        <f>SUM(I644)</f>
        <v>708219</v>
      </c>
    </row>
    <row r="644" spans="1:21" s="505" customFormat="1" ht="31.5" x14ac:dyDescent="0.25">
      <c r="A644" s="535" t="s">
        <v>514</v>
      </c>
      <c r="B644" s="506" t="s">
        <v>706</v>
      </c>
      <c r="C644" s="34">
        <v>10</v>
      </c>
      <c r="D644" s="35" t="s">
        <v>20</v>
      </c>
      <c r="E644" s="220" t="s">
        <v>182</v>
      </c>
      <c r="F644" s="260" t="s">
        <v>10</v>
      </c>
      <c r="G644" s="261" t="s">
        <v>651</v>
      </c>
      <c r="H644" s="268" t="s">
        <v>16</v>
      </c>
      <c r="I644" s="397">
        <v>708219</v>
      </c>
    </row>
    <row r="645" spans="1:21" s="9" customFormat="1" ht="15.75" x14ac:dyDescent="0.25">
      <c r="A645" s="100" t="s">
        <v>70</v>
      </c>
      <c r="B645" s="26" t="s">
        <v>706</v>
      </c>
      <c r="C645" s="26">
        <v>10</v>
      </c>
      <c r="D645" s="25" t="s">
        <v>68</v>
      </c>
      <c r="E645" s="214"/>
      <c r="F645" s="215"/>
      <c r="G645" s="216"/>
      <c r="H645" s="52"/>
      <c r="I645" s="393">
        <f>SUM(I646)</f>
        <v>3958262</v>
      </c>
    </row>
    <row r="646" spans="1:21" ht="47.25" x14ac:dyDescent="0.25">
      <c r="A646" s="106" t="s">
        <v>123</v>
      </c>
      <c r="B646" s="280" t="s">
        <v>706</v>
      </c>
      <c r="C646" s="67">
        <v>10</v>
      </c>
      <c r="D646" s="68" t="s">
        <v>68</v>
      </c>
      <c r="E646" s="262" t="s">
        <v>180</v>
      </c>
      <c r="F646" s="263" t="s">
        <v>370</v>
      </c>
      <c r="G646" s="264" t="s">
        <v>371</v>
      </c>
      <c r="H646" s="31"/>
      <c r="I646" s="394">
        <f>SUM(I647+I661+I657)</f>
        <v>3958262</v>
      </c>
    </row>
    <row r="647" spans="1:21" ht="63" x14ac:dyDescent="0.25">
      <c r="A647" s="112" t="s">
        <v>122</v>
      </c>
      <c r="B647" s="6" t="s">
        <v>706</v>
      </c>
      <c r="C647" s="34">
        <v>10</v>
      </c>
      <c r="D647" s="35" t="s">
        <v>68</v>
      </c>
      <c r="E647" s="259" t="s">
        <v>211</v>
      </c>
      <c r="F647" s="260" t="s">
        <v>370</v>
      </c>
      <c r="G647" s="261" t="s">
        <v>371</v>
      </c>
      <c r="H647" s="268"/>
      <c r="I647" s="395">
        <f>SUM(I648)</f>
        <v>3946262</v>
      </c>
    </row>
    <row r="648" spans="1:21" ht="47.25" x14ac:dyDescent="0.25">
      <c r="A648" s="112" t="s">
        <v>394</v>
      </c>
      <c r="B648" s="6" t="s">
        <v>706</v>
      </c>
      <c r="C648" s="34">
        <v>10</v>
      </c>
      <c r="D648" s="35" t="s">
        <v>68</v>
      </c>
      <c r="E648" s="259" t="s">
        <v>211</v>
      </c>
      <c r="F648" s="260" t="s">
        <v>10</v>
      </c>
      <c r="G648" s="261" t="s">
        <v>371</v>
      </c>
      <c r="H648" s="268"/>
      <c r="I648" s="395">
        <f>SUM(I649+I655+I652)</f>
        <v>3946262</v>
      </c>
    </row>
    <row r="649" spans="1:21" ht="31.5" x14ac:dyDescent="0.25">
      <c r="A649" s="61" t="s">
        <v>91</v>
      </c>
      <c r="B649" s="340" t="s">
        <v>706</v>
      </c>
      <c r="C649" s="34">
        <v>10</v>
      </c>
      <c r="D649" s="35" t="s">
        <v>68</v>
      </c>
      <c r="E649" s="259" t="s">
        <v>211</v>
      </c>
      <c r="F649" s="260" t="s">
        <v>10</v>
      </c>
      <c r="G649" s="261" t="s">
        <v>472</v>
      </c>
      <c r="H649" s="268"/>
      <c r="I649" s="395">
        <f>SUM(I650:I651)</f>
        <v>2677600</v>
      </c>
    </row>
    <row r="650" spans="1:21" ht="63" x14ac:dyDescent="0.25">
      <c r="A650" s="101" t="s">
        <v>76</v>
      </c>
      <c r="B650" s="340" t="s">
        <v>706</v>
      </c>
      <c r="C650" s="34">
        <v>10</v>
      </c>
      <c r="D650" s="35" t="s">
        <v>68</v>
      </c>
      <c r="E650" s="259" t="s">
        <v>211</v>
      </c>
      <c r="F650" s="260" t="s">
        <v>10</v>
      </c>
      <c r="G650" s="261" t="s">
        <v>472</v>
      </c>
      <c r="H650" s="2" t="s">
        <v>13</v>
      </c>
      <c r="I650" s="397">
        <v>2467600</v>
      </c>
      <c r="M650" s="610"/>
      <c r="N650" s="610"/>
      <c r="O650" s="610"/>
      <c r="P650" s="610"/>
      <c r="Q650" s="610"/>
      <c r="R650" s="610"/>
      <c r="S650" s="610"/>
      <c r="T650" s="610"/>
      <c r="U650" s="610"/>
    </row>
    <row r="651" spans="1:21" ht="31.5" x14ac:dyDescent="0.25">
      <c r="A651" s="535" t="s">
        <v>514</v>
      </c>
      <c r="B651" s="6" t="s">
        <v>706</v>
      </c>
      <c r="C651" s="34">
        <v>10</v>
      </c>
      <c r="D651" s="35" t="s">
        <v>68</v>
      </c>
      <c r="E651" s="259" t="s">
        <v>211</v>
      </c>
      <c r="F651" s="260" t="s">
        <v>10</v>
      </c>
      <c r="G651" s="261" t="s">
        <v>472</v>
      </c>
      <c r="H651" s="2" t="s">
        <v>16</v>
      </c>
      <c r="I651" s="397">
        <v>210000</v>
      </c>
    </row>
    <row r="652" spans="1:21" s="505" customFormat="1" ht="47.25" x14ac:dyDescent="0.25">
      <c r="A652" s="61" t="s">
        <v>656</v>
      </c>
      <c r="B652" s="6" t="s">
        <v>706</v>
      </c>
      <c r="C652" s="34">
        <v>10</v>
      </c>
      <c r="D652" s="35" t="s">
        <v>68</v>
      </c>
      <c r="E652" s="259" t="s">
        <v>211</v>
      </c>
      <c r="F652" s="260" t="s">
        <v>10</v>
      </c>
      <c r="G652" s="261" t="s">
        <v>655</v>
      </c>
      <c r="H652" s="2"/>
      <c r="I652" s="395">
        <f>SUM(I653:I654)</f>
        <v>669400</v>
      </c>
    </row>
    <row r="653" spans="1:21" s="505" customFormat="1" ht="63" x14ac:dyDescent="0.25">
      <c r="A653" s="101" t="s">
        <v>76</v>
      </c>
      <c r="B653" s="6" t="s">
        <v>706</v>
      </c>
      <c r="C653" s="34">
        <v>10</v>
      </c>
      <c r="D653" s="35" t="s">
        <v>68</v>
      </c>
      <c r="E653" s="259" t="s">
        <v>211</v>
      </c>
      <c r="F653" s="260" t="s">
        <v>10</v>
      </c>
      <c r="G653" s="261" t="s">
        <v>655</v>
      </c>
      <c r="H653" s="2" t="s">
        <v>13</v>
      </c>
      <c r="I653" s="397">
        <v>603520</v>
      </c>
    </row>
    <row r="654" spans="1:21" s="505" customFormat="1" ht="31.5" x14ac:dyDescent="0.25">
      <c r="A654" s="535" t="s">
        <v>514</v>
      </c>
      <c r="B654" s="6" t="s">
        <v>706</v>
      </c>
      <c r="C654" s="34">
        <v>10</v>
      </c>
      <c r="D654" s="35" t="s">
        <v>68</v>
      </c>
      <c r="E654" s="259" t="s">
        <v>211</v>
      </c>
      <c r="F654" s="260" t="s">
        <v>10</v>
      </c>
      <c r="G654" s="261" t="s">
        <v>655</v>
      </c>
      <c r="H654" s="2" t="s">
        <v>16</v>
      </c>
      <c r="I654" s="397">
        <v>65880</v>
      </c>
    </row>
    <row r="655" spans="1:21" ht="31.5" x14ac:dyDescent="0.25">
      <c r="A655" s="3" t="s">
        <v>75</v>
      </c>
      <c r="B655" s="6" t="s">
        <v>706</v>
      </c>
      <c r="C655" s="34">
        <v>10</v>
      </c>
      <c r="D655" s="35" t="s">
        <v>68</v>
      </c>
      <c r="E655" s="259" t="s">
        <v>211</v>
      </c>
      <c r="F655" s="260" t="s">
        <v>10</v>
      </c>
      <c r="G655" s="261" t="s">
        <v>375</v>
      </c>
      <c r="H655" s="2"/>
      <c r="I655" s="395">
        <f>SUM(I656)</f>
        <v>599262</v>
      </c>
    </row>
    <row r="656" spans="1:21" ht="63" x14ac:dyDescent="0.25">
      <c r="A656" s="84" t="s">
        <v>76</v>
      </c>
      <c r="B656" s="6" t="s">
        <v>706</v>
      </c>
      <c r="C656" s="34">
        <v>10</v>
      </c>
      <c r="D656" s="35" t="s">
        <v>68</v>
      </c>
      <c r="E656" s="259" t="s">
        <v>211</v>
      </c>
      <c r="F656" s="260" t="s">
        <v>10</v>
      </c>
      <c r="G656" s="261" t="s">
        <v>375</v>
      </c>
      <c r="H656" s="2" t="s">
        <v>13</v>
      </c>
      <c r="I656" s="397">
        <v>599262</v>
      </c>
    </row>
    <row r="657" spans="1:9" s="37" customFormat="1" ht="63" x14ac:dyDescent="0.25">
      <c r="A657" s="61" t="s">
        <v>160</v>
      </c>
      <c r="B657" s="340" t="s">
        <v>706</v>
      </c>
      <c r="C657" s="35">
        <v>10</v>
      </c>
      <c r="D657" s="35" t="s">
        <v>68</v>
      </c>
      <c r="E657" s="259" t="s">
        <v>182</v>
      </c>
      <c r="F657" s="260" t="s">
        <v>370</v>
      </c>
      <c r="G657" s="261" t="s">
        <v>371</v>
      </c>
      <c r="H657" s="36"/>
      <c r="I657" s="398">
        <f>SUM(I658)</f>
        <v>2000</v>
      </c>
    </row>
    <row r="658" spans="1:9" s="37" customFormat="1" ht="47.25" x14ac:dyDescent="0.25">
      <c r="A658" s="3" t="s">
        <v>462</v>
      </c>
      <c r="B658" s="340" t="s">
        <v>706</v>
      </c>
      <c r="C658" s="35">
        <v>10</v>
      </c>
      <c r="D658" s="35" t="s">
        <v>68</v>
      </c>
      <c r="E658" s="259" t="s">
        <v>182</v>
      </c>
      <c r="F658" s="260" t="s">
        <v>10</v>
      </c>
      <c r="G658" s="261" t="s">
        <v>371</v>
      </c>
      <c r="H658" s="36"/>
      <c r="I658" s="398">
        <f>SUM(I659)</f>
        <v>2000</v>
      </c>
    </row>
    <row r="659" spans="1:9" s="37" customFormat="1" ht="31.5" x14ac:dyDescent="0.25">
      <c r="A659" s="548" t="s">
        <v>474</v>
      </c>
      <c r="B659" s="282" t="s">
        <v>706</v>
      </c>
      <c r="C659" s="35">
        <v>10</v>
      </c>
      <c r="D659" s="35" t="s">
        <v>68</v>
      </c>
      <c r="E659" s="259" t="s">
        <v>182</v>
      </c>
      <c r="F659" s="260" t="s">
        <v>10</v>
      </c>
      <c r="G659" s="261" t="s">
        <v>473</v>
      </c>
      <c r="H659" s="36"/>
      <c r="I659" s="398">
        <f>SUM(I660)</f>
        <v>2000</v>
      </c>
    </row>
    <row r="660" spans="1:9" s="37" customFormat="1" ht="31.5" x14ac:dyDescent="0.25">
      <c r="A660" s="540" t="s">
        <v>514</v>
      </c>
      <c r="B660" s="282" t="s">
        <v>706</v>
      </c>
      <c r="C660" s="35">
        <v>10</v>
      </c>
      <c r="D660" s="35" t="s">
        <v>68</v>
      </c>
      <c r="E660" s="259" t="s">
        <v>182</v>
      </c>
      <c r="F660" s="260" t="s">
        <v>10</v>
      </c>
      <c r="G660" s="261" t="s">
        <v>473</v>
      </c>
      <c r="H660" s="36" t="s">
        <v>16</v>
      </c>
      <c r="I660" s="399">
        <v>2000</v>
      </c>
    </row>
    <row r="661" spans="1:9" ht="78.75" x14ac:dyDescent="0.25">
      <c r="A661" s="103" t="s">
        <v>111</v>
      </c>
      <c r="B661" s="53" t="s">
        <v>706</v>
      </c>
      <c r="C661" s="34">
        <v>10</v>
      </c>
      <c r="D661" s="35" t="s">
        <v>68</v>
      </c>
      <c r="E661" s="259" t="s">
        <v>210</v>
      </c>
      <c r="F661" s="260" t="s">
        <v>370</v>
      </c>
      <c r="G661" s="261" t="s">
        <v>371</v>
      </c>
      <c r="H661" s="2"/>
      <c r="I661" s="395">
        <f>SUM(I662)</f>
        <v>10000</v>
      </c>
    </row>
    <row r="662" spans="1:9" ht="47.25" x14ac:dyDescent="0.25">
      <c r="A662" s="103" t="s">
        <v>378</v>
      </c>
      <c r="B662" s="53" t="s">
        <v>706</v>
      </c>
      <c r="C662" s="34">
        <v>10</v>
      </c>
      <c r="D662" s="35" t="s">
        <v>68</v>
      </c>
      <c r="E662" s="259" t="s">
        <v>210</v>
      </c>
      <c r="F662" s="260" t="s">
        <v>10</v>
      </c>
      <c r="G662" s="261" t="s">
        <v>371</v>
      </c>
      <c r="H662" s="2"/>
      <c r="I662" s="395">
        <f>SUM(I663)</f>
        <v>10000</v>
      </c>
    </row>
    <row r="663" spans="1:9" ht="31.5" x14ac:dyDescent="0.25">
      <c r="A663" s="534" t="s">
        <v>102</v>
      </c>
      <c r="B663" s="53" t="s">
        <v>706</v>
      </c>
      <c r="C663" s="34">
        <v>10</v>
      </c>
      <c r="D663" s="35" t="s">
        <v>68</v>
      </c>
      <c r="E663" s="259" t="s">
        <v>210</v>
      </c>
      <c r="F663" s="260" t="s">
        <v>10</v>
      </c>
      <c r="G663" s="261" t="s">
        <v>380</v>
      </c>
      <c r="H663" s="2"/>
      <c r="I663" s="395">
        <f>SUM(I664)</f>
        <v>10000</v>
      </c>
    </row>
    <row r="664" spans="1:9" ht="31.5" x14ac:dyDescent="0.25">
      <c r="A664" s="545" t="s">
        <v>514</v>
      </c>
      <c r="B664" s="6" t="s">
        <v>706</v>
      </c>
      <c r="C664" s="282">
        <v>10</v>
      </c>
      <c r="D664" s="36" t="s">
        <v>68</v>
      </c>
      <c r="E664" s="259" t="s">
        <v>210</v>
      </c>
      <c r="F664" s="260" t="s">
        <v>10</v>
      </c>
      <c r="G664" s="261" t="s">
        <v>380</v>
      </c>
      <c r="H664" s="2" t="s">
        <v>16</v>
      </c>
      <c r="I664" s="396">
        <v>10000</v>
      </c>
    </row>
  </sheetData>
  <mergeCells count="7">
    <mergeCell ref="M650:U650"/>
    <mergeCell ref="L109:T109"/>
    <mergeCell ref="E13:G13"/>
    <mergeCell ref="A9:I9"/>
    <mergeCell ref="A10:I10"/>
    <mergeCell ref="A11:I11"/>
    <mergeCell ref="L638:T638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00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46" customWidth="1"/>
    <col min="10" max="10" width="13.85546875" style="446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53" t="s">
        <v>536</v>
      </c>
      <c r="E1" s="353"/>
      <c r="F1" s="353"/>
      <c r="G1" s="1"/>
    </row>
    <row r="2" spans="1:13" x14ac:dyDescent="0.25">
      <c r="D2" s="353" t="s">
        <v>7</v>
      </c>
      <c r="E2" s="353"/>
      <c r="F2" s="353"/>
    </row>
    <row r="3" spans="1:13" x14ac:dyDescent="0.25">
      <c r="D3" s="353" t="s">
        <v>6</v>
      </c>
      <c r="E3" s="353"/>
      <c r="F3" s="353"/>
    </row>
    <row r="4" spans="1:13" x14ac:dyDescent="0.25">
      <c r="D4" s="353" t="s">
        <v>92</v>
      </c>
      <c r="E4" s="353"/>
      <c r="F4" s="353"/>
    </row>
    <row r="5" spans="1:13" x14ac:dyDescent="0.25">
      <c r="D5" s="353" t="s">
        <v>744</v>
      </c>
      <c r="E5" s="353"/>
      <c r="F5" s="353"/>
    </row>
    <row r="6" spans="1:13" x14ac:dyDescent="0.25">
      <c r="D6" s="353" t="s">
        <v>745</v>
      </c>
      <c r="E6" s="353"/>
      <c r="F6" s="353"/>
    </row>
    <row r="7" spans="1:13" x14ac:dyDescent="0.25">
      <c r="D7" s="4" t="s">
        <v>793</v>
      </c>
      <c r="E7" s="4"/>
      <c r="F7" s="4"/>
    </row>
    <row r="8" spans="1:13" x14ac:dyDescent="0.25">
      <c r="D8" s="591" t="s">
        <v>810</v>
      </c>
      <c r="E8" s="353"/>
      <c r="F8" s="353"/>
    </row>
    <row r="9" spans="1:13" s="489" customFormat="1" x14ac:dyDescent="0.25">
      <c r="D9" s="490"/>
      <c r="E9" s="490"/>
      <c r="F9" s="490"/>
      <c r="I9" s="446"/>
      <c r="J9" s="446"/>
    </row>
    <row r="10" spans="1:13" ht="18.75" x14ac:dyDescent="0.25">
      <c r="A10" s="604" t="s">
        <v>483</v>
      </c>
      <c r="B10" s="604"/>
      <c r="C10" s="604"/>
      <c r="D10" s="604"/>
      <c r="E10" s="604"/>
      <c r="F10" s="604"/>
      <c r="G10" s="604"/>
      <c r="H10" s="604"/>
      <c r="I10" s="604"/>
    </row>
    <row r="11" spans="1:13" ht="18.75" x14ac:dyDescent="0.25">
      <c r="A11" s="604" t="s">
        <v>67</v>
      </c>
      <c r="B11" s="604"/>
      <c r="C11" s="604"/>
      <c r="D11" s="604"/>
      <c r="E11" s="604"/>
      <c r="F11" s="604"/>
      <c r="G11" s="604"/>
      <c r="H11" s="604"/>
      <c r="I11" s="604"/>
    </row>
    <row r="12" spans="1:13" ht="18.75" x14ac:dyDescent="0.25">
      <c r="A12" s="604" t="s">
        <v>749</v>
      </c>
      <c r="B12" s="604"/>
      <c r="C12" s="604"/>
      <c r="D12" s="604"/>
      <c r="E12" s="604"/>
      <c r="F12" s="604"/>
      <c r="G12" s="604"/>
      <c r="H12" s="604"/>
      <c r="I12" s="604"/>
    </row>
    <row r="13" spans="1:13" ht="15.75" x14ac:dyDescent="0.25">
      <c r="C13" s="349"/>
      <c r="I13" s="446" t="s">
        <v>499</v>
      </c>
      <c r="J13" s="446" t="s">
        <v>499</v>
      </c>
    </row>
    <row r="14" spans="1:13" ht="37.5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05" t="s">
        <v>3</v>
      </c>
      <c r="F14" s="606"/>
      <c r="G14" s="607"/>
      <c r="H14" s="50" t="s">
        <v>4</v>
      </c>
      <c r="I14" s="10" t="s">
        <v>674</v>
      </c>
      <c r="J14" s="10" t="s">
        <v>743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08"/>
      <c r="F15" s="209"/>
      <c r="G15" s="210"/>
      <c r="H15" s="38"/>
      <c r="I15" s="391">
        <f>SUM(I16+I174+I200+I366+I212+I500+I446)</f>
        <v>611652869</v>
      </c>
      <c r="J15" s="391">
        <f>SUM(J16+J174+J200+J366+J212+J500+J446+J144)</f>
        <v>443848661</v>
      </c>
    </row>
    <row r="16" spans="1:13" ht="15.75" x14ac:dyDescent="0.25">
      <c r="A16" s="533" t="s">
        <v>49</v>
      </c>
      <c r="B16" s="403" t="s">
        <v>50</v>
      </c>
      <c r="C16" s="411"/>
      <c r="D16" s="411"/>
      <c r="E16" s="412"/>
      <c r="F16" s="413"/>
      <c r="G16" s="414"/>
      <c r="H16" s="411"/>
      <c r="I16" s="410">
        <f>SUM(I17+I96+I109+I159+I63+I153+I144)</f>
        <v>50004673</v>
      </c>
      <c r="J16" s="410">
        <f>SUM(J17+J96+J109+J159+J63+J153)</f>
        <v>54088276</v>
      </c>
      <c r="K16" s="446"/>
      <c r="L16" s="446"/>
      <c r="M16" s="446"/>
    </row>
    <row r="17" spans="1:11" ht="15.75" x14ac:dyDescent="0.25">
      <c r="A17" s="278" t="s">
        <v>9</v>
      </c>
      <c r="B17" s="295" t="s">
        <v>50</v>
      </c>
      <c r="C17" s="15" t="s">
        <v>10</v>
      </c>
      <c r="D17" s="15"/>
      <c r="E17" s="289"/>
      <c r="F17" s="290"/>
      <c r="G17" s="291"/>
      <c r="H17" s="15"/>
      <c r="I17" s="392">
        <f>SUM(I18+I23+I67)</f>
        <v>29340101</v>
      </c>
      <c r="J17" s="392">
        <f>SUM(J18+J23+J67)</f>
        <v>29374101</v>
      </c>
      <c r="K17" s="446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65"/>
      <c r="F18" s="266"/>
      <c r="G18" s="267"/>
      <c r="H18" s="22"/>
      <c r="I18" s="393">
        <f t="shared" ref="I18:J21" si="0">SUM(I19)</f>
        <v>1828008</v>
      </c>
      <c r="J18" s="393">
        <f t="shared" si="0"/>
        <v>1828008</v>
      </c>
    </row>
    <row r="19" spans="1:11" ht="15.75" x14ac:dyDescent="0.25">
      <c r="A19" s="27" t="s">
        <v>103</v>
      </c>
      <c r="B19" s="30" t="s">
        <v>50</v>
      </c>
      <c r="C19" s="28" t="s">
        <v>10</v>
      </c>
      <c r="D19" s="28" t="s">
        <v>12</v>
      </c>
      <c r="E19" s="217" t="s">
        <v>372</v>
      </c>
      <c r="F19" s="218" t="s">
        <v>370</v>
      </c>
      <c r="G19" s="219" t="s">
        <v>371</v>
      </c>
      <c r="H19" s="28"/>
      <c r="I19" s="394">
        <f t="shared" si="0"/>
        <v>1828008</v>
      </c>
      <c r="J19" s="394">
        <f t="shared" si="0"/>
        <v>1828008</v>
      </c>
    </row>
    <row r="20" spans="1:11" ht="15.75" x14ac:dyDescent="0.25">
      <c r="A20" s="83" t="s">
        <v>104</v>
      </c>
      <c r="B20" s="50" t="s">
        <v>50</v>
      </c>
      <c r="C20" s="2" t="s">
        <v>10</v>
      </c>
      <c r="D20" s="2" t="s">
        <v>12</v>
      </c>
      <c r="E20" s="220" t="s">
        <v>181</v>
      </c>
      <c r="F20" s="221" t="s">
        <v>370</v>
      </c>
      <c r="G20" s="222" t="s">
        <v>371</v>
      </c>
      <c r="H20" s="2"/>
      <c r="I20" s="395">
        <f t="shared" si="0"/>
        <v>1828008</v>
      </c>
      <c r="J20" s="395">
        <f t="shared" si="0"/>
        <v>1828008</v>
      </c>
    </row>
    <row r="21" spans="1:11" ht="31.5" x14ac:dyDescent="0.25">
      <c r="A21" s="3" t="s">
        <v>75</v>
      </c>
      <c r="B21" s="340" t="s">
        <v>50</v>
      </c>
      <c r="C21" s="2" t="s">
        <v>10</v>
      </c>
      <c r="D21" s="2" t="s">
        <v>12</v>
      </c>
      <c r="E21" s="220" t="s">
        <v>181</v>
      </c>
      <c r="F21" s="221" t="s">
        <v>370</v>
      </c>
      <c r="G21" s="222" t="s">
        <v>375</v>
      </c>
      <c r="H21" s="2"/>
      <c r="I21" s="395">
        <f t="shared" si="0"/>
        <v>1828008</v>
      </c>
      <c r="J21" s="395">
        <f t="shared" si="0"/>
        <v>1828008</v>
      </c>
    </row>
    <row r="22" spans="1:11" ht="63" x14ac:dyDescent="0.25">
      <c r="A22" s="84" t="s">
        <v>76</v>
      </c>
      <c r="B22" s="340" t="s">
        <v>50</v>
      </c>
      <c r="C22" s="2" t="s">
        <v>10</v>
      </c>
      <c r="D22" s="2" t="s">
        <v>12</v>
      </c>
      <c r="E22" s="220" t="s">
        <v>181</v>
      </c>
      <c r="F22" s="221" t="s">
        <v>370</v>
      </c>
      <c r="G22" s="222" t="s">
        <v>375</v>
      </c>
      <c r="H22" s="2" t="s">
        <v>13</v>
      </c>
      <c r="I22" s="396">
        <v>1828008</v>
      </c>
      <c r="J22" s="396">
        <v>1828008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65"/>
      <c r="F23" s="266"/>
      <c r="G23" s="267"/>
      <c r="H23" s="22"/>
      <c r="I23" s="393">
        <f>SUM(I24+I36+I41+I46+I53+I58+I31)</f>
        <v>18851377</v>
      </c>
      <c r="J23" s="393">
        <f>SUM(J24+J36+J41+J46+J53+J58+J31)</f>
        <v>18851377</v>
      </c>
    </row>
    <row r="24" spans="1:11" ht="47.25" x14ac:dyDescent="0.25">
      <c r="A24" s="75" t="s">
        <v>110</v>
      </c>
      <c r="B24" s="30" t="s">
        <v>50</v>
      </c>
      <c r="C24" s="28" t="s">
        <v>10</v>
      </c>
      <c r="D24" s="28" t="s">
        <v>20</v>
      </c>
      <c r="E24" s="223" t="s">
        <v>180</v>
      </c>
      <c r="F24" s="224" t="s">
        <v>370</v>
      </c>
      <c r="G24" s="225" t="s">
        <v>371</v>
      </c>
      <c r="H24" s="28"/>
      <c r="I24" s="394">
        <f>SUM(I25)</f>
        <v>1012100</v>
      </c>
      <c r="J24" s="394">
        <f>SUM(J25)</f>
        <v>1012100</v>
      </c>
    </row>
    <row r="25" spans="1:11" ht="80.25" customHeight="1" x14ac:dyDescent="0.25">
      <c r="A25" s="76" t="s">
        <v>111</v>
      </c>
      <c r="B25" s="53" t="s">
        <v>50</v>
      </c>
      <c r="C25" s="2" t="s">
        <v>10</v>
      </c>
      <c r="D25" s="2" t="s">
        <v>20</v>
      </c>
      <c r="E25" s="235" t="s">
        <v>210</v>
      </c>
      <c r="F25" s="236" t="s">
        <v>370</v>
      </c>
      <c r="G25" s="237" t="s">
        <v>371</v>
      </c>
      <c r="H25" s="2"/>
      <c r="I25" s="395">
        <f>SUM(I26)</f>
        <v>1012100</v>
      </c>
      <c r="J25" s="395">
        <f>SUM(J26)</f>
        <v>1012100</v>
      </c>
    </row>
    <row r="26" spans="1:11" ht="47.25" x14ac:dyDescent="0.25">
      <c r="A26" s="76" t="s">
        <v>378</v>
      </c>
      <c r="B26" s="53" t="s">
        <v>50</v>
      </c>
      <c r="C26" s="2" t="s">
        <v>10</v>
      </c>
      <c r="D26" s="2" t="s">
        <v>20</v>
      </c>
      <c r="E26" s="235" t="s">
        <v>210</v>
      </c>
      <c r="F26" s="236" t="s">
        <v>10</v>
      </c>
      <c r="G26" s="237" t="s">
        <v>371</v>
      </c>
      <c r="H26" s="2"/>
      <c r="I26" s="395">
        <f>SUM(I27+I29)</f>
        <v>1012100</v>
      </c>
      <c r="J26" s="395">
        <f>SUM(J27+J29)</f>
        <v>1012100</v>
      </c>
    </row>
    <row r="27" spans="1:11" ht="47.25" x14ac:dyDescent="0.25">
      <c r="A27" s="84" t="s">
        <v>77</v>
      </c>
      <c r="B27" s="340" t="s">
        <v>50</v>
      </c>
      <c r="C27" s="2" t="s">
        <v>10</v>
      </c>
      <c r="D27" s="2" t="s">
        <v>20</v>
      </c>
      <c r="E27" s="238" t="s">
        <v>210</v>
      </c>
      <c r="F27" s="239" t="s">
        <v>10</v>
      </c>
      <c r="G27" s="240" t="s">
        <v>379</v>
      </c>
      <c r="H27" s="2"/>
      <c r="I27" s="395">
        <f>SUM(I28)</f>
        <v>1004100</v>
      </c>
      <c r="J27" s="395">
        <f>SUM(J28)</f>
        <v>1004100</v>
      </c>
    </row>
    <row r="28" spans="1:11" ht="63" x14ac:dyDescent="0.25">
      <c r="A28" s="84" t="s">
        <v>76</v>
      </c>
      <c r="B28" s="340" t="s">
        <v>50</v>
      </c>
      <c r="C28" s="2" t="s">
        <v>10</v>
      </c>
      <c r="D28" s="2" t="s">
        <v>20</v>
      </c>
      <c r="E28" s="238" t="s">
        <v>210</v>
      </c>
      <c r="F28" s="239" t="s">
        <v>10</v>
      </c>
      <c r="G28" s="240" t="s">
        <v>379</v>
      </c>
      <c r="H28" s="2" t="s">
        <v>13</v>
      </c>
      <c r="I28" s="396">
        <v>1004100</v>
      </c>
      <c r="J28" s="396">
        <v>1004100</v>
      </c>
    </row>
    <row r="29" spans="1:11" ht="31.5" x14ac:dyDescent="0.25">
      <c r="A29" s="534" t="s">
        <v>102</v>
      </c>
      <c r="B29" s="296" t="s">
        <v>50</v>
      </c>
      <c r="C29" s="2" t="s">
        <v>10</v>
      </c>
      <c r="D29" s="2" t="s">
        <v>20</v>
      </c>
      <c r="E29" s="235" t="s">
        <v>210</v>
      </c>
      <c r="F29" s="236" t="s">
        <v>10</v>
      </c>
      <c r="G29" s="237" t="s">
        <v>380</v>
      </c>
      <c r="H29" s="2"/>
      <c r="I29" s="395">
        <f>SUM(I30)</f>
        <v>8000</v>
      </c>
      <c r="J29" s="395">
        <f>SUM(J30)</f>
        <v>8000</v>
      </c>
    </row>
    <row r="30" spans="1:11" ht="32.25" customHeight="1" x14ac:dyDescent="0.25">
      <c r="A30" s="535" t="s">
        <v>514</v>
      </c>
      <c r="B30" s="6" t="s">
        <v>50</v>
      </c>
      <c r="C30" s="2" t="s">
        <v>10</v>
      </c>
      <c r="D30" s="2" t="s">
        <v>20</v>
      </c>
      <c r="E30" s="235" t="s">
        <v>210</v>
      </c>
      <c r="F30" s="236" t="s">
        <v>10</v>
      </c>
      <c r="G30" s="237" t="s">
        <v>380</v>
      </c>
      <c r="H30" s="2" t="s">
        <v>16</v>
      </c>
      <c r="I30" s="396">
        <v>8000</v>
      </c>
      <c r="J30" s="396">
        <v>8000</v>
      </c>
    </row>
    <row r="31" spans="1:11" ht="49.5" hidden="1" customHeight="1" x14ac:dyDescent="0.25">
      <c r="A31" s="27" t="s">
        <v>124</v>
      </c>
      <c r="B31" s="30" t="s">
        <v>50</v>
      </c>
      <c r="C31" s="28" t="s">
        <v>10</v>
      </c>
      <c r="D31" s="28" t="s">
        <v>20</v>
      </c>
      <c r="E31" s="229" t="s">
        <v>395</v>
      </c>
      <c r="F31" s="230" t="s">
        <v>370</v>
      </c>
      <c r="G31" s="231" t="s">
        <v>371</v>
      </c>
      <c r="H31" s="28"/>
      <c r="I31" s="394">
        <f t="shared" ref="I31:J34" si="1">SUM(I32)</f>
        <v>0</v>
      </c>
      <c r="J31" s="394">
        <f t="shared" si="1"/>
        <v>0</v>
      </c>
    </row>
    <row r="32" spans="1:11" ht="82.5" hidden="1" customHeight="1" x14ac:dyDescent="0.25">
      <c r="A32" s="54" t="s">
        <v>125</v>
      </c>
      <c r="B32" s="53" t="s">
        <v>50</v>
      </c>
      <c r="C32" s="2" t="s">
        <v>10</v>
      </c>
      <c r="D32" s="2" t="s">
        <v>20</v>
      </c>
      <c r="E32" s="232" t="s">
        <v>484</v>
      </c>
      <c r="F32" s="233" t="s">
        <v>370</v>
      </c>
      <c r="G32" s="234" t="s">
        <v>371</v>
      </c>
      <c r="H32" s="44"/>
      <c r="I32" s="395">
        <f t="shared" si="1"/>
        <v>0</v>
      </c>
      <c r="J32" s="395">
        <f t="shared" si="1"/>
        <v>0</v>
      </c>
    </row>
    <row r="33" spans="1:10" ht="48" hidden="1" customHeight="1" x14ac:dyDescent="0.25">
      <c r="A33" s="76" t="s">
        <v>396</v>
      </c>
      <c r="B33" s="53" t="s">
        <v>50</v>
      </c>
      <c r="C33" s="2" t="s">
        <v>10</v>
      </c>
      <c r="D33" s="2" t="s">
        <v>20</v>
      </c>
      <c r="E33" s="232" t="s">
        <v>484</v>
      </c>
      <c r="F33" s="233" t="s">
        <v>10</v>
      </c>
      <c r="G33" s="234" t="s">
        <v>371</v>
      </c>
      <c r="H33" s="44"/>
      <c r="I33" s="395">
        <f t="shared" si="1"/>
        <v>0</v>
      </c>
      <c r="J33" s="395">
        <f t="shared" si="1"/>
        <v>0</v>
      </c>
    </row>
    <row r="34" spans="1:10" ht="16.5" hidden="1" customHeight="1" x14ac:dyDescent="0.25">
      <c r="A34" s="76" t="s">
        <v>486</v>
      </c>
      <c r="B34" s="53" t="s">
        <v>50</v>
      </c>
      <c r="C34" s="2" t="s">
        <v>10</v>
      </c>
      <c r="D34" s="2" t="s">
        <v>20</v>
      </c>
      <c r="E34" s="232" t="s">
        <v>192</v>
      </c>
      <c r="F34" s="233" t="s">
        <v>10</v>
      </c>
      <c r="G34" s="234" t="s">
        <v>485</v>
      </c>
      <c r="H34" s="44"/>
      <c r="I34" s="395">
        <f t="shared" si="1"/>
        <v>0</v>
      </c>
      <c r="J34" s="395">
        <f t="shared" si="1"/>
        <v>0</v>
      </c>
    </row>
    <row r="35" spans="1:10" ht="32.25" hidden="1" customHeight="1" x14ac:dyDescent="0.25">
      <c r="A35" s="536" t="s">
        <v>514</v>
      </c>
      <c r="B35" s="53" t="s">
        <v>50</v>
      </c>
      <c r="C35" s="2" t="s">
        <v>10</v>
      </c>
      <c r="D35" s="2" t="s">
        <v>20</v>
      </c>
      <c r="E35" s="232" t="s">
        <v>192</v>
      </c>
      <c r="F35" s="233" t="s">
        <v>10</v>
      </c>
      <c r="G35" s="234" t="s">
        <v>485</v>
      </c>
      <c r="H35" s="2" t="s">
        <v>16</v>
      </c>
      <c r="I35" s="397"/>
      <c r="J35" s="397"/>
    </row>
    <row r="36" spans="1:10" ht="47.25" x14ac:dyDescent="0.25">
      <c r="A36" s="75" t="s">
        <v>105</v>
      </c>
      <c r="B36" s="30" t="s">
        <v>50</v>
      </c>
      <c r="C36" s="28" t="s">
        <v>10</v>
      </c>
      <c r="D36" s="28" t="s">
        <v>20</v>
      </c>
      <c r="E36" s="229" t="s">
        <v>373</v>
      </c>
      <c r="F36" s="230" t="s">
        <v>370</v>
      </c>
      <c r="G36" s="231" t="s">
        <v>371</v>
      </c>
      <c r="H36" s="28"/>
      <c r="I36" s="394">
        <f t="shared" ref="I36:J39" si="2">SUM(I37)</f>
        <v>987020</v>
      </c>
      <c r="J36" s="394">
        <f t="shared" si="2"/>
        <v>987020</v>
      </c>
    </row>
    <row r="37" spans="1:10" ht="63" x14ac:dyDescent="0.25">
      <c r="A37" s="76" t="s">
        <v>116</v>
      </c>
      <c r="B37" s="53" t="s">
        <v>50</v>
      </c>
      <c r="C37" s="2" t="s">
        <v>10</v>
      </c>
      <c r="D37" s="2" t="s">
        <v>20</v>
      </c>
      <c r="E37" s="232" t="s">
        <v>374</v>
      </c>
      <c r="F37" s="233" t="s">
        <v>370</v>
      </c>
      <c r="G37" s="234" t="s">
        <v>371</v>
      </c>
      <c r="H37" s="44"/>
      <c r="I37" s="395">
        <f t="shared" si="2"/>
        <v>987020</v>
      </c>
      <c r="J37" s="395">
        <f t="shared" si="2"/>
        <v>987020</v>
      </c>
    </row>
    <row r="38" spans="1:10" ht="47.25" x14ac:dyDescent="0.25">
      <c r="A38" s="76" t="s">
        <v>377</v>
      </c>
      <c r="B38" s="53" t="s">
        <v>50</v>
      </c>
      <c r="C38" s="2" t="s">
        <v>10</v>
      </c>
      <c r="D38" s="2" t="s">
        <v>20</v>
      </c>
      <c r="E38" s="232" t="s">
        <v>374</v>
      </c>
      <c r="F38" s="233" t="s">
        <v>10</v>
      </c>
      <c r="G38" s="234" t="s">
        <v>371</v>
      </c>
      <c r="H38" s="44"/>
      <c r="I38" s="395">
        <f t="shared" si="2"/>
        <v>987020</v>
      </c>
      <c r="J38" s="395">
        <f t="shared" si="2"/>
        <v>987020</v>
      </c>
    </row>
    <row r="39" spans="1:10" ht="17.25" customHeight="1" x14ac:dyDescent="0.25">
      <c r="A39" s="76" t="s">
        <v>107</v>
      </c>
      <c r="B39" s="53" t="s">
        <v>50</v>
      </c>
      <c r="C39" s="2" t="s">
        <v>10</v>
      </c>
      <c r="D39" s="2" t="s">
        <v>20</v>
      </c>
      <c r="E39" s="232" t="s">
        <v>374</v>
      </c>
      <c r="F39" s="233" t="s">
        <v>10</v>
      </c>
      <c r="G39" s="234" t="s">
        <v>376</v>
      </c>
      <c r="H39" s="44"/>
      <c r="I39" s="395">
        <f t="shared" si="2"/>
        <v>987020</v>
      </c>
      <c r="J39" s="395">
        <f t="shared" si="2"/>
        <v>987020</v>
      </c>
    </row>
    <row r="40" spans="1:10" ht="31.5" customHeight="1" x14ac:dyDescent="0.25">
      <c r="A40" s="536" t="s">
        <v>514</v>
      </c>
      <c r="B40" s="279" t="s">
        <v>50</v>
      </c>
      <c r="C40" s="2" t="s">
        <v>10</v>
      </c>
      <c r="D40" s="2" t="s">
        <v>20</v>
      </c>
      <c r="E40" s="232" t="s">
        <v>374</v>
      </c>
      <c r="F40" s="233" t="s">
        <v>10</v>
      </c>
      <c r="G40" s="234" t="s">
        <v>376</v>
      </c>
      <c r="H40" s="2" t="s">
        <v>16</v>
      </c>
      <c r="I40" s="466">
        <v>987020</v>
      </c>
      <c r="J40" s="466">
        <v>987020</v>
      </c>
    </row>
    <row r="41" spans="1:10" ht="31.5" x14ac:dyDescent="0.25">
      <c r="A41" s="75" t="s">
        <v>117</v>
      </c>
      <c r="B41" s="30" t="s">
        <v>50</v>
      </c>
      <c r="C41" s="28" t="s">
        <v>10</v>
      </c>
      <c r="D41" s="28" t="s">
        <v>20</v>
      </c>
      <c r="E41" s="217" t="s">
        <v>382</v>
      </c>
      <c r="F41" s="218" t="s">
        <v>370</v>
      </c>
      <c r="G41" s="219" t="s">
        <v>371</v>
      </c>
      <c r="H41" s="28"/>
      <c r="I41" s="394">
        <f t="shared" ref="I41:J44" si="3">SUM(I42)</f>
        <v>191079</v>
      </c>
      <c r="J41" s="394">
        <f t="shared" si="3"/>
        <v>191079</v>
      </c>
    </row>
    <row r="42" spans="1:10" ht="63" x14ac:dyDescent="0.25">
      <c r="A42" s="76" t="s">
        <v>515</v>
      </c>
      <c r="B42" s="53" t="s">
        <v>50</v>
      </c>
      <c r="C42" s="2" t="s">
        <v>10</v>
      </c>
      <c r="D42" s="2" t="s">
        <v>20</v>
      </c>
      <c r="E42" s="220" t="s">
        <v>184</v>
      </c>
      <c r="F42" s="221" t="s">
        <v>370</v>
      </c>
      <c r="G42" s="222" t="s">
        <v>371</v>
      </c>
      <c r="H42" s="2"/>
      <c r="I42" s="395">
        <f t="shared" si="3"/>
        <v>191079</v>
      </c>
      <c r="J42" s="395">
        <f t="shared" si="3"/>
        <v>191079</v>
      </c>
    </row>
    <row r="43" spans="1:10" ht="47.25" x14ac:dyDescent="0.25">
      <c r="A43" s="76" t="s">
        <v>381</v>
      </c>
      <c r="B43" s="53" t="s">
        <v>50</v>
      </c>
      <c r="C43" s="2" t="s">
        <v>10</v>
      </c>
      <c r="D43" s="2" t="s">
        <v>20</v>
      </c>
      <c r="E43" s="220" t="s">
        <v>184</v>
      </c>
      <c r="F43" s="221" t="s">
        <v>10</v>
      </c>
      <c r="G43" s="222" t="s">
        <v>371</v>
      </c>
      <c r="H43" s="2"/>
      <c r="I43" s="395">
        <f t="shared" si="3"/>
        <v>191079</v>
      </c>
      <c r="J43" s="395">
        <f t="shared" si="3"/>
        <v>191079</v>
      </c>
    </row>
    <row r="44" spans="1:10" ht="32.25" customHeight="1" x14ac:dyDescent="0.25">
      <c r="A44" s="76" t="s">
        <v>80</v>
      </c>
      <c r="B44" s="297" t="s">
        <v>50</v>
      </c>
      <c r="C44" s="2" t="s">
        <v>10</v>
      </c>
      <c r="D44" s="2" t="s">
        <v>20</v>
      </c>
      <c r="E44" s="220" t="s">
        <v>184</v>
      </c>
      <c r="F44" s="221" t="s">
        <v>10</v>
      </c>
      <c r="G44" s="222" t="s">
        <v>383</v>
      </c>
      <c r="H44" s="2"/>
      <c r="I44" s="395">
        <f t="shared" si="3"/>
        <v>191079</v>
      </c>
      <c r="J44" s="395">
        <f t="shared" si="3"/>
        <v>191079</v>
      </c>
    </row>
    <row r="45" spans="1:10" ht="63" x14ac:dyDescent="0.25">
      <c r="A45" s="84" t="s">
        <v>76</v>
      </c>
      <c r="B45" s="340" t="s">
        <v>50</v>
      </c>
      <c r="C45" s="2" t="s">
        <v>10</v>
      </c>
      <c r="D45" s="2" t="s">
        <v>20</v>
      </c>
      <c r="E45" s="220" t="s">
        <v>184</v>
      </c>
      <c r="F45" s="221" t="s">
        <v>10</v>
      </c>
      <c r="G45" s="222" t="s">
        <v>383</v>
      </c>
      <c r="H45" s="2" t="s">
        <v>13</v>
      </c>
      <c r="I45" s="397">
        <v>191079</v>
      </c>
      <c r="J45" s="397">
        <v>191079</v>
      </c>
    </row>
    <row r="46" spans="1:10" ht="47.25" x14ac:dyDescent="0.25">
      <c r="A46" s="93" t="s">
        <v>112</v>
      </c>
      <c r="B46" s="32" t="s">
        <v>50</v>
      </c>
      <c r="C46" s="28" t="s">
        <v>10</v>
      </c>
      <c r="D46" s="28" t="s">
        <v>20</v>
      </c>
      <c r="E46" s="217" t="s">
        <v>385</v>
      </c>
      <c r="F46" s="218" t="s">
        <v>370</v>
      </c>
      <c r="G46" s="219" t="s">
        <v>371</v>
      </c>
      <c r="H46" s="28"/>
      <c r="I46" s="394">
        <f>SUM(I47)</f>
        <v>669400</v>
      </c>
      <c r="J46" s="394">
        <f>SUM(J47)</f>
        <v>669400</v>
      </c>
    </row>
    <row r="47" spans="1:10" ht="63" x14ac:dyDescent="0.25">
      <c r="A47" s="537" t="s">
        <v>113</v>
      </c>
      <c r="B47" s="279" t="s">
        <v>50</v>
      </c>
      <c r="C47" s="2" t="s">
        <v>10</v>
      </c>
      <c r="D47" s="2" t="s">
        <v>20</v>
      </c>
      <c r="E47" s="220" t="s">
        <v>185</v>
      </c>
      <c r="F47" s="221" t="s">
        <v>370</v>
      </c>
      <c r="G47" s="222" t="s">
        <v>371</v>
      </c>
      <c r="H47" s="2"/>
      <c r="I47" s="395">
        <f>SUM(I48)</f>
        <v>669400</v>
      </c>
      <c r="J47" s="395">
        <f>SUM(J48)</f>
        <v>669400</v>
      </c>
    </row>
    <row r="48" spans="1:10" ht="63" x14ac:dyDescent="0.25">
      <c r="A48" s="538" t="s">
        <v>384</v>
      </c>
      <c r="B48" s="6" t="s">
        <v>50</v>
      </c>
      <c r="C48" s="2" t="s">
        <v>10</v>
      </c>
      <c r="D48" s="2" t="s">
        <v>20</v>
      </c>
      <c r="E48" s="220" t="s">
        <v>185</v>
      </c>
      <c r="F48" s="221" t="s">
        <v>10</v>
      </c>
      <c r="G48" s="222" t="s">
        <v>371</v>
      </c>
      <c r="H48" s="2"/>
      <c r="I48" s="395">
        <f>SUM(I49+I51)</f>
        <v>669400</v>
      </c>
      <c r="J48" s="395">
        <f>SUM(J49+J51)</f>
        <v>669400</v>
      </c>
    </row>
    <row r="49" spans="1:10" ht="47.25" x14ac:dyDescent="0.25">
      <c r="A49" s="84" t="s">
        <v>555</v>
      </c>
      <c r="B49" s="340" t="s">
        <v>50</v>
      </c>
      <c r="C49" s="2" t="s">
        <v>10</v>
      </c>
      <c r="D49" s="2" t="s">
        <v>20</v>
      </c>
      <c r="E49" s="220" t="s">
        <v>185</v>
      </c>
      <c r="F49" s="221" t="s">
        <v>10</v>
      </c>
      <c r="G49" s="222" t="s">
        <v>386</v>
      </c>
      <c r="H49" s="2"/>
      <c r="I49" s="395">
        <f>SUM(I50)</f>
        <v>334700</v>
      </c>
      <c r="J49" s="395">
        <f>SUM(J50)</f>
        <v>334700</v>
      </c>
    </row>
    <row r="50" spans="1:10" ht="63" x14ac:dyDescent="0.25">
      <c r="A50" s="84" t="s">
        <v>76</v>
      </c>
      <c r="B50" s="340" t="s">
        <v>50</v>
      </c>
      <c r="C50" s="2" t="s">
        <v>10</v>
      </c>
      <c r="D50" s="2" t="s">
        <v>20</v>
      </c>
      <c r="E50" s="220" t="s">
        <v>185</v>
      </c>
      <c r="F50" s="221" t="s">
        <v>10</v>
      </c>
      <c r="G50" s="222" t="s">
        <v>386</v>
      </c>
      <c r="H50" s="2" t="s">
        <v>13</v>
      </c>
      <c r="I50" s="396">
        <v>334700</v>
      </c>
      <c r="J50" s="396">
        <v>334700</v>
      </c>
    </row>
    <row r="51" spans="1:10" ht="35.25" customHeight="1" x14ac:dyDescent="0.25">
      <c r="A51" s="84" t="s">
        <v>79</v>
      </c>
      <c r="B51" s="340" t="s">
        <v>50</v>
      </c>
      <c r="C51" s="2" t="s">
        <v>10</v>
      </c>
      <c r="D51" s="2" t="s">
        <v>20</v>
      </c>
      <c r="E51" s="220" t="s">
        <v>185</v>
      </c>
      <c r="F51" s="221" t="s">
        <v>10</v>
      </c>
      <c r="G51" s="222" t="s">
        <v>387</v>
      </c>
      <c r="H51" s="2"/>
      <c r="I51" s="395">
        <f>SUM(I52)</f>
        <v>334700</v>
      </c>
      <c r="J51" s="395">
        <f>SUM(J52)</f>
        <v>334700</v>
      </c>
    </row>
    <row r="52" spans="1:10" ht="63" x14ac:dyDescent="0.25">
      <c r="A52" s="84" t="s">
        <v>76</v>
      </c>
      <c r="B52" s="340" t="s">
        <v>50</v>
      </c>
      <c r="C52" s="2" t="s">
        <v>10</v>
      </c>
      <c r="D52" s="2" t="s">
        <v>20</v>
      </c>
      <c r="E52" s="220" t="s">
        <v>185</v>
      </c>
      <c r="F52" s="221" t="s">
        <v>10</v>
      </c>
      <c r="G52" s="222" t="s">
        <v>387</v>
      </c>
      <c r="H52" s="2" t="s">
        <v>13</v>
      </c>
      <c r="I52" s="396">
        <v>334700</v>
      </c>
      <c r="J52" s="396">
        <v>334700</v>
      </c>
    </row>
    <row r="53" spans="1:10" ht="47.25" x14ac:dyDescent="0.25">
      <c r="A53" s="75" t="s">
        <v>114</v>
      </c>
      <c r="B53" s="30" t="s">
        <v>50</v>
      </c>
      <c r="C53" s="28" t="s">
        <v>10</v>
      </c>
      <c r="D53" s="28" t="s">
        <v>20</v>
      </c>
      <c r="E53" s="217" t="s">
        <v>186</v>
      </c>
      <c r="F53" s="218" t="s">
        <v>370</v>
      </c>
      <c r="G53" s="219" t="s">
        <v>371</v>
      </c>
      <c r="H53" s="28"/>
      <c r="I53" s="394">
        <f t="shared" ref="I53:J56" si="4">SUM(I54)</f>
        <v>334700</v>
      </c>
      <c r="J53" s="394">
        <f t="shared" si="4"/>
        <v>334700</v>
      </c>
    </row>
    <row r="54" spans="1:10" ht="47.25" x14ac:dyDescent="0.25">
      <c r="A54" s="76" t="s">
        <v>115</v>
      </c>
      <c r="B54" s="53" t="s">
        <v>50</v>
      </c>
      <c r="C54" s="2" t="s">
        <v>10</v>
      </c>
      <c r="D54" s="2" t="s">
        <v>20</v>
      </c>
      <c r="E54" s="220" t="s">
        <v>187</v>
      </c>
      <c r="F54" s="221" t="s">
        <v>370</v>
      </c>
      <c r="G54" s="222" t="s">
        <v>371</v>
      </c>
      <c r="H54" s="44"/>
      <c r="I54" s="395">
        <f t="shared" si="4"/>
        <v>334700</v>
      </c>
      <c r="J54" s="395">
        <f t="shared" si="4"/>
        <v>334700</v>
      </c>
    </row>
    <row r="55" spans="1:10" ht="47.25" x14ac:dyDescent="0.25">
      <c r="A55" s="76" t="s">
        <v>388</v>
      </c>
      <c r="B55" s="53" t="s">
        <v>50</v>
      </c>
      <c r="C55" s="2" t="s">
        <v>10</v>
      </c>
      <c r="D55" s="2" t="s">
        <v>20</v>
      </c>
      <c r="E55" s="220" t="s">
        <v>187</v>
      </c>
      <c r="F55" s="221" t="s">
        <v>12</v>
      </c>
      <c r="G55" s="222" t="s">
        <v>371</v>
      </c>
      <c r="H55" s="44"/>
      <c r="I55" s="395">
        <f t="shared" si="4"/>
        <v>334700</v>
      </c>
      <c r="J55" s="395">
        <f t="shared" si="4"/>
        <v>334700</v>
      </c>
    </row>
    <row r="56" spans="1:10" ht="33.75" customHeight="1" x14ac:dyDescent="0.25">
      <c r="A56" s="3" t="s">
        <v>78</v>
      </c>
      <c r="B56" s="340" t="s">
        <v>50</v>
      </c>
      <c r="C56" s="2" t="s">
        <v>10</v>
      </c>
      <c r="D56" s="2" t="s">
        <v>20</v>
      </c>
      <c r="E56" s="220" t="s">
        <v>187</v>
      </c>
      <c r="F56" s="221" t="s">
        <v>12</v>
      </c>
      <c r="G56" s="222" t="s">
        <v>389</v>
      </c>
      <c r="H56" s="2"/>
      <c r="I56" s="395">
        <f t="shared" si="4"/>
        <v>334700</v>
      </c>
      <c r="J56" s="395">
        <f t="shared" si="4"/>
        <v>334700</v>
      </c>
    </row>
    <row r="57" spans="1:10" ht="63" x14ac:dyDescent="0.25">
      <c r="A57" s="84" t="s">
        <v>76</v>
      </c>
      <c r="B57" s="340" t="s">
        <v>50</v>
      </c>
      <c r="C57" s="2" t="s">
        <v>10</v>
      </c>
      <c r="D57" s="2" t="s">
        <v>20</v>
      </c>
      <c r="E57" s="220" t="s">
        <v>187</v>
      </c>
      <c r="F57" s="221" t="s">
        <v>12</v>
      </c>
      <c r="G57" s="222" t="s">
        <v>389</v>
      </c>
      <c r="H57" s="2" t="s">
        <v>13</v>
      </c>
      <c r="I57" s="396">
        <v>334700</v>
      </c>
      <c r="J57" s="396">
        <v>334700</v>
      </c>
    </row>
    <row r="58" spans="1:10" ht="15.75" x14ac:dyDescent="0.25">
      <c r="A58" s="27" t="s">
        <v>118</v>
      </c>
      <c r="B58" s="30" t="s">
        <v>50</v>
      </c>
      <c r="C58" s="28" t="s">
        <v>10</v>
      </c>
      <c r="D58" s="28" t="s">
        <v>20</v>
      </c>
      <c r="E58" s="217" t="s">
        <v>188</v>
      </c>
      <c r="F58" s="218" t="s">
        <v>370</v>
      </c>
      <c r="G58" s="219" t="s">
        <v>371</v>
      </c>
      <c r="H58" s="28"/>
      <c r="I58" s="394">
        <f>SUM(I59)</f>
        <v>15657078</v>
      </c>
      <c r="J58" s="394">
        <f>SUM(J59)</f>
        <v>15657078</v>
      </c>
    </row>
    <row r="59" spans="1:10" ht="31.5" x14ac:dyDescent="0.25">
      <c r="A59" s="3" t="s">
        <v>119</v>
      </c>
      <c r="B59" s="340" t="s">
        <v>50</v>
      </c>
      <c r="C59" s="2" t="s">
        <v>10</v>
      </c>
      <c r="D59" s="2" t="s">
        <v>20</v>
      </c>
      <c r="E59" s="220" t="s">
        <v>189</v>
      </c>
      <c r="F59" s="221" t="s">
        <v>370</v>
      </c>
      <c r="G59" s="222" t="s">
        <v>371</v>
      </c>
      <c r="H59" s="2"/>
      <c r="I59" s="395">
        <f>SUM(I60)</f>
        <v>15657078</v>
      </c>
      <c r="J59" s="395">
        <f>SUM(J60)</f>
        <v>15657078</v>
      </c>
    </row>
    <row r="60" spans="1:10" ht="31.5" x14ac:dyDescent="0.25">
      <c r="A60" s="3" t="s">
        <v>75</v>
      </c>
      <c r="B60" s="340" t="s">
        <v>50</v>
      </c>
      <c r="C60" s="2" t="s">
        <v>10</v>
      </c>
      <c r="D60" s="2" t="s">
        <v>20</v>
      </c>
      <c r="E60" s="220" t="s">
        <v>189</v>
      </c>
      <c r="F60" s="221" t="s">
        <v>370</v>
      </c>
      <c r="G60" s="222" t="s">
        <v>375</v>
      </c>
      <c r="H60" s="2"/>
      <c r="I60" s="395">
        <f>SUM(I61:I62)</f>
        <v>15657078</v>
      </c>
      <c r="J60" s="395">
        <f>SUM(J61:J62)</f>
        <v>15657078</v>
      </c>
    </row>
    <row r="61" spans="1:10" ht="63" x14ac:dyDescent="0.25">
      <c r="A61" s="84" t="s">
        <v>76</v>
      </c>
      <c r="B61" s="340" t="s">
        <v>50</v>
      </c>
      <c r="C61" s="2" t="s">
        <v>10</v>
      </c>
      <c r="D61" s="2" t="s">
        <v>20</v>
      </c>
      <c r="E61" s="220" t="s">
        <v>189</v>
      </c>
      <c r="F61" s="221" t="s">
        <v>370</v>
      </c>
      <c r="G61" s="222" t="s">
        <v>375</v>
      </c>
      <c r="H61" s="2" t="s">
        <v>13</v>
      </c>
      <c r="I61" s="399">
        <v>15646534</v>
      </c>
      <c r="J61" s="399">
        <v>15646534</v>
      </c>
    </row>
    <row r="62" spans="1:10" ht="15.75" x14ac:dyDescent="0.25">
      <c r="A62" s="3" t="s">
        <v>18</v>
      </c>
      <c r="B62" s="340" t="s">
        <v>50</v>
      </c>
      <c r="C62" s="2" t="s">
        <v>10</v>
      </c>
      <c r="D62" s="2" t="s">
        <v>20</v>
      </c>
      <c r="E62" s="220" t="s">
        <v>189</v>
      </c>
      <c r="F62" s="221" t="s">
        <v>370</v>
      </c>
      <c r="G62" s="222" t="s">
        <v>375</v>
      </c>
      <c r="H62" s="2" t="s">
        <v>17</v>
      </c>
      <c r="I62" s="396">
        <v>10544</v>
      </c>
      <c r="J62" s="396">
        <v>10544</v>
      </c>
    </row>
    <row r="63" spans="1:10" ht="16.5" customHeight="1" x14ac:dyDescent="0.25">
      <c r="A63" s="75" t="s">
        <v>81</v>
      </c>
      <c r="B63" s="30" t="s">
        <v>50</v>
      </c>
      <c r="C63" s="28" t="s">
        <v>10</v>
      </c>
      <c r="D63" s="30">
        <v>11</v>
      </c>
      <c r="E63" s="223" t="s">
        <v>190</v>
      </c>
      <c r="F63" s="224" t="s">
        <v>370</v>
      </c>
      <c r="G63" s="225" t="s">
        <v>371</v>
      </c>
      <c r="H63" s="28"/>
      <c r="I63" s="394">
        <f t="shared" ref="I63:J65" si="5">SUM(I64)</f>
        <v>400000</v>
      </c>
      <c r="J63" s="394">
        <f t="shared" si="5"/>
        <v>400000</v>
      </c>
    </row>
    <row r="64" spans="1:10" ht="16.5" customHeight="1" x14ac:dyDescent="0.25">
      <c r="A64" s="87" t="s">
        <v>82</v>
      </c>
      <c r="B64" s="6" t="s">
        <v>50</v>
      </c>
      <c r="C64" s="2" t="s">
        <v>10</v>
      </c>
      <c r="D64" s="340">
        <v>11</v>
      </c>
      <c r="E64" s="238" t="s">
        <v>191</v>
      </c>
      <c r="F64" s="239" t="s">
        <v>370</v>
      </c>
      <c r="G64" s="240" t="s">
        <v>371</v>
      </c>
      <c r="H64" s="2"/>
      <c r="I64" s="395">
        <f t="shared" si="5"/>
        <v>400000</v>
      </c>
      <c r="J64" s="395">
        <f t="shared" si="5"/>
        <v>400000</v>
      </c>
    </row>
    <row r="65" spans="1:10" ht="16.5" customHeight="1" x14ac:dyDescent="0.25">
      <c r="A65" s="3" t="s">
        <v>100</v>
      </c>
      <c r="B65" s="340" t="s">
        <v>50</v>
      </c>
      <c r="C65" s="2" t="s">
        <v>10</v>
      </c>
      <c r="D65" s="340">
        <v>11</v>
      </c>
      <c r="E65" s="238" t="s">
        <v>191</v>
      </c>
      <c r="F65" s="239" t="s">
        <v>370</v>
      </c>
      <c r="G65" s="240" t="s">
        <v>393</v>
      </c>
      <c r="H65" s="2"/>
      <c r="I65" s="395">
        <f t="shared" si="5"/>
        <v>400000</v>
      </c>
      <c r="J65" s="395">
        <f t="shared" si="5"/>
        <v>400000</v>
      </c>
    </row>
    <row r="66" spans="1:10" ht="15.75" customHeight="1" x14ac:dyDescent="0.25">
      <c r="A66" s="3" t="s">
        <v>18</v>
      </c>
      <c r="B66" s="340" t="s">
        <v>50</v>
      </c>
      <c r="C66" s="2" t="s">
        <v>10</v>
      </c>
      <c r="D66" s="340">
        <v>11</v>
      </c>
      <c r="E66" s="238" t="s">
        <v>191</v>
      </c>
      <c r="F66" s="239" t="s">
        <v>370</v>
      </c>
      <c r="G66" s="240" t="s">
        <v>393</v>
      </c>
      <c r="H66" s="2" t="s">
        <v>17</v>
      </c>
      <c r="I66" s="396">
        <v>400000</v>
      </c>
      <c r="J66" s="396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86"/>
      <c r="G67" s="287"/>
      <c r="H67" s="22"/>
      <c r="I67" s="393">
        <f>SUM(I68+I78+I82+I90+I73)</f>
        <v>8660716</v>
      </c>
      <c r="J67" s="393">
        <f>SUM(J68+J78+J82+J90+J73)</f>
        <v>8694716</v>
      </c>
    </row>
    <row r="68" spans="1:10" ht="47.25" x14ac:dyDescent="0.25">
      <c r="A68" s="27" t="s">
        <v>124</v>
      </c>
      <c r="B68" s="30" t="s">
        <v>50</v>
      </c>
      <c r="C68" s="28" t="s">
        <v>10</v>
      </c>
      <c r="D68" s="30">
        <v>13</v>
      </c>
      <c r="E68" s="223" t="s">
        <v>395</v>
      </c>
      <c r="F68" s="224" t="s">
        <v>370</v>
      </c>
      <c r="G68" s="225" t="s">
        <v>371</v>
      </c>
      <c r="H68" s="28"/>
      <c r="I68" s="394">
        <f t="shared" ref="I68:J71" si="6">SUM(I69)</f>
        <v>3000</v>
      </c>
      <c r="J68" s="394">
        <f t="shared" si="6"/>
        <v>3000</v>
      </c>
    </row>
    <row r="69" spans="1:10" ht="78" customHeight="1" x14ac:dyDescent="0.25">
      <c r="A69" s="54" t="s">
        <v>125</v>
      </c>
      <c r="B69" s="53" t="s">
        <v>50</v>
      </c>
      <c r="C69" s="2" t="s">
        <v>10</v>
      </c>
      <c r="D69" s="340">
        <v>13</v>
      </c>
      <c r="E69" s="238" t="s">
        <v>192</v>
      </c>
      <c r="F69" s="239" t="s">
        <v>370</v>
      </c>
      <c r="G69" s="240" t="s">
        <v>371</v>
      </c>
      <c r="H69" s="2"/>
      <c r="I69" s="395">
        <f t="shared" si="6"/>
        <v>3000</v>
      </c>
      <c r="J69" s="395">
        <f t="shared" si="6"/>
        <v>3000</v>
      </c>
    </row>
    <row r="70" spans="1:10" ht="47.25" x14ac:dyDescent="0.25">
      <c r="A70" s="54" t="s">
        <v>396</v>
      </c>
      <c r="B70" s="53" t="s">
        <v>50</v>
      </c>
      <c r="C70" s="2" t="s">
        <v>10</v>
      </c>
      <c r="D70" s="340">
        <v>13</v>
      </c>
      <c r="E70" s="238" t="s">
        <v>192</v>
      </c>
      <c r="F70" s="239" t="s">
        <v>10</v>
      </c>
      <c r="G70" s="240" t="s">
        <v>371</v>
      </c>
      <c r="H70" s="2"/>
      <c r="I70" s="395">
        <f t="shared" si="6"/>
        <v>3000</v>
      </c>
      <c r="J70" s="395">
        <f t="shared" si="6"/>
        <v>3000</v>
      </c>
    </row>
    <row r="71" spans="1:10" ht="17.25" customHeight="1" x14ac:dyDescent="0.25">
      <c r="A71" s="84" t="s">
        <v>398</v>
      </c>
      <c r="B71" s="340" t="s">
        <v>50</v>
      </c>
      <c r="C71" s="2" t="s">
        <v>10</v>
      </c>
      <c r="D71" s="340">
        <v>13</v>
      </c>
      <c r="E71" s="238" t="s">
        <v>192</v>
      </c>
      <c r="F71" s="239" t="s">
        <v>10</v>
      </c>
      <c r="G71" s="240" t="s">
        <v>397</v>
      </c>
      <c r="H71" s="2"/>
      <c r="I71" s="395">
        <f t="shared" si="6"/>
        <v>3000</v>
      </c>
      <c r="J71" s="395">
        <f t="shared" si="6"/>
        <v>3000</v>
      </c>
    </row>
    <row r="72" spans="1:10" ht="31.5" customHeight="1" x14ac:dyDescent="0.25">
      <c r="A72" s="537" t="s">
        <v>514</v>
      </c>
      <c r="B72" s="279" t="s">
        <v>50</v>
      </c>
      <c r="C72" s="2" t="s">
        <v>10</v>
      </c>
      <c r="D72" s="340">
        <v>13</v>
      </c>
      <c r="E72" s="238" t="s">
        <v>192</v>
      </c>
      <c r="F72" s="239" t="s">
        <v>10</v>
      </c>
      <c r="G72" s="240" t="s">
        <v>397</v>
      </c>
      <c r="H72" s="2" t="s">
        <v>16</v>
      </c>
      <c r="I72" s="396">
        <v>3000</v>
      </c>
      <c r="J72" s="396">
        <v>3000</v>
      </c>
    </row>
    <row r="73" spans="1:10" ht="33.75" hidden="1" customHeight="1" x14ac:dyDescent="0.25">
      <c r="A73" s="75" t="s">
        <v>117</v>
      </c>
      <c r="B73" s="30" t="s">
        <v>50</v>
      </c>
      <c r="C73" s="28" t="s">
        <v>10</v>
      </c>
      <c r="D73" s="28">
        <v>13</v>
      </c>
      <c r="E73" s="217" t="s">
        <v>382</v>
      </c>
      <c r="F73" s="218" t="s">
        <v>370</v>
      </c>
      <c r="G73" s="219" t="s">
        <v>371</v>
      </c>
      <c r="H73" s="28"/>
      <c r="I73" s="394">
        <f t="shared" ref="I73:J76" si="7">SUM(I74)</f>
        <v>0</v>
      </c>
      <c r="J73" s="394">
        <f t="shared" si="7"/>
        <v>0</v>
      </c>
    </row>
    <row r="74" spans="1:10" ht="63" hidden="1" customHeight="1" x14ac:dyDescent="0.25">
      <c r="A74" s="76" t="s">
        <v>490</v>
      </c>
      <c r="B74" s="6" t="s">
        <v>50</v>
      </c>
      <c r="C74" s="2" t="s">
        <v>10</v>
      </c>
      <c r="D74" s="2">
        <v>13</v>
      </c>
      <c r="E74" s="220" t="s">
        <v>489</v>
      </c>
      <c r="F74" s="221" t="s">
        <v>370</v>
      </c>
      <c r="G74" s="222" t="s">
        <v>371</v>
      </c>
      <c r="H74" s="2"/>
      <c r="I74" s="395">
        <f t="shared" si="7"/>
        <v>0</v>
      </c>
      <c r="J74" s="395">
        <f t="shared" si="7"/>
        <v>0</v>
      </c>
    </row>
    <row r="75" spans="1:10" ht="33" hidden="1" customHeight="1" x14ac:dyDescent="0.25">
      <c r="A75" s="76" t="s">
        <v>491</v>
      </c>
      <c r="B75" s="6" t="s">
        <v>50</v>
      </c>
      <c r="C75" s="2" t="s">
        <v>10</v>
      </c>
      <c r="D75" s="2">
        <v>13</v>
      </c>
      <c r="E75" s="220" t="s">
        <v>489</v>
      </c>
      <c r="F75" s="221" t="s">
        <v>10</v>
      </c>
      <c r="G75" s="222" t="s">
        <v>371</v>
      </c>
      <c r="H75" s="2"/>
      <c r="I75" s="395">
        <f t="shared" si="7"/>
        <v>0</v>
      </c>
      <c r="J75" s="395">
        <f t="shared" si="7"/>
        <v>0</v>
      </c>
    </row>
    <row r="76" spans="1:10" ht="31.5" hidden="1" customHeight="1" x14ac:dyDescent="0.25">
      <c r="A76" s="76" t="s">
        <v>493</v>
      </c>
      <c r="B76" s="6" t="s">
        <v>50</v>
      </c>
      <c r="C76" s="2" t="s">
        <v>10</v>
      </c>
      <c r="D76" s="2">
        <v>13</v>
      </c>
      <c r="E76" s="220" t="s">
        <v>489</v>
      </c>
      <c r="F76" s="221" t="s">
        <v>10</v>
      </c>
      <c r="G76" s="222" t="s">
        <v>492</v>
      </c>
      <c r="H76" s="2"/>
      <c r="I76" s="395">
        <f t="shared" si="7"/>
        <v>0</v>
      </c>
      <c r="J76" s="395">
        <f t="shared" si="7"/>
        <v>0</v>
      </c>
    </row>
    <row r="77" spans="1:10" ht="32.25" hidden="1" customHeight="1" x14ac:dyDescent="0.25">
      <c r="A77" s="537" t="s">
        <v>514</v>
      </c>
      <c r="B77" s="6" t="s">
        <v>50</v>
      </c>
      <c r="C77" s="2" t="s">
        <v>10</v>
      </c>
      <c r="D77" s="2">
        <v>13</v>
      </c>
      <c r="E77" s="220" t="s">
        <v>489</v>
      </c>
      <c r="F77" s="221" t="s">
        <v>10</v>
      </c>
      <c r="G77" s="222" t="s">
        <v>492</v>
      </c>
      <c r="H77" s="2" t="s">
        <v>16</v>
      </c>
      <c r="I77" s="397"/>
      <c r="J77" s="397"/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3" t="s">
        <v>193</v>
      </c>
      <c r="F78" s="224" t="s">
        <v>370</v>
      </c>
      <c r="G78" s="225" t="s">
        <v>371</v>
      </c>
      <c r="H78" s="28"/>
      <c r="I78" s="394">
        <f t="shared" ref="I78:J80" si="8">SUM(I79)</f>
        <v>46687</v>
      </c>
      <c r="J78" s="394">
        <f t="shared" si="8"/>
        <v>46687</v>
      </c>
    </row>
    <row r="79" spans="1:10" ht="16.5" customHeight="1" x14ac:dyDescent="0.25">
      <c r="A79" s="84" t="s">
        <v>83</v>
      </c>
      <c r="B79" s="340" t="s">
        <v>50</v>
      </c>
      <c r="C79" s="2" t="s">
        <v>10</v>
      </c>
      <c r="D79" s="340">
        <v>13</v>
      </c>
      <c r="E79" s="238" t="s">
        <v>194</v>
      </c>
      <c r="F79" s="239" t="s">
        <v>370</v>
      </c>
      <c r="G79" s="240" t="s">
        <v>371</v>
      </c>
      <c r="H79" s="2"/>
      <c r="I79" s="395">
        <f t="shared" si="8"/>
        <v>46687</v>
      </c>
      <c r="J79" s="395">
        <f t="shared" si="8"/>
        <v>46687</v>
      </c>
    </row>
    <row r="80" spans="1:10" ht="30.75" customHeight="1" x14ac:dyDescent="0.25">
      <c r="A80" s="3" t="s">
        <v>101</v>
      </c>
      <c r="B80" s="340" t="s">
        <v>50</v>
      </c>
      <c r="C80" s="2" t="s">
        <v>10</v>
      </c>
      <c r="D80" s="340">
        <v>13</v>
      </c>
      <c r="E80" s="238" t="s">
        <v>194</v>
      </c>
      <c r="F80" s="239" t="s">
        <v>370</v>
      </c>
      <c r="G80" s="240" t="s">
        <v>399</v>
      </c>
      <c r="H80" s="2"/>
      <c r="I80" s="395">
        <f t="shared" si="8"/>
        <v>46687</v>
      </c>
      <c r="J80" s="395">
        <f t="shared" si="8"/>
        <v>46687</v>
      </c>
    </row>
    <row r="81" spans="1:10" ht="17.25" customHeight="1" x14ac:dyDescent="0.25">
      <c r="A81" s="3" t="s">
        <v>18</v>
      </c>
      <c r="B81" s="279" t="s">
        <v>50</v>
      </c>
      <c r="C81" s="2" t="s">
        <v>10</v>
      </c>
      <c r="D81" s="340">
        <v>13</v>
      </c>
      <c r="E81" s="238" t="s">
        <v>194</v>
      </c>
      <c r="F81" s="239" t="s">
        <v>370</v>
      </c>
      <c r="G81" s="240" t="s">
        <v>399</v>
      </c>
      <c r="H81" s="2" t="s">
        <v>17</v>
      </c>
      <c r="I81" s="396">
        <v>46687</v>
      </c>
      <c r="J81" s="396">
        <v>46687</v>
      </c>
    </row>
    <row r="82" spans="1:10" ht="16.5" customHeight="1" x14ac:dyDescent="0.25">
      <c r="A82" s="75" t="s">
        <v>176</v>
      </c>
      <c r="B82" s="30" t="s">
        <v>50</v>
      </c>
      <c r="C82" s="28" t="s">
        <v>10</v>
      </c>
      <c r="D82" s="30">
        <v>13</v>
      </c>
      <c r="E82" s="223" t="s">
        <v>195</v>
      </c>
      <c r="F82" s="224" t="s">
        <v>370</v>
      </c>
      <c r="G82" s="225" t="s">
        <v>371</v>
      </c>
      <c r="H82" s="28"/>
      <c r="I82" s="394">
        <f>SUM(I83)</f>
        <v>989470</v>
      </c>
      <c r="J82" s="394">
        <f>SUM(J83)</f>
        <v>1023470</v>
      </c>
    </row>
    <row r="83" spans="1:10" ht="16.5" customHeight="1" x14ac:dyDescent="0.25">
      <c r="A83" s="84" t="s">
        <v>175</v>
      </c>
      <c r="B83" s="340" t="s">
        <v>50</v>
      </c>
      <c r="C83" s="2" t="s">
        <v>10</v>
      </c>
      <c r="D83" s="340">
        <v>13</v>
      </c>
      <c r="E83" s="238" t="s">
        <v>196</v>
      </c>
      <c r="F83" s="239" t="s">
        <v>370</v>
      </c>
      <c r="G83" s="240" t="s">
        <v>371</v>
      </c>
      <c r="H83" s="2"/>
      <c r="I83" s="395">
        <f>SUM(I84+I88+I86)</f>
        <v>989470</v>
      </c>
      <c r="J83" s="395">
        <f>SUM(J84+J88+J86)</f>
        <v>1023470</v>
      </c>
    </row>
    <row r="84" spans="1:10" ht="48.75" customHeight="1" x14ac:dyDescent="0.25">
      <c r="A84" s="84" t="s">
        <v>618</v>
      </c>
      <c r="B84" s="340" t="s">
        <v>50</v>
      </c>
      <c r="C84" s="2" t="s">
        <v>10</v>
      </c>
      <c r="D84" s="340">
        <v>13</v>
      </c>
      <c r="E84" s="238" t="s">
        <v>196</v>
      </c>
      <c r="F84" s="239" t="s">
        <v>370</v>
      </c>
      <c r="G84" s="347">
        <v>12712</v>
      </c>
      <c r="H84" s="2"/>
      <c r="I84" s="395">
        <f>SUM(I85)</f>
        <v>33470</v>
      </c>
      <c r="J84" s="395">
        <f>SUM(J85)</f>
        <v>33470</v>
      </c>
    </row>
    <row r="85" spans="1:10" ht="64.5" customHeight="1" x14ac:dyDescent="0.25">
      <c r="A85" s="84" t="s">
        <v>76</v>
      </c>
      <c r="B85" s="340" t="s">
        <v>50</v>
      </c>
      <c r="C85" s="2" t="s">
        <v>10</v>
      </c>
      <c r="D85" s="340">
        <v>13</v>
      </c>
      <c r="E85" s="238" t="s">
        <v>196</v>
      </c>
      <c r="F85" s="239" t="s">
        <v>370</v>
      </c>
      <c r="G85" s="347">
        <v>12712</v>
      </c>
      <c r="H85" s="2" t="s">
        <v>13</v>
      </c>
      <c r="I85" s="397">
        <v>33470</v>
      </c>
      <c r="J85" s="397">
        <v>33470</v>
      </c>
    </row>
    <row r="86" spans="1:10" ht="31.5" x14ac:dyDescent="0.25">
      <c r="A86" s="538" t="s">
        <v>601</v>
      </c>
      <c r="B86" s="6" t="s">
        <v>50</v>
      </c>
      <c r="C86" s="2" t="s">
        <v>10</v>
      </c>
      <c r="D86" s="340">
        <v>13</v>
      </c>
      <c r="E86" s="238" t="s">
        <v>196</v>
      </c>
      <c r="F86" s="239" t="s">
        <v>370</v>
      </c>
      <c r="G86" s="240" t="s">
        <v>401</v>
      </c>
      <c r="H86" s="2"/>
      <c r="I86" s="395">
        <f>SUM(I87:I87)</f>
        <v>836000</v>
      </c>
      <c r="J86" s="395">
        <f>SUM(J87:J87)</f>
        <v>870000</v>
      </c>
    </row>
    <row r="87" spans="1:10" ht="63" x14ac:dyDescent="0.25">
      <c r="A87" s="84" t="s">
        <v>76</v>
      </c>
      <c r="B87" s="340" t="s">
        <v>50</v>
      </c>
      <c r="C87" s="2" t="s">
        <v>10</v>
      </c>
      <c r="D87" s="340">
        <v>13</v>
      </c>
      <c r="E87" s="238" t="s">
        <v>196</v>
      </c>
      <c r="F87" s="239" t="s">
        <v>370</v>
      </c>
      <c r="G87" s="240" t="s">
        <v>401</v>
      </c>
      <c r="H87" s="2" t="s">
        <v>13</v>
      </c>
      <c r="I87" s="396">
        <v>836000</v>
      </c>
      <c r="J87" s="396">
        <v>870000</v>
      </c>
    </row>
    <row r="88" spans="1:10" ht="16.5" customHeight="1" x14ac:dyDescent="0.25">
      <c r="A88" s="3" t="s">
        <v>177</v>
      </c>
      <c r="B88" s="340" t="s">
        <v>50</v>
      </c>
      <c r="C88" s="2" t="s">
        <v>10</v>
      </c>
      <c r="D88" s="340">
        <v>13</v>
      </c>
      <c r="E88" s="238" t="s">
        <v>196</v>
      </c>
      <c r="F88" s="239" t="s">
        <v>370</v>
      </c>
      <c r="G88" s="240" t="s">
        <v>400</v>
      </c>
      <c r="H88" s="2"/>
      <c r="I88" s="395">
        <f>SUM(I89)</f>
        <v>120000</v>
      </c>
      <c r="J88" s="395">
        <f>SUM(J89)</f>
        <v>120000</v>
      </c>
    </row>
    <row r="89" spans="1:10" ht="30.75" customHeight="1" x14ac:dyDescent="0.25">
      <c r="A89" s="537" t="s">
        <v>514</v>
      </c>
      <c r="B89" s="279" t="s">
        <v>50</v>
      </c>
      <c r="C89" s="2" t="s">
        <v>10</v>
      </c>
      <c r="D89" s="340">
        <v>13</v>
      </c>
      <c r="E89" s="238" t="s">
        <v>196</v>
      </c>
      <c r="F89" s="239" t="s">
        <v>370</v>
      </c>
      <c r="G89" s="240" t="s">
        <v>400</v>
      </c>
      <c r="H89" s="2" t="s">
        <v>16</v>
      </c>
      <c r="I89" s="396">
        <v>120000</v>
      </c>
      <c r="J89" s="396">
        <v>120000</v>
      </c>
    </row>
    <row r="90" spans="1:10" ht="31.5" x14ac:dyDescent="0.25">
      <c r="A90" s="27" t="s">
        <v>126</v>
      </c>
      <c r="B90" s="30" t="s">
        <v>50</v>
      </c>
      <c r="C90" s="28" t="s">
        <v>10</v>
      </c>
      <c r="D90" s="30">
        <v>13</v>
      </c>
      <c r="E90" s="223" t="s">
        <v>197</v>
      </c>
      <c r="F90" s="224" t="s">
        <v>370</v>
      </c>
      <c r="G90" s="225" t="s">
        <v>371</v>
      </c>
      <c r="H90" s="28"/>
      <c r="I90" s="394">
        <f>SUM(I91)</f>
        <v>7621559</v>
      </c>
      <c r="J90" s="394">
        <f>SUM(J91)</f>
        <v>7621559</v>
      </c>
    </row>
    <row r="91" spans="1:10" ht="31.5" x14ac:dyDescent="0.25">
      <c r="A91" s="84" t="s">
        <v>127</v>
      </c>
      <c r="B91" s="340" t="s">
        <v>50</v>
      </c>
      <c r="C91" s="2" t="s">
        <v>10</v>
      </c>
      <c r="D91" s="340">
        <v>13</v>
      </c>
      <c r="E91" s="238" t="s">
        <v>198</v>
      </c>
      <c r="F91" s="239" t="s">
        <v>370</v>
      </c>
      <c r="G91" s="240" t="s">
        <v>371</v>
      </c>
      <c r="H91" s="2"/>
      <c r="I91" s="395">
        <f>SUM(I92)</f>
        <v>7621559</v>
      </c>
      <c r="J91" s="395">
        <f>SUM(J92)</f>
        <v>7621559</v>
      </c>
    </row>
    <row r="92" spans="1:10" ht="31.5" x14ac:dyDescent="0.25">
      <c r="A92" s="3" t="s">
        <v>84</v>
      </c>
      <c r="B92" s="340" t="s">
        <v>50</v>
      </c>
      <c r="C92" s="2" t="s">
        <v>10</v>
      </c>
      <c r="D92" s="340">
        <v>13</v>
      </c>
      <c r="E92" s="238" t="s">
        <v>198</v>
      </c>
      <c r="F92" s="239" t="s">
        <v>370</v>
      </c>
      <c r="G92" s="240" t="s">
        <v>402</v>
      </c>
      <c r="H92" s="2"/>
      <c r="I92" s="395">
        <f>SUM(I93:I95)</f>
        <v>7621559</v>
      </c>
      <c r="J92" s="395">
        <f>SUM(J93:J95)</f>
        <v>7621559</v>
      </c>
    </row>
    <row r="93" spans="1:10" ht="63" x14ac:dyDescent="0.25">
      <c r="A93" s="84" t="s">
        <v>76</v>
      </c>
      <c r="B93" s="340" t="s">
        <v>50</v>
      </c>
      <c r="C93" s="2" t="s">
        <v>10</v>
      </c>
      <c r="D93" s="340">
        <v>13</v>
      </c>
      <c r="E93" s="238" t="s">
        <v>198</v>
      </c>
      <c r="F93" s="239" t="s">
        <v>370</v>
      </c>
      <c r="G93" s="240" t="s">
        <v>402</v>
      </c>
      <c r="H93" s="2" t="s">
        <v>13</v>
      </c>
      <c r="I93" s="396">
        <v>4681501</v>
      </c>
      <c r="J93" s="396">
        <v>4681501</v>
      </c>
    </row>
    <row r="94" spans="1:10" ht="30.75" customHeight="1" x14ac:dyDescent="0.25">
      <c r="A94" s="537" t="s">
        <v>514</v>
      </c>
      <c r="B94" s="279" t="s">
        <v>50</v>
      </c>
      <c r="C94" s="2" t="s">
        <v>10</v>
      </c>
      <c r="D94" s="340">
        <v>13</v>
      </c>
      <c r="E94" s="238" t="s">
        <v>198</v>
      </c>
      <c r="F94" s="239" t="s">
        <v>370</v>
      </c>
      <c r="G94" s="240" t="s">
        <v>402</v>
      </c>
      <c r="H94" s="2" t="s">
        <v>16</v>
      </c>
      <c r="I94" s="399">
        <v>2886151</v>
      </c>
      <c r="J94" s="399">
        <v>2886151</v>
      </c>
    </row>
    <row r="95" spans="1:10" ht="17.25" customHeight="1" x14ac:dyDescent="0.25">
      <c r="A95" s="3" t="s">
        <v>18</v>
      </c>
      <c r="B95" s="340" t="s">
        <v>50</v>
      </c>
      <c r="C95" s="2" t="s">
        <v>10</v>
      </c>
      <c r="D95" s="340">
        <v>13</v>
      </c>
      <c r="E95" s="238" t="s">
        <v>198</v>
      </c>
      <c r="F95" s="239" t="s">
        <v>370</v>
      </c>
      <c r="G95" s="240" t="s">
        <v>402</v>
      </c>
      <c r="H95" s="2" t="s">
        <v>17</v>
      </c>
      <c r="I95" s="396">
        <v>53907</v>
      </c>
      <c r="J95" s="396">
        <v>53907</v>
      </c>
    </row>
    <row r="96" spans="1:10" ht="31.5" x14ac:dyDescent="0.25">
      <c r="A96" s="277" t="s">
        <v>71</v>
      </c>
      <c r="B96" s="19" t="s">
        <v>50</v>
      </c>
      <c r="C96" s="15" t="s">
        <v>15</v>
      </c>
      <c r="D96" s="19"/>
      <c r="E96" s="283"/>
      <c r="F96" s="284"/>
      <c r="G96" s="285"/>
      <c r="H96" s="15"/>
      <c r="I96" s="392">
        <f>SUM(I97)</f>
        <v>2660254</v>
      </c>
      <c r="J96" s="392">
        <f>SUM(J97)</f>
        <v>2660254</v>
      </c>
    </row>
    <row r="97" spans="1:10" ht="33.75" customHeight="1" x14ac:dyDescent="0.25">
      <c r="A97" s="97" t="s">
        <v>675</v>
      </c>
      <c r="B97" s="26" t="s">
        <v>50</v>
      </c>
      <c r="C97" s="22" t="s">
        <v>15</v>
      </c>
      <c r="D97" s="56" t="s">
        <v>57</v>
      </c>
      <c r="E97" s="292"/>
      <c r="F97" s="293"/>
      <c r="G97" s="294"/>
      <c r="H97" s="22"/>
      <c r="I97" s="393">
        <f>SUM(I98)</f>
        <v>2660254</v>
      </c>
      <c r="J97" s="393">
        <f>SUM(J98)</f>
        <v>2660254</v>
      </c>
    </row>
    <row r="98" spans="1:10" ht="63" x14ac:dyDescent="0.25">
      <c r="A98" s="75" t="s">
        <v>128</v>
      </c>
      <c r="B98" s="30" t="s">
        <v>50</v>
      </c>
      <c r="C98" s="28" t="s">
        <v>15</v>
      </c>
      <c r="D98" s="42" t="s">
        <v>57</v>
      </c>
      <c r="E98" s="229" t="s">
        <v>199</v>
      </c>
      <c r="F98" s="230" t="s">
        <v>370</v>
      </c>
      <c r="G98" s="231" t="s">
        <v>371</v>
      </c>
      <c r="H98" s="28"/>
      <c r="I98" s="394">
        <f>SUM(I99,+I105)</f>
        <v>2660254</v>
      </c>
      <c r="J98" s="394">
        <f>SUM(J99,+J105)</f>
        <v>2660254</v>
      </c>
    </row>
    <row r="99" spans="1:10" ht="96" customHeight="1" x14ac:dyDescent="0.25">
      <c r="A99" s="76" t="s">
        <v>129</v>
      </c>
      <c r="B99" s="53" t="s">
        <v>50</v>
      </c>
      <c r="C99" s="2" t="s">
        <v>15</v>
      </c>
      <c r="D99" s="8" t="s">
        <v>57</v>
      </c>
      <c r="E99" s="253" t="s">
        <v>200</v>
      </c>
      <c r="F99" s="254" t="s">
        <v>370</v>
      </c>
      <c r="G99" s="255" t="s">
        <v>371</v>
      </c>
      <c r="H99" s="2"/>
      <c r="I99" s="395">
        <f>SUM(I100)</f>
        <v>2560254</v>
      </c>
      <c r="J99" s="395">
        <f>SUM(J100)</f>
        <v>2560254</v>
      </c>
    </row>
    <row r="100" spans="1:10" ht="47.25" x14ac:dyDescent="0.25">
      <c r="A100" s="76" t="s">
        <v>403</v>
      </c>
      <c r="B100" s="53" t="s">
        <v>50</v>
      </c>
      <c r="C100" s="2" t="s">
        <v>15</v>
      </c>
      <c r="D100" s="8" t="s">
        <v>57</v>
      </c>
      <c r="E100" s="253" t="s">
        <v>200</v>
      </c>
      <c r="F100" s="254" t="s">
        <v>10</v>
      </c>
      <c r="G100" s="255" t="s">
        <v>371</v>
      </c>
      <c r="H100" s="2"/>
      <c r="I100" s="395">
        <f>SUM(I101)</f>
        <v>2560254</v>
      </c>
      <c r="J100" s="395">
        <f>SUM(J101)</f>
        <v>2560254</v>
      </c>
    </row>
    <row r="101" spans="1:10" ht="31.5" x14ac:dyDescent="0.25">
      <c r="A101" s="3" t="s">
        <v>84</v>
      </c>
      <c r="B101" s="340" t="s">
        <v>50</v>
      </c>
      <c r="C101" s="2" t="s">
        <v>15</v>
      </c>
      <c r="D101" s="8" t="s">
        <v>57</v>
      </c>
      <c r="E101" s="253" t="s">
        <v>200</v>
      </c>
      <c r="F101" s="254" t="s">
        <v>10</v>
      </c>
      <c r="G101" s="255" t="s">
        <v>402</v>
      </c>
      <c r="H101" s="2"/>
      <c r="I101" s="395">
        <f>SUM(I102:I104)</f>
        <v>2560254</v>
      </c>
      <c r="J101" s="395">
        <f>SUM(J102:J104)</f>
        <v>2560254</v>
      </c>
    </row>
    <row r="102" spans="1:10" ht="63" x14ac:dyDescent="0.25">
      <c r="A102" s="84" t="s">
        <v>76</v>
      </c>
      <c r="B102" s="340" t="s">
        <v>50</v>
      </c>
      <c r="C102" s="2" t="s">
        <v>15</v>
      </c>
      <c r="D102" s="8" t="s">
        <v>57</v>
      </c>
      <c r="E102" s="253" t="s">
        <v>200</v>
      </c>
      <c r="F102" s="254" t="s">
        <v>10</v>
      </c>
      <c r="G102" s="255" t="s">
        <v>402</v>
      </c>
      <c r="H102" s="2" t="s">
        <v>13</v>
      </c>
      <c r="I102" s="396">
        <v>2495254</v>
      </c>
      <c r="J102" s="396">
        <v>2495254</v>
      </c>
    </row>
    <row r="103" spans="1:10" ht="33.75" customHeight="1" x14ac:dyDescent="0.25">
      <c r="A103" s="537" t="s">
        <v>514</v>
      </c>
      <c r="B103" s="279" t="s">
        <v>50</v>
      </c>
      <c r="C103" s="2" t="s">
        <v>15</v>
      </c>
      <c r="D103" s="8" t="s">
        <v>57</v>
      </c>
      <c r="E103" s="253" t="s">
        <v>200</v>
      </c>
      <c r="F103" s="254" t="s">
        <v>10</v>
      </c>
      <c r="G103" s="255" t="s">
        <v>402</v>
      </c>
      <c r="H103" s="2" t="s">
        <v>16</v>
      </c>
      <c r="I103" s="396">
        <v>64000</v>
      </c>
      <c r="J103" s="396">
        <v>64000</v>
      </c>
    </row>
    <row r="104" spans="1:10" ht="16.5" customHeight="1" x14ac:dyDescent="0.25">
      <c r="A104" s="3" t="s">
        <v>18</v>
      </c>
      <c r="B104" s="340" t="s">
        <v>50</v>
      </c>
      <c r="C104" s="2" t="s">
        <v>15</v>
      </c>
      <c r="D104" s="8" t="s">
        <v>57</v>
      </c>
      <c r="E104" s="253" t="s">
        <v>200</v>
      </c>
      <c r="F104" s="254" t="s">
        <v>10</v>
      </c>
      <c r="G104" s="255" t="s">
        <v>402</v>
      </c>
      <c r="H104" s="2" t="s">
        <v>17</v>
      </c>
      <c r="I104" s="396">
        <v>1000</v>
      </c>
      <c r="J104" s="396">
        <v>1000</v>
      </c>
    </row>
    <row r="105" spans="1:10" ht="111.75" customHeight="1" x14ac:dyDescent="0.25">
      <c r="A105" s="339" t="s">
        <v>498</v>
      </c>
      <c r="B105" s="53" t="s">
        <v>50</v>
      </c>
      <c r="C105" s="44" t="s">
        <v>15</v>
      </c>
      <c r="D105" s="60" t="s">
        <v>57</v>
      </c>
      <c r="E105" s="232" t="s">
        <v>494</v>
      </c>
      <c r="F105" s="233" t="s">
        <v>370</v>
      </c>
      <c r="G105" s="234" t="s">
        <v>371</v>
      </c>
      <c r="H105" s="2"/>
      <c r="I105" s="395">
        <f t="shared" ref="I105:J107" si="9">SUM(I106)</f>
        <v>100000</v>
      </c>
      <c r="J105" s="395">
        <f t="shared" si="9"/>
        <v>100000</v>
      </c>
    </row>
    <row r="106" spans="1:10" ht="48" customHeight="1" x14ac:dyDescent="0.25">
      <c r="A106" s="101" t="s">
        <v>496</v>
      </c>
      <c r="B106" s="53" t="s">
        <v>50</v>
      </c>
      <c r="C106" s="44" t="s">
        <v>15</v>
      </c>
      <c r="D106" s="60" t="s">
        <v>57</v>
      </c>
      <c r="E106" s="232" t="s">
        <v>494</v>
      </c>
      <c r="F106" s="233" t="s">
        <v>10</v>
      </c>
      <c r="G106" s="234" t="s">
        <v>371</v>
      </c>
      <c r="H106" s="2"/>
      <c r="I106" s="395">
        <f t="shared" si="9"/>
        <v>100000</v>
      </c>
      <c r="J106" s="395">
        <f t="shared" si="9"/>
        <v>100000</v>
      </c>
    </row>
    <row r="107" spans="1:10" ht="48" customHeight="1" x14ac:dyDescent="0.25">
      <c r="A107" s="3" t="s">
        <v>497</v>
      </c>
      <c r="B107" s="53" t="s">
        <v>50</v>
      </c>
      <c r="C107" s="44" t="s">
        <v>15</v>
      </c>
      <c r="D107" s="60" t="s">
        <v>57</v>
      </c>
      <c r="E107" s="232" t="s">
        <v>494</v>
      </c>
      <c r="F107" s="233" t="s">
        <v>10</v>
      </c>
      <c r="G107" s="240" t="s">
        <v>495</v>
      </c>
      <c r="H107" s="2"/>
      <c r="I107" s="395">
        <f t="shared" si="9"/>
        <v>100000</v>
      </c>
      <c r="J107" s="395">
        <f t="shared" si="9"/>
        <v>100000</v>
      </c>
    </row>
    <row r="108" spans="1:10" ht="31.5" customHeight="1" x14ac:dyDescent="0.25">
      <c r="A108" s="537" t="s">
        <v>514</v>
      </c>
      <c r="B108" s="53" t="s">
        <v>50</v>
      </c>
      <c r="C108" s="44" t="s">
        <v>15</v>
      </c>
      <c r="D108" s="60" t="s">
        <v>57</v>
      </c>
      <c r="E108" s="232" t="s">
        <v>494</v>
      </c>
      <c r="F108" s="233" t="s">
        <v>10</v>
      </c>
      <c r="G108" s="240" t="s">
        <v>495</v>
      </c>
      <c r="H108" s="2" t="s">
        <v>16</v>
      </c>
      <c r="I108" s="396">
        <v>100000</v>
      </c>
      <c r="J108" s="396">
        <v>100000</v>
      </c>
    </row>
    <row r="109" spans="1:10" ht="15.75" x14ac:dyDescent="0.25">
      <c r="A109" s="277" t="s">
        <v>25</v>
      </c>
      <c r="B109" s="19" t="s">
        <v>50</v>
      </c>
      <c r="C109" s="15" t="s">
        <v>20</v>
      </c>
      <c r="D109" s="19"/>
      <c r="E109" s="283"/>
      <c r="F109" s="284"/>
      <c r="G109" s="285"/>
      <c r="H109" s="15"/>
      <c r="I109" s="392">
        <f>SUM(I110+I116+I126)</f>
        <v>8570038</v>
      </c>
      <c r="J109" s="392">
        <f>SUM(J110+J116+J126)</f>
        <v>10343382</v>
      </c>
    </row>
    <row r="110" spans="1:10" ht="15.75" x14ac:dyDescent="0.25">
      <c r="A110" s="97" t="s">
        <v>236</v>
      </c>
      <c r="B110" s="26" t="s">
        <v>50</v>
      </c>
      <c r="C110" s="22" t="s">
        <v>20</v>
      </c>
      <c r="D110" s="56" t="s">
        <v>35</v>
      </c>
      <c r="E110" s="292"/>
      <c r="F110" s="293"/>
      <c r="G110" s="294"/>
      <c r="H110" s="22"/>
      <c r="I110" s="393">
        <f t="shared" ref="I110:J114" si="10">SUM(I111)</f>
        <v>20894</v>
      </c>
      <c r="J110" s="393">
        <f t="shared" si="10"/>
        <v>20894</v>
      </c>
    </row>
    <row r="111" spans="1:10" ht="63" x14ac:dyDescent="0.25">
      <c r="A111" s="75" t="s">
        <v>132</v>
      </c>
      <c r="B111" s="30" t="s">
        <v>50</v>
      </c>
      <c r="C111" s="28" t="s">
        <v>20</v>
      </c>
      <c r="D111" s="30" t="s">
        <v>35</v>
      </c>
      <c r="E111" s="223" t="s">
        <v>404</v>
      </c>
      <c r="F111" s="224" t="s">
        <v>370</v>
      </c>
      <c r="G111" s="225" t="s">
        <v>371</v>
      </c>
      <c r="H111" s="28"/>
      <c r="I111" s="394">
        <f t="shared" si="10"/>
        <v>20894</v>
      </c>
      <c r="J111" s="394">
        <f t="shared" si="10"/>
        <v>20894</v>
      </c>
    </row>
    <row r="112" spans="1:10" ht="81" customHeight="1" x14ac:dyDescent="0.25">
      <c r="A112" s="76" t="s">
        <v>172</v>
      </c>
      <c r="B112" s="53" t="s">
        <v>50</v>
      </c>
      <c r="C112" s="44" t="s">
        <v>20</v>
      </c>
      <c r="D112" s="53" t="s">
        <v>35</v>
      </c>
      <c r="E112" s="226" t="s">
        <v>207</v>
      </c>
      <c r="F112" s="227" t="s">
        <v>370</v>
      </c>
      <c r="G112" s="228" t="s">
        <v>371</v>
      </c>
      <c r="H112" s="44"/>
      <c r="I112" s="395">
        <f t="shared" si="10"/>
        <v>20894</v>
      </c>
      <c r="J112" s="395">
        <f t="shared" si="10"/>
        <v>20894</v>
      </c>
    </row>
    <row r="113" spans="1:12" ht="33.75" customHeight="1" x14ac:dyDescent="0.25">
      <c r="A113" s="76" t="s">
        <v>405</v>
      </c>
      <c r="B113" s="53" t="s">
        <v>50</v>
      </c>
      <c r="C113" s="44" t="s">
        <v>20</v>
      </c>
      <c r="D113" s="53" t="s">
        <v>35</v>
      </c>
      <c r="E113" s="226" t="s">
        <v>207</v>
      </c>
      <c r="F113" s="227" t="s">
        <v>10</v>
      </c>
      <c r="G113" s="228" t="s">
        <v>371</v>
      </c>
      <c r="H113" s="44"/>
      <c r="I113" s="395">
        <f t="shared" si="10"/>
        <v>20894</v>
      </c>
      <c r="J113" s="395">
        <f t="shared" si="10"/>
        <v>20894</v>
      </c>
    </row>
    <row r="114" spans="1:12" ht="15.75" customHeight="1" x14ac:dyDescent="0.25">
      <c r="A114" s="76" t="s">
        <v>173</v>
      </c>
      <c r="B114" s="53" t="s">
        <v>50</v>
      </c>
      <c r="C114" s="44" t="s">
        <v>20</v>
      </c>
      <c r="D114" s="53" t="s">
        <v>35</v>
      </c>
      <c r="E114" s="226" t="s">
        <v>207</v>
      </c>
      <c r="F114" s="227" t="s">
        <v>10</v>
      </c>
      <c r="G114" s="228" t="s">
        <v>406</v>
      </c>
      <c r="H114" s="44"/>
      <c r="I114" s="395">
        <f t="shared" si="10"/>
        <v>20894</v>
      </c>
      <c r="J114" s="395">
        <f t="shared" si="10"/>
        <v>20894</v>
      </c>
    </row>
    <row r="115" spans="1:12" ht="15.75" customHeight="1" x14ac:dyDescent="0.25">
      <c r="A115" s="3" t="s">
        <v>18</v>
      </c>
      <c r="B115" s="340" t="s">
        <v>50</v>
      </c>
      <c r="C115" s="44" t="s">
        <v>20</v>
      </c>
      <c r="D115" s="53" t="s">
        <v>35</v>
      </c>
      <c r="E115" s="226" t="s">
        <v>207</v>
      </c>
      <c r="F115" s="227" t="s">
        <v>10</v>
      </c>
      <c r="G115" s="228" t="s">
        <v>406</v>
      </c>
      <c r="H115" s="44" t="s">
        <v>17</v>
      </c>
      <c r="I115" s="397">
        <v>20894</v>
      </c>
      <c r="J115" s="397">
        <v>20894</v>
      </c>
    </row>
    <row r="116" spans="1:12" ht="15.75" x14ac:dyDescent="0.25">
      <c r="A116" s="97" t="s">
        <v>131</v>
      </c>
      <c r="B116" s="26" t="s">
        <v>50</v>
      </c>
      <c r="C116" s="22" t="s">
        <v>20</v>
      </c>
      <c r="D116" s="26" t="s">
        <v>32</v>
      </c>
      <c r="E116" s="98"/>
      <c r="F116" s="286"/>
      <c r="G116" s="287"/>
      <c r="H116" s="22"/>
      <c r="I116" s="393">
        <f>SUM(I117)</f>
        <v>7793390</v>
      </c>
      <c r="J116" s="393">
        <f>SUM(J117)</f>
        <v>7984540</v>
      </c>
    </row>
    <row r="117" spans="1:12" ht="63" x14ac:dyDescent="0.25">
      <c r="A117" s="75" t="s">
        <v>132</v>
      </c>
      <c r="B117" s="30" t="s">
        <v>50</v>
      </c>
      <c r="C117" s="28" t="s">
        <v>20</v>
      </c>
      <c r="D117" s="30" t="s">
        <v>32</v>
      </c>
      <c r="E117" s="223" t="s">
        <v>404</v>
      </c>
      <c r="F117" s="224" t="s">
        <v>370</v>
      </c>
      <c r="G117" s="225" t="s">
        <v>371</v>
      </c>
      <c r="H117" s="28"/>
      <c r="I117" s="394">
        <f>SUM(I118+I122)</f>
        <v>7793390</v>
      </c>
      <c r="J117" s="394">
        <f>SUM(J118+J122)</f>
        <v>7984540</v>
      </c>
    </row>
    <row r="118" spans="1:12" ht="79.5" customHeight="1" x14ac:dyDescent="0.25">
      <c r="A118" s="76" t="s">
        <v>133</v>
      </c>
      <c r="B118" s="53" t="s">
        <v>50</v>
      </c>
      <c r="C118" s="44" t="s">
        <v>20</v>
      </c>
      <c r="D118" s="53" t="s">
        <v>32</v>
      </c>
      <c r="E118" s="226" t="s">
        <v>202</v>
      </c>
      <c r="F118" s="227" t="s">
        <v>370</v>
      </c>
      <c r="G118" s="228" t="s">
        <v>371</v>
      </c>
      <c r="H118" s="44"/>
      <c r="I118" s="395">
        <f t="shared" ref="I118:J120" si="11">SUM(I119)</f>
        <v>7742510</v>
      </c>
      <c r="J118" s="395">
        <f t="shared" si="11"/>
        <v>7933660</v>
      </c>
    </row>
    <row r="119" spans="1:12" ht="47.25" customHeight="1" x14ac:dyDescent="0.25">
      <c r="A119" s="76" t="s">
        <v>407</v>
      </c>
      <c r="B119" s="53" t="s">
        <v>50</v>
      </c>
      <c r="C119" s="44" t="s">
        <v>20</v>
      </c>
      <c r="D119" s="53" t="s">
        <v>32</v>
      </c>
      <c r="E119" s="226" t="s">
        <v>202</v>
      </c>
      <c r="F119" s="227" t="s">
        <v>10</v>
      </c>
      <c r="G119" s="228" t="s">
        <v>371</v>
      </c>
      <c r="H119" s="44"/>
      <c r="I119" s="395">
        <f t="shared" si="11"/>
        <v>7742510</v>
      </c>
      <c r="J119" s="395">
        <f t="shared" si="11"/>
        <v>7933660</v>
      </c>
    </row>
    <row r="120" spans="1:12" ht="33.75" customHeight="1" x14ac:dyDescent="0.25">
      <c r="A120" s="76" t="s">
        <v>134</v>
      </c>
      <c r="B120" s="53" t="s">
        <v>50</v>
      </c>
      <c r="C120" s="44" t="s">
        <v>20</v>
      </c>
      <c r="D120" s="53" t="s">
        <v>32</v>
      </c>
      <c r="E120" s="226" t="s">
        <v>202</v>
      </c>
      <c r="F120" s="227" t="s">
        <v>10</v>
      </c>
      <c r="G120" s="228" t="s">
        <v>408</v>
      </c>
      <c r="H120" s="44"/>
      <c r="I120" s="395">
        <f t="shared" si="11"/>
        <v>7742510</v>
      </c>
      <c r="J120" s="395">
        <f t="shared" si="11"/>
        <v>7933660</v>
      </c>
      <c r="K120" s="367"/>
      <c r="L120" s="367"/>
    </row>
    <row r="121" spans="1:12" ht="33.75" customHeight="1" x14ac:dyDescent="0.25">
      <c r="A121" s="76" t="s">
        <v>171</v>
      </c>
      <c r="B121" s="53" t="s">
        <v>50</v>
      </c>
      <c r="C121" s="44" t="s">
        <v>20</v>
      </c>
      <c r="D121" s="53" t="s">
        <v>32</v>
      </c>
      <c r="E121" s="226" t="s">
        <v>202</v>
      </c>
      <c r="F121" s="227" t="s">
        <v>10</v>
      </c>
      <c r="G121" s="228" t="s">
        <v>408</v>
      </c>
      <c r="H121" s="44" t="s">
        <v>170</v>
      </c>
      <c r="I121" s="397">
        <v>7742510</v>
      </c>
      <c r="J121" s="397">
        <v>7933660</v>
      </c>
    </row>
    <row r="122" spans="1:12" ht="78.75" x14ac:dyDescent="0.25">
      <c r="A122" s="76" t="s">
        <v>235</v>
      </c>
      <c r="B122" s="53" t="s">
        <v>50</v>
      </c>
      <c r="C122" s="44" t="s">
        <v>20</v>
      </c>
      <c r="D122" s="119" t="s">
        <v>32</v>
      </c>
      <c r="E122" s="226" t="s">
        <v>233</v>
      </c>
      <c r="F122" s="227" t="s">
        <v>370</v>
      </c>
      <c r="G122" s="228" t="s">
        <v>371</v>
      </c>
      <c r="H122" s="44"/>
      <c r="I122" s="395">
        <f t="shared" ref="I122:J124" si="12">SUM(I123)</f>
        <v>50880</v>
      </c>
      <c r="J122" s="395">
        <f t="shared" si="12"/>
        <v>50880</v>
      </c>
    </row>
    <row r="123" spans="1:12" ht="47.25" x14ac:dyDescent="0.25">
      <c r="A123" s="76" t="s">
        <v>413</v>
      </c>
      <c r="B123" s="53" t="s">
        <v>50</v>
      </c>
      <c r="C123" s="44" t="s">
        <v>20</v>
      </c>
      <c r="D123" s="119" t="s">
        <v>32</v>
      </c>
      <c r="E123" s="226" t="s">
        <v>233</v>
      </c>
      <c r="F123" s="227" t="s">
        <v>10</v>
      </c>
      <c r="G123" s="228" t="s">
        <v>371</v>
      </c>
      <c r="H123" s="44"/>
      <c r="I123" s="395">
        <f t="shared" si="12"/>
        <v>50880</v>
      </c>
      <c r="J123" s="395">
        <f t="shared" si="12"/>
        <v>50880</v>
      </c>
    </row>
    <row r="124" spans="1:12" ht="31.5" x14ac:dyDescent="0.25">
      <c r="A124" s="76" t="s">
        <v>234</v>
      </c>
      <c r="B124" s="53" t="s">
        <v>50</v>
      </c>
      <c r="C124" s="44" t="s">
        <v>20</v>
      </c>
      <c r="D124" s="119" t="s">
        <v>32</v>
      </c>
      <c r="E124" s="226" t="s">
        <v>233</v>
      </c>
      <c r="F124" s="227" t="s">
        <v>10</v>
      </c>
      <c r="G124" s="228" t="s">
        <v>414</v>
      </c>
      <c r="H124" s="44"/>
      <c r="I124" s="395">
        <f t="shared" si="12"/>
        <v>50880</v>
      </c>
      <c r="J124" s="395">
        <f t="shared" si="12"/>
        <v>50880</v>
      </c>
    </row>
    <row r="125" spans="1:12" ht="31.5" customHeight="1" x14ac:dyDescent="0.25">
      <c r="A125" s="541" t="s">
        <v>514</v>
      </c>
      <c r="B125" s="279" t="s">
        <v>50</v>
      </c>
      <c r="C125" s="44" t="s">
        <v>20</v>
      </c>
      <c r="D125" s="119" t="s">
        <v>32</v>
      </c>
      <c r="E125" s="226" t="s">
        <v>233</v>
      </c>
      <c r="F125" s="227" t="s">
        <v>10</v>
      </c>
      <c r="G125" s="228" t="s">
        <v>414</v>
      </c>
      <c r="H125" s="44" t="s">
        <v>16</v>
      </c>
      <c r="I125" s="397">
        <v>50880</v>
      </c>
      <c r="J125" s="397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86"/>
      <c r="G126" s="287"/>
      <c r="H126" s="22"/>
      <c r="I126" s="393">
        <f>SUM(I127,I139+I132)</f>
        <v>755754</v>
      </c>
      <c r="J126" s="393">
        <f>SUM(J127,J139+J132)</f>
        <v>2337948</v>
      </c>
    </row>
    <row r="127" spans="1:12" ht="47.25" x14ac:dyDescent="0.25">
      <c r="A127" s="27" t="s">
        <v>124</v>
      </c>
      <c r="B127" s="30" t="s">
        <v>50</v>
      </c>
      <c r="C127" s="28" t="s">
        <v>20</v>
      </c>
      <c r="D127" s="30">
        <v>12</v>
      </c>
      <c r="E127" s="223" t="s">
        <v>395</v>
      </c>
      <c r="F127" s="224" t="s">
        <v>370</v>
      </c>
      <c r="G127" s="225" t="s">
        <v>371</v>
      </c>
      <c r="H127" s="28"/>
      <c r="I127" s="394">
        <f t="shared" ref="I127:J130" si="13">SUM(I128)</f>
        <v>100000</v>
      </c>
      <c r="J127" s="394">
        <f t="shared" si="13"/>
        <v>100000</v>
      </c>
    </row>
    <row r="128" spans="1:12" ht="78.75" customHeight="1" x14ac:dyDescent="0.25">
      <c r="A128" s="54" t="s">
        <v>125</v>
      </c>
      <c r="B128" s="53" t="s">
        <v>50</v>
      </c>
      <c r="C128" s="2" t="s">
        <v>20</v>
      </c>
      <c r="D128" s="340">
        <v>12</v>
      </c>
      <c r="E128" s="238" t="s">
        <v>192</v>
      </c>
      <c r="F128" s="239" t="s">
        <v>370</v>
      </c>
      <c r="G128" s="240" t="s">
        <v>371</v>
      </c>
      <c r="H128" s="2"/>
      <c r="I128" s="395">
        <f t="shared" si="13"/>
        <v>100000</v>
      </c>
      <c r="J128" s="395">
        <f t="shared" si="13"/>
        <v>100000</v>
      </c>
    </row>
    <row r="129" spans="1:10" ht="47.25" x14ac:dyDescent="0.25">
      <c r="A129" s="54" t="s">
        <v>396</v>
      </c>
      <c r="B129" s="53" t="s">
        <v>50</v>
      </c>
      <c r="C129" s="2" t="s">
        <v>20</v>
      </c>
      <c r="D129" s="340">
        <v>12</v>
      </c>
      <c r="E129" s="238" t="s">
        <v>192</v>
      </c>
      <c r="F129" s="239" t="s">
        <v>10</v>
      </c>
      <c r="G129" s="240" t="s">
        <v>371</v>
      </c>
      <c r="H129" s="2"/>
      <c r="I129" s="395">
        <f>SUM(I130)</f>
        <v>100000</v>
      </c>
      <c r="J129" s="395">
        <f>SUM(J130)</f>
        <v>100000</v>
      </c>
    </row>
    <row r="130" spans="1:10" ht="16.5" customHeight="1" x14ac:dyDescent="0.25">
      <c r="A130" s="84" t="s">
        <v>398</v>
      </c>
      <c r="B130" s="340" t="s">
        <v>50</v>
      </c>
      <c r="C130" s="2" t="s">
        <v>20</v>
      </c>
      <c r="D130" s="340">
        <v>12</v>
      </c>
      <c r="E130" s="238" t="s">
        <v>192</v>
      </c>
      <c r="F130" s="239" t="s">
        <v>10</v>
      </c>
      <c r="G130" s="240" t="s">
        <v>397</v>
      </c>
      <c r="H130" s="2"/>
      <c r="I130" s="395">
        <f t="shared" si="13"/>
        <v>100000</v>
      </c>
      <c r="J130" s="395">
        <f t="shared" si="13"/>
        <v>100000</v>
      </c>
    </row>
    <row r="131" spans="1:10" ht="33" customHeight="1" x14ac:dyDescent="0.25">
      <c r="A131" s="537" t="s">
        <v>514</v>
      </c>
      <c r="B131" s="279" t="s">
        <v>50</v>
      </c>
      <c r="C131" s="2" t="s">
        <v>20</v>
      </c>
      <c r="D131" s="340">
        <v>12</v>
      </c>
      <c r="E131" s="238" t="s">
        <v>192</v>
      </c>
      <c r="F131" s="239" t="s">
        <v>10</v>
      </c>
      <c r="G131" s="240" t="s">
        <v>397</v>
      </c>
      <c r="H131" s="2" t="s">
        <v>16</v>
      </c>
      <c r="I131" s="396">
        <v>100000</v>
      </c>
      <c r="J131" s="396">
        <v>100000</v>
      </c>
    </row>
    <row r="132" spans="1:10" s="566" customFormat="1" ht="52.5" customHeight="1" x14ac:dyDescent="0.25">
      <c r="A132" s="75" t="s">
        <v>178</v>
      </c>
      <c r="B132" s="30" t="s">
        <v>50</v>
      </c>
      <c r="C132" s="28" t="s">
        <v>20</v>
      </c>
      <c r="D132" s="30">
        <v>12</v>
      </c>
      <c r="E132" s="223" t="s">
        <v>537</v>
      </c>
      <c r="F132" s="224" t="s">
        <v>370</v>
      </c>
      <c r="G132" s="225" t="s">
        <v>371</v>
      </c>
      <c r="H132" s="28"/>
      <c r="I132" s="394">
        <f>SUM(I133)</f>
        <v>645754</v>
      </c>
      <c r="J132" s="394">
        <f>SUM(J133)</f>
        <v>2227948</v>
      </c>
    </row>
    <row r="133" spans="1:10" s="566" customFormat="1" ht="80.25" customHeight="1" x14ac:dyDescent="0.25">
      <c r="A133" s="76" t="s">
        <v>179</v>
      </c>
      <c r="B133" s="53" t="s">
        <v>50</v>
      </c>
      <c r="C133" s="44" t="s">
        <v>20</v>
      </c>
      <c r="D133" s="53">
        <v>12</v>
      </c>
      <c r="E133" s="226" t="s">
        <v>206</v>
      </c>
      <c r="F133" s="227" t="s">
        <v>370</v>
      </c>
      <c r="G133" s="228" t="s">
        <v>371</v>
      </c>
      <c r="H133" s="44"/>
      <c r="I133" s="395">
        <f>SUM(I134)</f>
        <v>645754</v>
      </c>
      <c r="J133" s="395">
        <f>SUM(J134)</f>
        <v>2227948</v>
      </c>
    </row>
    <row r="134" spans="1:10" s="566" customFormat="1" ht="33" customHeight="1" x14ac:dyDescent="0.25">
      <c r="A134" s="76" t="s">
        <v>427</v>
      </c>
      <c r="B134" s="53" t="s">
        <v>50</v>
      </c>
      <c r="C134" s="44" t="s">
        <v>20</v>
      </c>
      <c r="D134" s="53">
        <v>12</v>
      </c>
      <c r="E134" s="226" t="s">
        <v>206</v>
      </c>
      <c r="F134" s="227" t="s">
        <v>10</v>
      </c>
      <c r="G134" s="228" t="s">
        <v>371</v>
      </c>
      <c r="H134" s="44"/>
      <c r="I134" s="395">
        <f>SUM(I135+I137)</f>
        <v>645754</v>
      </c>
      <c r="J134" s="395">
        <f>SUM(J135+J137)</f>
        <v>2227948</v>
      </c>
    </row>
    <row r="135" spans="1:10" s="566" customFormat="1" ht="49.5" customHeight="1" x14ac:dyDescent="0.25">
      <c r="A135" s="76" t="s">
        <v>640</v>
      </c>
      <c r="B135" s="53" t="s">
        <v>50</v>
      </c>
      <c r="C135" s="44" t="s">
        <v>20</v>
      </c>
      <c r="D135" s="53">
        <v>12</v>
      </c>
      <c r="E135" s="226" t="s">
        <v>206</v>
      </c>
      <c r="F135" s="227" t="s">
        <v>10</v>
      </c>
      <c r="G135" s="365">
        <v>13600</v>
      </c>
      <c r="H135" s="44"/>
      <c r="I135" s="395">
        <f>SUM(I136:I136)</f>
        <v>452029</v>
      </c>
      <c r="J135" s="395">
        <f>SUM(J136:J136)</f>
        <v>1559564</v>
      </c>
    </row>
    <row r="136" spans="1:10" s="566" customFormat="1" ht="31.5" x14ac:dyDescent="0.25">
      <c r="A136" s="537" t="s">
        <v>514</v>
      </c>
      <c r="B136" s="53" t="s">
        <v>50</v>
      </c>
      <c r="C136" s="44" t="s">
        <v>20</v>
      </c>
      <c r="D136" s="53">
        <v>12</v>
      </c>
      <c r="E136" s="226" t="s">
        <v>206</v>
      </c>
      <c r="F136" s="227" t="s">
        <v>10</v>
      </c>
      <c r="G136" s="365">
        <v>13600</v>
      </c>
      <c r="H136" s="44" t="s">
        <v>16</v>
      </c>
      <c r="I136" s="397">
        <v>452029</v>
      </c>
      <c r="J136" s="397">
        <v>1559564</v>
      </c>
    </row>
    <row r="137" spans="1:10" s="566" customFormat="1" ht="33.75" customHeight="1" x14ac:dyDescent="0.25">
      <c r="A137" s="76" t="s">
        <v>641</v>
      </c>
      <c r="B137" s="53" t="s">
        <v>50</v>
      </c>
      <c r="C137" s="44" t="s">
        <v>20</v>
      </c>
      <c r="D137" s="53">
        <v>12</v>
      </c>
      <c r="E137" s="226" t="s">
        <v>206</v>
      </c>
      <c r="F137" s="227" t="s">
        <v>10</v>
      </c>
      <c r="G137" s="228" t="s">
        <v>546</v>
      </c>
      <c r="H137" s="44"/>
      <c r="I137" s="395">
        <f>SUM(I138:I138)</f>
        <v>193725</v>
      </c>
      <c r="J137" s="395">
        <f>SUM(J138:J138)</f>
        <v>668384</v>
      </c>
    </row>
    <row r="138" spans="1:10" s="566" customFormat="1" ht="31.5" x14ac:dyDescent="0.25">
      <c r="A138" s="537" t="s">
        <v>514</v>
      </c>
      <c r="B138" s="53" t="s">
        <v>50</v>
      </c>
      <c r="C138" s="44" t="s">
        <v>20</v>
      </c>
      <c r="D138" s="53">
        <v>12</v>
      </c>
      <c r="E138" s="226" t="s">
        <v>206</v>
      </c>
      <c r="F138" s="227" t="s">
        <v>10</v>
      </c>
      <c r="G138" s="228" t="s">
        <v>546</v>
      </c>
      <c r="H138" s="44" t="s">
        <v>16</v>
      </c>
      <c r="I138" s="397">
        <v>193725</v>
      </c>
      <c r="J138" s="397">
        <v>668384</v>
      </c>
    </row>
    <row r="139" spans="1:10" ht="31.5" x14ac:dyDescent="0.25">
      <c r="A139" s="65" t="s">
        <v>135</v>
      </c>
      <c r="B139" s="33" t="s">
        <v>50</v>
      </c>
      <c r="C139" s="29" t="s">
        <v>20</v>
      </c>
      <c r="D139" s="29" t="s">
        <v>74</v>
      </c>
      <c r="E139" s="217" t="s">
        <v>204</v>
      </c>
      <c r="F139" s="218" t="s">
        <v>370</v>
      </c>
      <c r="G139" s="219" t="s">
        <v>371</v>
      </c>
      <c r="H139" s="28"/>
      <c r="I139" s="394">
        <f t="shared" ref="I139:J142" si="14">SUM(I140)</f>
        <v>10000</v>
      </c>
      <c r="J139" s="394">
        <f t="shared" si="14"/>
        <v>10000</v>
      </c>
    </row>
    <row r="140" spans="1:10" ht="63" customHeight="1" x14ac:dyDescent="0.25">
      <c r="A140" s="84" t="s">
        <v>136</v>
      </c>
      <c r="B140" s="351" t="s">
        <v>50</v>
      </c>
      <c r="C140" s="5" t="s">
        <v>20</v>
      </c>
      <c r="D140" s="351">
        <v>12</v>
      </c>
      <c r="E140" s="238" t="s">
        <v>205</v>
      </c>
      <c r="F140" s="239" t="s">
        <v>370</v>
      </c>
      <c r="G140" s="240" t="s">
        <v>371</v>
      </c>
      <c r="H140" s="268"/>
      <c r="I140" s="395">
        <f t="shared" si="14"/>
        <v>10000</v>
      </c>
      <c r="J140" s="395">
        <f t="shared" si="14"/>
        <v>10000</v>
      </c>
    </row>
    <row r="141" spans="1:10" ht="63" x14ac:dyDescent="0.25">
      <c r="A141" s="84" t="s">
        <v>418</v>
      </c>
      <c r="B141" s="351" t="s">
        <v>50</v>
      </c>
      <c r="C141" s="5" t="s">
        <v>20</v>
      </c>
      <c r="D141" s="351">
        <v>12</v>
      </c>
      <c r="E141" s="238" t="s">
        <v>205</v>
      </c>
      <c r="F141" s="239" t="s">
        <v>10</v>
      </c>
      <c r="G141" s="240" t="s">
        <v>371</v>
      </c>
      <c r="H141" s="268"/>
      <c r="I141" s="395">
        <f t="shared" si="14"/>
        <v>10000</v>
      </c>
      <c r="J141" s="395">
        <f t="shared" si="14"/>
        <v>10000</v>
      </c>
    </row>
    <row r="142" spans="1:10" ht="31.5" x14ac:dyDescent="0.25">
      <c r="A142" s="3" t="s">
        <v>420</v>
      </c>
      <c r="B142" s="351" t="s">
        <v>50</v>
      </c>
      <c r="C142" s="5" t="s">
        <v>20</v>
      </c>
      <c r="D142" s="351">
        <v>12</v>
      </c>
      <c r="E142" s="238" t="s">
        <v>205</v>
      </c>
      <c r="F142" s="239" t="s">
        <v>10</v>
      </c>
      <c r="G142" s="240" t="s">
        <v>419</v>
      </c>
      <c r="H142" s="268"/>
      <c r="I142" s="395">
        <f t="shared" si="14"/>
        <v>10000</v>
      </c>
      <c r="J142" s="395">
        <f t="shared" si="14"/>
        <v>10000</v>
      </c>
    </row>
    <row r="143" spans="1:10" ht="16.5" customHeight="1" x14ac:dyDescent="0.25">
      <c r="A143" s="84" t="s">
        <v>18</v>
      </c>
      <c r="B143" s="351" t="s">
        <v>50</v>
      </c>
      <c r="C143" s="5" t="s">
        <v>20</v>
      </c>
      <c r="D143" s="351">
        <v>12</v>
      </c>
      <c r="E143" s="238" t="s">
        <v>205</v>
      </c>
      <c r="F143" s="239" t="s">
        <v>10</v>
      </c>
      <c r="G143" s="240" t="s">
        <v>419</v>
      </c>
      <c r="H143" s="268" t="s">
        <v>17</v>
      </c>
      <c r="I143" s="397">
        <v>10000</v>
      </c>
      <c r="J143" s="397">
        <v>10000</v>
      </c>
    </row>
    <row r="144" spans="1:10" s="558" customFormat="1" ht="15.75" hidden="1" x14ac:dyDescent="0.25">
      <c r="A144" s="17" t="s">
        <v>139</v>
      </c>
      <c r="B144" s="20" t="s">
        <v>50</v>
      </c>
      <c r="C144" s="18" t="s">
        <v>98</v>
      </c>
      <c r="D144" s="20"/>
      <c r="E144" s="283"/>
      <c r="F144" s="284"/>
      <c r="G144" s="285"/>
      <c r="H144" s="274"/>
      <c r="I144" s="392">
        <f t="shared" ref="I144:J147" si="15">SUM(I145)</f>
        <v>0</v>
      </c>
      <c r="J144" s="392">
        <f t="shared" si="15"/>
        <v>0</v>
      </c>
    </row>
    <row r="145" spans="1:10" s="558" customFormat="1" ht="15.75" hidden="1" x14ac:dyDescent="0.25">
      <c r="A145" s="21" t="s">
        <v>140</v>
      </c>
      <c r="B145" s="281" t="s">
        <v>50</v>
      </c>
      <c r="C145" s="25" t="s">
        <v>98</v>
      </c>
      <c r="D145" s="22" t="s">
        <v>12</v>
      </c>
      <c r="E145" s="265"/>
      <c r="F145" s="266"/>
      <c r="G145" s="267"/>
      <c r="H145" s="24"/>
      <c r="I145" s="393">
        <f t="shared" si="15"/>
        <v>0</v>
      </c>
      <c r="J145" s="393">
        <f t="shared" si="15"/>
        <v>0</v>
      </c>
    </row>
    <row r="146" spans="1:10" s="43" customFormat="1" ht="47.25" hidden="1" x14ac:dyDescent="0.25">
      <c r="A146" s="27" t="s">
        <v>178</v>
      </c>
      <c r="B146" s="33" t="s">
        <v>50</v>
      </c>
      <c r="C146" s="29" t="s">
        <v>98</v>
      </c>
      <c r="D146" s="121" t="s">
        <v>12</v>
      </c>
      <c r="E146" s="223" t="s">
        <v>421</v>
      </c>
      <c r="F146" s="224" t="s">
        <v>370</v>
      </c>
      <c r="G146" s="225" t="s">
        <v>371</v>
      </c>
      <c r="H146" s="31"/>
      <c r="I146" s="394">
        <f t="shared" si="15"/>
        <v>0</v>
      </c>
      <c r="J146" s="394">
        <f t="shared" si="15"/>
        <v>0</v>
      </c>
    </row>
    <row r="147" spans="1:10" s="43" customFormat="1" ht="81" hidden="1" customHeight="1" x14ac:dyDescent="0.25">
      <c r="A147" s="339" t="s">
        <v>179</v>
      </c>
      <c r="B147" s="296" t="s">
        <v>50</v>
      </c>
      <c r="C147" s="5" t="s">
        <v>98</v>
      </c>
      <c r="D147" s="560" t="s">
        <v>12</v>
      </c>
      <c r="E147" s="238" t="s">
        <v>206</v>
      </c>
      <c r="F147" s="239" t="s">
        <v>370</v>
      </c>
      <c r="G147" s="240" t="s">
        <v>371</v>
      </c>
      <c r="H147" s="59"/>
      <c r="I147" s="395">
        <f t="shared" si="15"/>
        <v>0</v>
      </c>
      <c r="J147" s="395">
        <f t="shared" si="15"/>
        <v>0</v>
      </c>
    </row>
    <row r="148" spans="1:10" s="43" customFormat="1" ht="34.5" hidden="1" customHeight="1" x14ac:dyDescent="0.25">
      <c r="A148" s="3" t="s">
        <v>427</v>
      </c>
      <c r="B148" s="296" t="s">
        <v>50</v>
      </c>
      <c r="C148" s="5" t="s">
        <v>98</v>
      </c>
      <c r="D148" s="560" t="s">
        <v>12</v>
      </c>
      <c r="E148" s="238" t="s">
        <v>206</v>
      </c>
      <c r="F148" s="239" t="s">
        <v>10</v>
      </c>
      <c r="G148" s="240" t="s">
        <v>371</v>
      </c>
      <c r="H148" s="59"/>
      <c r="I148" s="395">
        <f>SUM(I149+I151)</f>
        <v>0</v>
      </c>
      <c r="J148" s="395">
        <f>SUM(J151)</f>
        <v>0</v>
      </c>
    </row>
    <row r="149" spans="1:10" s="43" customFormat="1" ht="34.5" hidden="1" customHeight="1" x14ac:dyDescent="0.25">
      <c r="A149" s="61" t="s">
        <v>717</v>
      </c>
      <c r="B149" s="296" t="s">
        <v>50</v>
      </c>
      <c r="C149" s="5" t="s">
        <v>98</v>
      </c>
      <c r="D149" s="567" t="s">
        <v>12</v>
      </c>
      <c r="E149" s="238" t="s">
        <v>206</v>
      </c>
      <c r="F149" s="239" t="s">
        <v>10</v>
      </c>
      <c r="G149" s="347">
        <v>11500</v>
      </c>
      <c r="H149" s="59"/>
      <c r="I149" s="395">
        <f>SUM(I150)</f>
        <v>0</v>
      </c>
      <c r="J149" s="395"/>
    </row>
    <row r="150" spans="1:10" s="43" customFormat="1" ht="34.5" hidden="1" customHeight="1" x14ac:dyDescent="0.25">
      <c r="A150" s="76" t="s">
        <v>171</v>
      </c>
      <c r="B150" s="296" t="s">
        <v>50</v>
      </c>
      <c r="C150" s="5" t="s">
        <v>98</v>
      </c>
      <c r="D150" s="567" t="s">
        <v>12</v>
      </c>
      <c r="E150" s="238" t="s">
        <v>206</v>
      </c>
      <c r="F150" s="239" t="s">
        <v>10</v>
      </c>
      <c r="G150" s="347">
        <v>11500</v>
      </c>
      <c r="H150" s="59" t="s">
        <v>170</v>
      </c>
      <c r="I150" s="397"/>
      <c r="J150" s="397"/>
    </row>
    <row r="151" spans="1:10" s="43" customFormat="1" ht="33.75" hidden="1" customHeight="1" x14ac:dyDescent="0.25">
      <c r="A151" s="61" t="s">
        <v>711</v>
      </c>
      <c r="B151" s="560" t="s">
        <v>50</v>
      </c>
      <c r="C151" s="5" t="s">
        <v>98</v>
      </c>
      <c r="D151" s="560" t="s">
        <v>12</v>
      </c>
      <c r="E151" s="238" t="s">
        <v>206</v>
      </c>
      <c r="F151" s="239" t="s">
        <v>10</v>
      </c>
      <c r="G151" s="347" t="s">
        <v>710</v>
      </c>
      <c r="H151" s="59"/>
      <c r="I151" s="395">
        <f>SUM(I152)</f>
        <v>0</v>
      </c>
      <c r="J151" s="395">
        <f>SUM(J152)</f>
        <v>0</v>
      </c>
    </row>
    <row r="152" spans="1:10" s="43" customFormat="1" ht="32.25" hidden="1" customHeight="1" x14ac:dyDescent="0.25">
      <c r="A152" s="76" t="s">
        <v>171</v>
      </c>
      <c r="B152" s="560" t="s">
        <v>50</v>
      </c>
      <c r="C152" s="5" t="s">
        <v>98</v>
      </c>
      <c r="D152" s="560" t="s">
        <v>12</v>
      </c>
      <c r="E152" s="238" t="s">
        <v>206</v>
      </c>
      <c r="F152" s="239" t="s">
        <v>10</v>
      </c>
      <c r="G152" s="347" t="s">
        <v>710</v>
      </c>
      <c r="H152" s="59" t="s">
        <v>170</v>
      </c>
      <c r="I152" s="397"/>
      <c r="J152" s="397"/>
    </row>
    <row r="153" spans="1:10" s="43" customFormat="1" ht="16.5" customHeight="1" x14ac:dyDescent="0.25">
      <c r="A153" s="113" t="s">
        <v>542</v>
      </c>
      <c r="B153" s="19" t="s">
        <v>50</v>
      </c>
      <c r="C153" s="363" t="s">
        <v>32</v>
      </c>
      <c r="D153" s="19"/>
      <c r="E153" s="247"/>
      <c r="F153" s="248"/>
      <c r="G153" s="249"/>
      <c r="H153" s="15"/>
      <c r="I153" s="392">
        <f t="shared" ref="I153:J157" si="16">SUM(I154)</f>
        <v>146459</v>
      </c>
      <c r="J153" s="392">
        <f t="shared" si="16"/>
        <v>146459</v>
      </c>
    </row>
    <row r="154" spans="1:10" s="43" customFormat="1" ht="16.5" customHeight="1" x14ac:dyDescent="0.25">
      <c r="A154" s="109" t="s">
        <v>543</v>
      </c>
      <c r="B154" s="26" t="s">
        <v>50</v>
      </c>
      <c r="C154" s="56" t="s">
        <v>32</v>
      </c>
      <c r="D154" s="22" t="s">
        <v>29</v>
      </c>
      <c r="E154" s="265"/>
      <c r="F154" s="266"/>
      <c r="G154" s="267"/>
      <c r="H154" s="22"/>
      <c r="I154" s="393">
        <f t="shared" si="16"/>
        <v>146459</v>
      </c>
      <c r="J154" s="393">
        <f t="shared" si="16"/>
        <v>146459</v>
      </c>
    </row>
    <row r="155" spans="1:10" ht="16.5" customHeight="1" x14ac:dyDescent="0.25">
      <c r="A155" s="75" t="s">
        <v>176</v>
      </c>
      <c r="B155" s="30" t="s">
        <v>50</v>
      </c>
      <c r="C155" s="28" t="s">
        <v>32</v>
      </c>
      <c r="D155" s="30" t="s">
        <v>29</v>
      </c>
      <c r="E155" s="223" t="s">
        <v>195</v>
      </c>
      <c r="F155" s="224" t="s">
        <v>370</v>
      </c>
      <c r="G155" s="225" t="s">
        <v>371</v>
      </c>
      <c r="H155" s="28"/>
      <c r="I155" s="394">
        <f t="shared" si="16"/>
        <v>146459</v>
      </c>
      <c r="J155" s="394">
        <f t="shared" si="16"/>
        <v>146459</v>
      </c>
    </row>
    <row r="156" spans="1:10" ht="16.5" customHeight="1" x14ac:dyDescent="0.25">
      <c r="A156" s="84" t="s">
        <v>175</v>
      </c>
      <c r="B156" s="340" t="s">
        <v>50</v>
      </c>
      <c r="C156" s="2" t="s">
        <v>32</v>
      </c>
      <c r="D156" s="340" t="s">
        <v>29</v>
      </c>
      <c r="E156" s="238" t="s">
        <v>196</v>
      </c>
      <c r="F156" s="239" t="s">
        <v>370</v>
      </c>
      <c r="G156" s="240" t="s">
        <v>371</v>
      </c>
      <c r="H156" s="2"/>
      <c r="I156" s="395">
        <f t="shared" si="16"/>
        <v>146459</v>
      </c>
      <c r="J156" s="395">
        <f t="shared" si="16"/>
        <v>146459</v>
      </c>
    </row>
    <row r="157" spans="1:10" ht="31.5" customHeight="1" x14ac:dyDescent="0.25">
      <c r="A157" s="84" t="s">
        <v>608</v>
      </c>
      <c r="B157" s="340" t="s">
        <v>50</v>
      </c>
      <c r="C157" s="2" t="s">
        <v>32</v>
      </c>
      <c r="D157" s="340" t="s">
        <v>29</v>
      </c>
      <c r="E157" s="238" t="s">
        <v>196</v>
      </c>
      <c r="F157" s="239" t="s">
        <v>370</v>
      </c>
      <c r="G157" s="240">
        <v>12700</v>
      </c>
      <c r="H157" s="2"/>
      <c r="I157" s="395">
        <f t="shared" si="16"/>
        <v>146459</v>
      </c>
      <c r="J157" s="395">
        <f t="shared" si="16"/>
        <v>146459</v>
      </c>
    </row>
    <row r="158" spans="1:10" ht="31.5" customHeight="1" x14ac:dyDescent="0.25">
      <c r="A158" s="84" t="s">
        <v>514</v>
      </c>
      <c r="B158" s="340" t="s">
        <v>50</v>
      </c>
      <c r="C158" s="2" t="s">
        <v>32</v>
      </c>
      <c r="D158" s="340" t="s">
        <v>29</v>
      </c>
      <c r="E158" s="238" t="s">
        <v>196</v>
      </c>
      <c r="F158" s="239" t="s">
        <v>370</v>
      </c>
      <c r="G158" s="240">
        <v>12700</v>
      </c>
      <c r="H158" s="2" t="s">
        <v>16</v>
      </c>
      <c r="I158" s="397">
        <v>146459</v>
      </c>
      <c r="J158" s="397">
        <v>146459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47"/>
      <c r="F159" s="248"/>
      <c r="G159" s="249"/>
      <c r="H159" s="15"/>
      <c r="I159" s="392">
        <f>SUM(I160)</f>
        <v>8887821</v>
      </c>
      <c r="J159" s="392">
        <f>SUM(J160)</f>
        <v>11164080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65"/>
      <c r="F160" s="266"/>
      <c r="G160" s="267"/>
      <c r="H160" s="22"/>
      <c r="I160" s="393">
        <f>SUM(I161+I169)</f>
        <v>8887821</v>
      </c>
      <c r="J160" s="393">
        <f>SUM(J161+J169)</f>
        <v>11164080</v>
      </c>
    </row>
    <row r="161" spans="1:13" ht="47.25" x14ac:dyDescent="0.25">
      <c r="A161" s="102" t="s">
        <v>110</v>
      </c>
      <c r="B161" s="30" t="s">
        <v>50</v>
      </c>
      <c r="C161" s="30">
        <v>10</v>
      </c>
      <c r="D161" s="28" t="s">
        <v>20</v>
      </c>
      <c r="E161" s="217" t="s">
        <v>180</v>
      </c>
      <c r="F161" s="218" t="s">
        <v>370</v>
      </c>
      <c r="G161" s="219" t="s">
        <v>371</v>
      </c>
      <c r="H161" s="28"/>
      <c r="I161" s="394">
        <f t="shared" ref="I161:J163" si="17">SUM(I162)</f>
        <v>8458715</v>
      </c>
      <c r="J161" s="394">
        <f t="shared" si="17"/>
        <v>10734974</v>
      </c>
    </row>
    <row r="162" spans="1:13" ht="78.75" x14ac:dyDescent="0.25">
      <c r="A162" s="61" t="s">
        <v>111</v>
      </c>
      <c r="B162" s="340" t="s">
        <v>50</v>
      </c>
      <c r="C162" s="6">
        <v>10</v>
      </c>
      <c r="D162" s="2" t="s">
        <v>20</v>
      </c>
      <c r="E162" s="220" t="s">
        <v>210</v>
      </c>
      <c r="F162" s="221" t="s">
        <v>370</v>
      </c>
      <c r="G162" s="222" t="s">
        <v>371</v>
      </c>
      <c r="H162" s="2"/>
      <c r="I162" s="395">
        <f>SUM(I163+I166)</f>
        <v>8458715</v>
      </c>
      <c r="J162" s="395">
        <f>SUM(J163+J166)</f>
        <v>10734974</v>
      </c>
    </row>
    <row r="163" spans="1:13" ht="47.25" x14ac:dyDescent="0.25">
      <c r="A163" s="61" t="s">
        <v>378</v>
      </c>
      <c r="B163" s="340" t="s">
        <v>50</v>
      </c>
      <c r="C163" s="6">
        <v>10</v>
      </c>
      <c r="D163" s="2" t="s">
        <v>20</v>
      </c>
      <c r="E163" s="220" t="s">
        <v>210</v>
      </c>
      <c r="F163" s="221" t="s">
        <v>10</v>
      </c>
      <c r="G163" s="222" t="s">
        <v>371</v>
      </c>
      <c r="H163" s="2"/>
      <c r="I163" s="395">
        <f t="shared" si="17"/>
        <v>8458715</v>
      </c>
      <c r="J163" s="395">
        <f t="shared" si="17"/>
        <v>8692875</v>
      </c>
    </row>
    <row r="164" spans="1:13" ht="33.75" customHeight="1" x14ac:dyDescent="0.25">
      <c r="A164" s="61" t="s">
        <v>365</v>
      </c>
      <c r="B164" s="340" t="s">
        <v>50</v>
      </c>
      <c r="C164" s="6">
        <v>10</v>
      </c>
      <c r="D164" s="2" t="s">
        <v>20</v>
      </c>
      <c r="E164" s="220" t="s">
        <v>210</v>
      </c>
      <c r="F164" s="221" t="s">
        <v>10</v>
      </c>
      <c r="G164" s="222" t="s">
        <v>470</v>
      </c>
      <c r="H164" s="2"/>
      <c r="I164" s="395">
        <f>SUM(I165:I165)</f>
        <v>8458715</v>
      </c>
      <c r="J164" s="395">
        <f>SUM(J165:J165)</f>
        <v>8692875</v>
      </c>
    </row>
    <row r="165" spans="1:13" ht="15.75" x14ac:dyDescent="0.25">
      <c r="A165" s="61" t="s">
        <v>40</v>
      </c>
      <c r="B165" s="340" t="s">
        <v>50</v>
      </c>
      <c r="C165" s="6">
        <v>10</v>
      </c>
      <c r="D165" s="2" t="s">
        <v>20</v>
      </c>
      <c r="E165" s="220" t="s">
        <v>210</v>
      </c>
      <c r="F165" s="221" t="s">
        <v>10</v>
      </c>
      <c r="G165" s="222" t="s">
        <v>470</v>
      </c>
      <c r="H165" s="2" t="s">
        <v>39</v>
      </c>
      <c r="I165" s="397">
        <v>8458715</v>
      </c>
      <c r="J165" s="397">
        <v>8692875</v>
      </c>
    </row>
    <row r="166" spans="1:13" s="573" customFormat="1" ht="31.5" x14ac:dyDescent="0.25">
      <c r="A166" s="61" t="s">
        <v>759</v>
      </c>
      <c r="B166" s="574" t="s">
        <v>50</v>
      </c>
      <c r="C166" s="6">
        <v>10</v>
      </c>
      <c r="D166" s="2" t="s">
        <v>20</v>
      </c>
      <c r="E166" s="220" t="s">
        <v>210</v>
      </c>
      <c r="F166" s="221" t="s">
        <v>12</v>
      </c>
      <c r="G166" s="222" t="s">
        <v>371</v>
      </c>
      <c r="H166" s="2"/>
      <c r="I166" s="395">
        <f>SUM(I167)</f>
        <v>0</v>
      </c>
      <c r="J166" s="395">
        <f>SUM(J167)</f>
        <v>2042099</v>
      </c>
    </row>
    <row r="167" spans="1:13" s="573" customFormat="1" ht="65.25" customHeight="1" x14ac:dyDescent="0.25">
      <c r="A167" s="61" t="s">
        <v>760</v>
      </c>
      <c r="B167" s="574" t="s">
        <v>50</v>
      </c>
      <c r="C167" s="6">
        <v>10</v>
      </c>
      <c r="D167" s="2" t="s">
        <v>20</v>
      </c>
      <c r="E167" s="220" t="s">
        <v>210</v>
      </c>
      <c r="F167" s="221" t="s">
        <v>12</v>
      </c>
      <c r="G167" s="222" t="s">
        <v>761</v>
      </c>
      <c r="H167" s="2"/>
      <c r="I167" s="395">
        <f>SUM(I168:I168)</f>
        <v>0</v>
      </c>
      <c r="J167" s="395">
        <f>SUM(J168:J168)</f>
        <v>2042099</v>
      </c>
    </row>
    <row r="168" spans="1:13" s="573" customFormat="1" ht="15.75" x14ac:dyDescent="0.25">
      <c r="A168" s="61" t="s">
        <v>40</v>
      </c>
      <c r="B168" s="574" t="s">
        <v>50</v>
      </c>
      <c r="C168" s="6">
        <v>10</v>
      </c>
      <c r="D168" s="2" t="s">
        <v>20</v>
      </c>
      <c r="E168" s="220" t="s">
        <v>210</v>
      </c>
      <c r="F168" s="221" t="s">
        <v>12</v>
      </c>
      <c r="G168" s="222" t="s">
        <v>761</v>
      </c>
      <c r="H168" s="2" t="s">
        <v>39</v>
      </c>
      <c r="I168" s="397"/>
      <c r="J168" s="397">
        <v>2042099</v>
      </c>
    </row>
    <row r="169" spans="1:13" ht="47.25" x14ac:dyDescent="0.25">
      <c r="A169" s="99" t="s">
        <v>178</v>
      </c>
      <c r="B169" s="30" t="s">
        <v>50</v>
      </c>
      <c r="C169" s="30">
        <v>10</v>
      </c>
      <c r="D169" s="28" t="s">
        <v>20</v>
      </c>
      <c r="E169" s="217" t="s">
        <v>421</v>
      </c>
      <c r="F169" s="218" t="s">
        <v>370</v>
      </c>
      <c r="G169" s="219" t="s">
        <v>371</v>
      </c>
      <c r="H169" s="28"/>
      <c r="I169" s="394">
        <f t="shared" ref="I169:J172" si="18">SUM(I170)</f>
        <v>429106</v>
      </c>
      <c r="J169" s="394">
        <f t="shared" si="18"/>
        <v>429106</v>
      </c>
    </row>
    <row r="170" spans="1:13" ht="82.5" customHeight="1" x14ac:dyDescent="0.25">
      <c r="A170" s="61" t="s">
        <v>179</v>
      </c>
      <c r="B170" s="340" t="s">
        <v>50</v>
      </c>
      <c r="C170" s="340">
        <v>10</v>
      </c>
      <c r="D170" s="2" t="s">
        <v>20</v>
      </c>
      <c r="E170" s="220" t="s">
        <v>206</v>
      </c>
      <c r="F170" s="221" t="s">
        <v>370</v>
      </c>
      <c r="G170" s="222" t="s">
        <v>371</v>
      </c>
      <c r="H170" s="2"/>
      <c r="I170" s="395">
        <f t="shared" si="18"/>
        <v>429106</v>
      </c>
      <c r="J170" s="395">
        <f t="shared" si="18"/>
        <v>429106</v>
      </c>
    </row>
    <row r="171" spans="1:13" ht="34.5" customHeight="1" x14ac:dyDescent="0.25">
      <c r="A171" s="61" t="s">
        <v>427</v>
      </c>
      <c r="B171" s="340" t="s">
        <v>50</v>
      </c>
      <c r="C171" s="340">
        <v>10</v>
      </c>
      <c r="D171" s="2" t="s">
        <v>20</v>
      </c>
      <c r="E171" s="220" t="s">
        <v>206</v>
      </c>
      <c r="F171" s="221" t="s">
        <v>10</v>
      </c>
      <c r="G171" s="222" t="s">
        <v>371</v>
      </c>
      <c r="H171" s="2"/>
      <c r="I171" s="395">
        <f t="shared" si="18"/>
        <v>429106</v>
      </c>
      <c r="J171" s="395">
        <f t="shared" si="18"/>
        <v>429106</v>
      </c>
    </row>
    <row r="172" spans="1:13" ht="15.75" x14ac:dyDescent="0.25">
      <c r="A172" s="61" t="s">
        <v>564</v>
      </c>
      <c r="B172" s="340" t="s">
        <v>50</v>
      </c>
      <c r="C172" s="340">
        <v>10</v>
      </c>
      <c r="D172" s="2" t="s">
        <v>20</v>
      </c>
      <c r="E172" s="220" t="s">
        <v>206</v>
      </c>
      <c r="F172" s="221" t="s">
        <v>10</v>
      </c>
      <c r="G172" s="222" t="s">
        <v>563</v>
      </c>
      <c r="H172" s="2"/>
      <c r="I172" s="395">
        <f t="shared" si="18"/>
        <v>429106</v>
      </c>
      <c r="J172" s="395">
        <f t="shared" si="18"/>
        <v>429106</v>
      </c>
    </row>
    <row r="173" spans="1:13" ht="15.75" x14ac:dyDescent="0.25">
      <c r="A173" s="103" t="s">
        <v>21</v>
      </c>
      <c r="B173" s="53" t="s">
        <v>50</v>
      </c>
      <c r="C173" s="340">
        <v>10</v>
      </c>
      <c r="D173" s="2" t="s">
        <v>20</v>
      </c>
      <c r="E173" s="220" t="s">
        <v>206</v>
      </c>
      <c r="F173" s="221" t="s">
        <v>10</v>
      </c>
      <c r="G173" s="222" t="s">
        <v>563</v>
      </c>
      <c r="H173" s="2" t="s">
        <v>66</v>
      </c>
      <c r="I173" s="397">
        <v>429106</v>
      </c>
      <c r="J173" s="397">
        <v>429106</v>
      </c>
    </row>
    <row r="174" spans="1:13" s="43" customFormat="1" ht="31.5" customHeight="1" x14ac:dyDescent="0.25">
      <c r="A174" s="402" t="s">
        <v>55</v>
      </c>
      <c r="B174" s="403" t="s">
        <v>56</v>
      </c>
      <c r="C174" s="404"/>
      <c r="D174" s="405"/>
      <c r="E174" s="406"/>
      <c r="F174" s="407"/>
      <c r="G174" s="408"/>
      <c r="H174" s="409"/>
      <c r="I174" s="410">
        <f>SUM(I175+I193)</f>
        <v>8913048</v>
      </c>
      <c r="J174" s="410">
        <f>SUM(J175+J193)</f>
        <v>8452623</v>
      </c>
      <c r="K174" s="464"/>
      <c r="L174" s="464"/>
      <c r="M174" s="464"/>
    </row>
    <row r="175" spans="1:13" s="43" customFormat="1" ht="16.5" customHeight="1" x14ac:dyDescent="0.25">
      <c r="A175" s="278" t="s">
        <v>9</v>
      </c>
      <c r="B175" s="295" t="s">
        <v>56</v>
      </c>
      <c r="C175" s="15" t="s">
        <v>10</v>
      </c>
      <c r="D175" s="15"/>
      <c r="E175" s="289"/>
      <c r="F175" s="290"/>
      <c r="G175" s="291"/>
      <c r="H175" s="15"/>
      <c r="I175" s="392">
        <f>SUM(I176)</f>
        <v>3190632</v>
      </c>
      <c r="J175" s="392">
        <f>SUM(J176)</f>
        <v>3190632</v>
      </c>
    </row>
    <row r="176" spans="1:13" ht="31.5" x14ac:dyDescent="0.25">
      <c r="A176" s="97" t="s">
        <v>69</v>
      </c>
      <c r="B176" s="26" t="s">
        <v>56</v>
      </c>
      <c r="C176" s="22" t="s">
        <v>10</v>
      </c>
      <c r="D176" s="22" t="s">
        <v>68</v>
      </c>
      <c r="E176" s="214"/>
      <c r="F176" s="215"/>
      <c r="G176" s="216"/>
      <c r="H176" s="23"/>
      <c r="I176" s="393">
        <f>SUM(I177,I182,I187)</f>
        <v>3190632</v>
      </c>
      <c r="J176" s="393">
        <f>SUM(J177,J182,J187)</f>
        <v>3190632</v>
      </c>
    </row>
    <row r="177" spans="1:10" ht="47.25" x14ac:dyDescent="0.25">
      <c r="A177" s="75" t="s">
        <v>105</v>
      </c>
      <c r="B177" s="30" t="s">
        <v>56</v>
      </c>
      <c r="C177" s="28" t="s">
        <v>10</v>
      </c>
      <c r="D177" s="28" t="s">
        <v>68</v>
      </c>
      <c r="E177" s="217" t="s">
        <v>373</v>
      </c>
      <c r="F177" s="218" t="s">
        <v>370</v>
      </c>
      <c r="G177" s="219" t="s">
        <v>371</v>
      </c>
      <c r="H177" s="28"/>
      <c r="I177" s="394">
        <f t="shared" ref="I177:J180" si="19">SUM(I178)</f>
        <v>539566</v>
      </c>
      <c r="J177" s="394">
        <f t="shared" si="19"/>
        <v>539566</v>
      </c>
    </row>
    <row r="178" spans="1:10" ht="63" x14ac:dyDescent="0.25">
      <c r="A178" s="76" t="s">
        <v>116</v>
      </c>
      <c r="B178" s="53" t="s">
        <v>56</v>
      </c>
      <c r="C178" s="2" t="s">
        <v>10</v>
      </c>
      <c r="D178" s="2" t="s">
        <v>68</v>
      </c>
      <c r="E178" s="220" t="s">
        <v>374</v>
      </c>
      <c r="F178" s="221" t="s">
        <v>370</v>
      </c>
      <c r="G178" s="222" t="s">
        <v>371</v>
      </c>
      <c r="H178" s="44"/>
      <c r="I178" s="395">
        <f t="shared" si="19"/>
        <v>539566</v>
      </c>
      <c r="J178" s="395">
        <f t="shared" si="19"/>
        <v>539566</v>
      </c>
    </row>
    <row r="179" spans="1:10" ht="47.25" x14ac:dyDescent="0.25">
      <c r="A179" s="76" t="s">
        <v>377</v>
      </c>
      <c r="B179" s="53" t="s">
        <v>56</v>
      </c>
      <c r="C179" s="2" t="s">
        <v>10</v>
      </c>
      <c r="D179" s="2" t="s">
        <v>68</v>
      </c>
      <c r="E179" s="220" t="s">
        <v>374</v>
      </c>
      <c r="F179" s="221" t="s">
        <v>10</v>
      </c>
      <c r="G179" s="222" t="s">
        <v>371</v>
      </c>
      <c r="H179" s="44"/>
      <c r="I179" s="395">
        <f t="shared" si="19"/>
        <v>539566</v>
      </c>
      <c r="J179" s="395">
        <f t="shared" si="19"/>
        <v>539566</v>
      </c>
    </row>
    <row r="180" spans="1:10" ht="15.75" x14ac:dyDescent="0.25">
      <c r="A180" s="76" t="s">
        <v>107</v>
      </c>
      <c r="B180" s="53" t="s">
        <v>56</v>
      </c>
      <c r="C180" s="2" t="s">
        <v>10</v>
      </c>
      <c r="D180" s="2" t="s">
        <v>68</v>
      </c>
      <c r="E180" s="220" t="s">
        <v>374</v>
      </c>
      <c r="F180" s="221" t="s">
        <v>10</v>
      </c>
      <c r="G180" s="222" t="s">
        <v>376</v>
      </c>
      <c r="H180" s="44"/>
      <c r="I180" s="395">
        <f t="shared" si="19"/>
        <v>539566</v>
      </c>
      <c r="J180" s="395">
        <f t="shared" si="19"/>
        <v>539566</v>
      </c>
    </row>
    <row r="181" spans="1:10" ht="31.5" x14ac:dyDescent="0.25">
      <c r="A181" s="537" t="s">
        <v>514</v>
      </c>
      <c r="B181" s="279" t="s">
        <v>56</v>
      </c>
      <c r="C181" s="2" t="s">
        <v>10</v>
      </c>
      <c r="D181" s="2" t="s">
        <v>68</v>
      </c>
      <c r="E181" s="220" t="s">
        <v>374</v>
      </c>
      <c r="F181" s="221" t="s">
        <v>10</v>
      </c>
      <c r="G181" s="222" t="s">
        <v>376</v>
      </c>
      <c r="H181" s="2" t="s">
        <v>16</v>
      </c>
      <c r="I181" s="397">
        <v>539566</v>
      </c>
      <c r="J181" s="397">
        <v>539566</v>
      </c>
    </row>
    <row r="182" spans="1:10" s="37" customFormat="1" ht="63" x14ac:dyDescent="0.25">
      <c r="A182" s="75" t="s">
        <v>128</v>
      </c>
      <c r="B182" s="30" t="s">
        <v>56</v>
      </c>
      <c r="C182" s="28" t="s">
        <v>10</v>
      </c>
      <c r="D182" s="28" t="s">
        <v>68</v>
      </c>
      <c r="E182" s="217" t="s">
        <v>199</v>
      </c>
      <c r="F182" s="218" t="s">
        <v>370</v>
      </c>
      <c r="G182" s="219" t="s">
        <v>371</v>
      </c>
      <c r="H182" s="28"/>
      <c r="I182" s="394">
        <f t="shared" ref="I182:J185" si="20">SUM(I183)</f>
        <v>26000</v>
      </c>
      <c r="J182" s="394">
        <f t="shared" si="20"/>
        <v>26000</v>
      </c>
    </row>
    <row r="183" spans="1:10" s="37" customFormat="1" ht="110.25" x14ac:dyDescent="0.25">
      <c r="A183" s="76" t="s">
        <v>144</v>
      </c>
      <c r="B183" s="53" t="s">
        <v>56</v>
      </c>
      <c r="C183" s="2" t="s">
        <v>10</v>
      </c>
      <c r="D183" s="2" t="s">
        <v>68</v>
      </c>
      <c r="E183" s="220" t="s">
        <v>201</v>
      </c>
      <c r="F183" s="221" t="s">
        <v>370</v>
      </c>
      <c r="G183" s="222" t="s">
        <v>371</v>
      </c>
      <c r="H183" s="2"/>
      <c r="I183" s="395">
        <f t="shared" si="20"/>
        <v>26000</v>
      </c>
      <c r="J183" s="395">
        <f t="shared" si="20"/>
        <v>26000</v>
      </c>
    </row>
    <row r="184" spans="1:10" s="37" customFormat="1" ht="47.25" x14ac:dyDescent="0.25">
      <c r="A184" s="76" t="s">
        <v>390</v>
      </c>
      <c r="B184" s="53" t="s">
        <v>56</v>
      </c>
      <c r="C184" s="2" t="s">
        <v>10</v>
      </c>
      <c r="D184" s="2" t="s">
        <v>68</v>
      </c>
      <c r="E184" s="220" t="s">
        <v>201</v>
      </c>
      <c r="F184" s="221" t="s">
        <v>10</v>
      </c>
      <c r="G184" s="222" t="s">
        <v>371</v>
      </c>
      <c r="H184" s="2"/>
      <c r="I184" s="395">
        <f t="shared" si="20"/>
        <v>26000</v>
      </c>
      <c r="J184" s="395">
        <f t="shared" si="20"/>
        <v>26000</v>
      </c>
    </row>
    <row r="185" spans="1:10" s="37" customFormat="1" ht="31.5" x14ac:dyDescent="0.25">
      <c r="A185" s="3" t="s">
        <v>99</v>
      </c>
      <c r="B185" s="340" t="s">
        <v>56</v>
      </c>
      <c r="C185" s="2" t="s">
        <v>10</v>
      </c>
      <c r="D185" s="2" t="s">
        <v>68</v>
      </c>
      <c r="E185" s="220" t="s">
        <v>201</v>
      </c>
      <c r="F185" s="221" t="s">
        <v>10</v>
      </c>
      <c r="G185" s="222" t="s">
        <v>391</v>
      </c>
      <c r="H185" s="2"/>
      <c r="I185" s="395">
        <f t="shared" si="20"/>
        <v>26000</v>
      </c>
      <c r="J185" s="395">
        <f t="shared" si="20"/>
        <v>26000</v>
      </c>
    </row>
    <row r="186" spans="1:10" s="37" customFormat="1" ht="31.5" x14ac:dyDescent="0.25">
      <c r="A186" s="537" t="s">
        <v>514</v>
      </c>
      <c r="B186" s="279" t="s">
        <v>56</v>
      </c>
      <c r="C186" s="2" t="s">
        <v>10</v>
      </c>
      <c r="D186" s="2" t="s">
        <v>68</v>
      </c>
      <c r="E186" s="220" t="s">
        <v>201</v>
      </c>
      <c r="F186" s="221" t="s">
        <v>10</v>
      </c>
      <c r="G186" s="222" t="s">
        <v>391</v>
      </c>
      <c r="H186" s="2" t="s">
        <v>16</v>
      </c>
      <c r="I186" s="396">
        <v>26000</v>
      </c>
      <c r="J186" s="396">
        <v>26000</v>
      </c>
    </row>
    <row r="187" spans="1:10" ht="47.25" x14ac:dyDescent="0.25">
      <c r="A187" s="27" t="s">
        <v>120</v>
      </c>
      <c r="B187" s="30" t="s">
        <v>56</v>
      </c>
      <c r="C187" s="28" t="s">
        <v>10</v>
      </c>
      <c r="D187" s="28" t="s">
        <v>68</v>
      </c>
      <c r="E187" s="217" t="s">
        <v>208</v>
      </c>
      <c r="F187" s="218" t="s">
        <v>370</v>
      </c>
      <c r="G187" s="219" t="s">
        <v>371</v>
      </c>
      <c r="H187" s="28"/>
      <c r="I187" s="394">
        <f t="shared" ref="I187:J189" si="21">SUM(I188)</f>
        <v>2625066</v>
      </c>
      <c r="J187" s="394">
        <f t="shared" si="21"/>
        <v>2625066</v>
      </c>
    </row>
    <row r="188" spans="1:10" ht="63" x14ac:dyDescent="0.25">
      <c r="A188" s="3" t="s">
        <v>121</v>
      </c>
      <c r="B188" s="340" t="s">
        <v>56</v>
      </c>
      <c r="C188" s="2" t="s">
        <v>10</v>
      </c>
      <c r="D188" s="2" t="s">
        <v>68</v>
      </c>
      <c r="E188" s="220" t="s">
        <v>209</v>
      </c>
      <c r="F188" s="221" t="s">
        <v>370</v>
      </c>
      <c r="G188" s="222" t="s">
        <v>371</v>
      </c>
      <c r="H188" s="2"/>
      <c r="I188" s="395">
        <f t="shared" si="21"/>
        <v>2625066</v>
      </c>
      <c r="J188" s="395">
        <f t="shared" si="21"/>
        <v>2625066</v>
      </c>
    </row>
    <row r="189" spans="1:10" ht="78.75" x14ac:dyDescent="0.25">
      <c r="A189" s="3" t="s">
        <v>392</v>
      </c>
      <c r="B189" s="340" t="s">
        <v>56</v>
      </c>
      <c r="C189" s="2" t="s">
        <v>10</v>
      </c>
      <c r="D189" s="2" t="s">
        <v>68</v>
      </c>
      <c r="E189" s="220" t="s">
        <v>209</v>
      </c>
      <c r="F189" s="221" t="s">
        <v>10</v>
      </c>
      <c r="G189" s="222" t="s">
        <v>371</v>
      </c>
      <c r="H189" s="2"/>
      <c r="I189" s="395">
        <f t="shared" si="21"/>
        <v>2625066</v>
      </c>
      <c r="J189" s="395">
        <f t="shared" si="21"/>
        <v>2625066</v>
      </c>
    </row>
    <row r="190" spans="1:10" ht="31.5" x14ac:dyDescent="0.25">
      <c r="A190" s="3" t="s">
        <v>75</v>
      </c>
      <c r="B190" s="340" t="s">
        <v>56</v>
      </c>
      <c r="C190" s="2" t="s">
        <v>10</v>
      </c>
      <c r="D190" s="2" t="s">
        <v>68</v>
      </c>
      <c r="E190" s="220" t="s">
        <v>209</v>
      </c>
      <c r="F190" s="221" t="s">
        <v>10</v>
      </c>
      <c r="G190" s="222" t="s">
        <v>375</v>
      </c>
      <c r="H190" s="2"/>
      <c r="I190" s="395">
        <f>SUM(I191:I192)</f>
        <v>2625066</v>
      </c>
      <c r="J190" s="395">
        <f>SUM(J191:J192)</f>
        <v>2625066</v>
      </c>
    </row>
    <row r="191" spans="1:10" ht="63" x14ac:dyDescent="0.25">
      <c r="A191" s="84" t="s">
        <v>76</v>
      </c>
      <c r="B191" s="340" t="s">
        <v>56</v>
      </c>
      <c r="C191" s="2" t="s">
        <v>10</v>
      </c>
      <c r="D191" s="2" t="s">
        <v>68</v>
      </c>
      <c r="E191" s="220" t="s">
        <v>209</v>
      </c>
      <c r="F191" s="221" t="s">
        <v>10</v>
      </c>
      <c r="G191" s="222" t="s">
        <v>375</v>
      </c>
      <c r="H191" s="2" t="s">
        <v>13</v>
      </c>
      <c r="I191" s="396">
        <v>2622066</v>
      </c>
      <c r="J191" s="396">
        <v>2622066</v>
      </c>
    </row>
    <row r="192" spans="1:10" ht="15.75" x14ac:dyDescent="0.25">
      <c r="A192" s="3" t="s">
        <v>18</v>
      </c>
      <c r="B192" s="340" t="s">
        <v>56</v>
      </c>
      <c r="C192" s="2" t="s">
        <v>10</v>
      </c>
      <c r="D192" s="2" t="s">
        <v>68</v>
      </c>
      <c r="E192" s="220" t="s">
        <v>209</v>
      </c>
      <c r="F192" s="221" t="s">
        <v>10</v>
      </c>
      <c r="G192" s="222" t="s">
        <v>375</v>
      </c>
      <c r="H192" s="2" t="s">
        <v>17</v>
      </c>
      <c r="I192" s="396">
        <v>3000</v>
      </c>
      <c r="J192" s="396">
        <v>3000</v>
      </c>
    </row>
    <row r="193" spans="1:10" ht="47.25" x14ac:dyDescent="0.25">
      <c r="A193" s="113" t="s">
        <v>46</v>
      </c>
      <c r="B193" s="19" t="s">
        <v>56</v>
      </c>
      <c r="C193" s="19">
        <v>14</v>
      </c>
      <c r="D193" s="19"/>
      <c r="E193" s="247"/>
      <c r="F193" s="248"/>
      <c r="G193" s="249"/>
      <c r="H193" s="15"/>
      <c r="I193" s="392">
        <f>SUM(I194)</f>
        <v>5722416</v>
      </c>
      <c r="J193" s="392">
        <f>SUM(J194)</f>
        <v>5261991</v>
      </c>
    </row>
    <row r="194" spans="1:10" ht="31.5" x14ac:dyDescent="0.25">
      <c r="A194" s="109" t="s">
        <v>47</v>
      </c>
      <c r="B194" s="26" t="s">
        <v>56</v>
      </c>
      <c r="C194" s="26">
        <v>14</v>
      </c>
      <c r="D194" s="22" t="s">
        <v>10</v>
      </c>
      <c r="E194" s="214"/>
      <c r="F194" s="215"/>
      <c r="G194" s="216"/>
      <c r="H194" s="22"/>
      <c r="I194" s="393">
        <f t="shared" ref="I194:J198" si="22">SUM(I195)</f>
        <v>5722416</v>
      </c>
      <c r="J194" s="393">
        <f t="shared" si="22"/>
        <v>5261991</v>
      </c>
    </row>
    <row r="195" spans="1:10" ht="47.25" x14ac:dyDescent="0.25">
      <c r="A195" s="102" t="s">
        <v>120</v>
      </c>
      <c r="B195" s="30" t="s">
        <v>56</v>
      </c>
      <c r="C195" s="30">
        <v>14</v>
      </c>
      <c r="D195" s="28" t="s">
        <v>10</v>
      </c>
      <c r="E195" s="217" t="s">
        <v>208</v>
      </c>
      <c r="F195" s="218" t="s">
        <v>370</v>
      </c>
      <c r="G195" s="219" t="s">
        <v>371</v>
      </c>
      <c r="H195" s="28"/>
      <c r="I195" s="394">
        <f t="shared" si="22"/>
        <v>5722416</v>
      </c>
      <c r="J195" s="394">
        <f t="shared" si="22"/>
        <v>5261991</v>
      </c>
    </row>
    <row r="196" spans="1:10" ht="63" x14ac:dyDescent="0.25">
      <c r="A196" s="101" t="s">
        <v>169</v>
      </c>
      <c r="B196" s="340" t="s">
        <v>56</v>
      </c>
      <c r="C196" s="340">
        <v>14</v>
      </c>
      <c r="D196" s="2" t="s">
        <v>10</v>
      </c>
      <c r="E196" s="220" t="s">
        <v>212</v>
      </c>
      <c r="F196" s="221" t="s">
        <v>370</v>
      </c>
      <c r="G196" s="222" t="s">
        <v>371</v>
      </c>
      <c r="H196" s="2"/>
      <c r="I196" s="395">
        <f t="shared" si="22"/>
        <v>5722416</v>
      </c>
      <c r="J196" s="395">
        <f t="shared" si="22"/>
        <v>5261991</v>
      </c>
    </row>
    <row r="197" spans="1:10" ht="34.5" customHeight="1" x14ac:dyDescent="0.25">
      <c r="A197" s="101" t="s">
        <v>477</v>
      </c>
      <c r="B197" s="340" t="s">
        <v>56</v>
      </c>
      <c r="C197" s="340">
        <v>14</v>
      </c>
      <c r="D197" s="2" t="s">
        <v>10</v>
      </c>
      <c r="E197" s="220" t="s">
        <v>212</v>
      </c>
      <c r="F197" s="221" t="s">
        <v>12</v>
      </c>
      <c r="G197" s="222" t="s">
        <v>371</v>
      </c>
      <c r="H197" s="2"/>
      <c r="I197" s="395">
        <f t="shared" si="22"/>
        <v>5722416</v>
      </c>
      <c r="J197" s="395">
        <f t="shared" si="22"/>
        <v>5261991</v>
      </c>
    </row>
    <row r="198" spans="1:10" ht="47.25" x14ac:dyDescent="0.25">
      <c r="A198" s="101" t="s">
        <v>479</v>
      </c>
      <c r="B198" s="340" t="s">
        <v>56</v>
      </c>
      <c r="C198" s="340">
        <v>14</v>
      </c>
      <c r="D198" s="2" t="s">
        <v>10</v>
      </c>
      <c r="E198" s="220" t="s">
        <v>212</v>
      </c>
      <c r="F198" s="221" t="s">
        <v>12</v>
      </c>
      <c r="G198" s="222" t="s">
        <v>478</v>
      </c>
      <c r="H198" s="2"/>
      <c r="I198" s="395">
        <f t="shared" si="22"/>
        <v>5722416</v>
      </c>
      <c r="J198" s="395">
        <f t="shared" si="22"/>
        <v>5261991</v>
      </c>
    </row>
    <row r="199" spans="1:10" ht="15.75" x14ac:dyDescent="0.25">
      <c r="A199" s="101" t="s">
        <v>21</v>
      </c>
      <c r="B199" s="340" t="s">
        <v>56</v>
      </c>
      <c r="C199" s="340">
        <v>14</v>
      </c>
      <c r="D199" s="2" t="s">
        <v>10</v>
      </c>
      <c r="E199" s="220" t="s">
        <v>212</v>
      </c>
      <c r="F199" s="221" t="s">
        <v>12</v>
      </c>
      <c r="G199" s="222" t="s">
        <v>478</v>
      </c>
      <c r="H199" s="2" t="s">
        <v>66</v>
      </c>
      <c r="I199" s="397">
        <v>5722416</v>
      </c>
      <c r="J199" s="397">
        <v>5261991</v>
      </c>
    </row>
    <row r="200" spans="1:10" ht="18.75" customHeight="1" x14ac:dyDescent="0.25">
      <c r="A200" s="415" t="s">
        <v>53</v>
      </c>
      <c r="B200" s="416" t="s">
        <v>54</v>
      </c>
      <c r="C200" s="417"/>
      <c r="D200" s="418"/>
      <c r="E200" s="419"/>
      <c r="F200" s="420"/>
      <c r="G200" s="421"/>
      <c r="H200" s="422"/>
      <c r="I200" s="410">
        <f>SUM(I201)</f>
        <v>780604</v>
      </c>
      <c r="J200" s="410">
        <f>SUM(J201)</f>
        <v>780604</v>
      </c>
    </row>
    <row r="201" spans="1:10" ht="18.75" customHeight="1" x14ac:dyDescent="0.25">
      <c r="A201" s="278" t="s">
        <v>9</v>
      </c>
      <c r="B201" s="295" t="s">
        <v>54</v>
      </c>
      <c r="C201" s="15" t="s">
        <v>10</v>
      </c>
      <c r="D201" s="15"/>
      <c r="E201" s="289"/>
      <c r="F201" s="290"/>
      <c r="G201" s="291"/>
      <c r="H201" s="15"/>
      <c r="I201" s="392">
        <f>SUM(I202)</f>
        <v>780604</v>
      </c>
      <c r="J201" s="392">
        <f>SUM(J202)</f>
        <v>780604</v>
      </c>
    </row>
    <row r="202" spans="1:10" ht="47.25" x14ac:dyDescent="0.25">
      <c r="A202" s="21" t="s">
        <v>14</v>
      </c>
      <c r="B202" s="26" t="s">
        <v>54</v>
      </c>
      <c r="C202" s="22" t="s">
        <v>10</v>
      </c>
      <c r="D202" s="22" t="s">
        <v>15</v>
      </c>
      <c r="E202" s="214"/>
      <c r="F202" s="215"/>
      <c r="G202" s="216"/>
      <c r="H202" s="23"/>
      <c r="I202" s="393">
        <f>SUM(I203,I208)</f>
        <v>780604</v>
      </c>
      <c r="J202" s="393">
        <f>SUM(J203,J208)</f>
        <v>780604</v>
      </c>
    </row>
    <row r="203" spans="1:10" ht="47.25" x14ac:dyDescent="0.25">
      <c r="A203" s="75" t="s">
        <v>105</v>
      </c>
      <c r="B203" s="30" t="s">
        <v>54</v>
      </c>
      <c r="C203" s="28" t="s">
        <v>10</v>
      </c>
      <c r="D203" s="28" t="s">
        <v>15</v>
      </c>
      <c r="E203" s="229" t="s">
        <v>373</v>
      </c>
      <c r="F203" s="230" t="s">
        <v>370</v>
      </c>
      <c r="G203" s="231" t="s">
        <v>371</v>
      </c>
      <c r="H203" s="28"/>
      <c r="I203" s="394">
        <f t="shared" ref="I203:J206" si="23">SUM(I204)</f>
        <v>83000</v>
      </c>
      <c r="J203" s="394">
        <f t="shared" si="23"/>
        <v>83000</v>
      </c>
    </row>
    <row r="204" spans="1:10" ht="63" x14ac:dyDescent="0.25">
      <c r="A204" s="76" t="s">
        <v>106</v>
      </c>
      <c r="B204" s="53" t="s">
        <v>54</v>
      </c>
      <c r="C204" s="2" t="s">
        <v>10</v>
      </c>
      <c r="D204" s="2" t="s">
        <v>15</v>
      </c>
      <c r="E204" s="232" t="s">
        <v>374</v>
      </c>
      <c r="F204" s="233" t="s">
        <v>370</v>
      </c>
      <c r="G204" s="234" t="s">
        <v>371</v>
      </c>
      <c r="H204" s="44"/>
      <c r="I204" s="395">
        <f t="shared" si="23"/>
        <v>83000</v>
      </c>
      <c r="J204" s="395">
        <f t="shared" si="23"/>
        <v>83000</v>
      </c>
    </row>
    <row r="205" spans="1:10" ht="47.25" x14ac:dyDescent="0.25">
      <c r="A205" s="76" t="s">
        <v>377</v>
      </c>
      <c r="B205" s="53" t="s">
        <v>54</v>
      </c>
      <c r="C205" s="2" t="s">
        <v>10</v>
      </c>
      <c r="D205" s="2" t="s">
        <v>15</v>
      </c>
      <c r="E205" s="232" t="s">
        <v>374</v>
      </c>
      <c r="F205" s="233" t="s">
        <v>10</v>
      </c>
      <c r="G205" s="234" t="s">
        <v>371</v>
      </c>
      <c r="H205" s="44"/>
      <c r="I205" s="395">
        <f t="shared" si="23"/>
        <v>83000</v>
      </c>
      <c r="J205" s="395">
        <f t="shared" si="23"/>
        <v>83000</v>
      </c>
    </row>
    <row r="206" spans="1:10" ht="16.5" customHeight="1" x14ac:dyDescent="0.25">
      <c r="A206" s="76" t="s">
        <v>107</v>
      </c>
      <c r="B206" s="53" t="s">
        <v>54</v>
      </c>
      <c r="C206" s="2" t="s">
        <v>10</v>
      </c>
      <c r="D206" s="2" t="s">
        <v>15</v>
      </c>
      <c r="E206" s="232" t="s">
        <v>374</v>
      </c>
      <c r="F206" s="233" t="s">
        <v>10</v>
      </c>
      <c r="G206" s="234" t="s">
        <v>376</v>
      </c>
      <c r="H206" s="44"/>
      <c r="I206" s="395">
        <f t="shared" si="23"/>
        <v>83000</v>
      </c>
      <c r="J206" s="395">
        <f t="shared" si="23"/>
        <v>83000</v>
      </c>
    </row>
    <row r="207" spans="1:10" ht="30.75" customHeight="1" x14ac:dyDescent="0.25">
      <c r="A207" s="536" t="s">
        <v>514</v>
      </c>
      <c r="B207" s="279" t="s">
        <v>54</v>
      </c>
      <c r="C207" s="2" t="s">
        <v>10</v>
      </c>
      <c r="D207" s="2" t="s">
        <v>15</v>
      </c>
      <c r="E207" s="232" t="s">
        <v>374</v>
      </c>
      <c r="F207" s="233" t="s">
        <v>10</v>
      </c>
      <c r="G207" s="234" t="s">
        <v>376</v>
      </c>
      <c r="H207" s="2" t="s">
        <v>16</v>
      </c>
      <c r="I207" s="397">
        <v>83000</v>
      </c>
      <c r="J207" s="397">
        <v>83000</v>
      </c>
    </row>
    <row r="208" spans="1:10" ht="31.5" x14ac:dyDescent="0.25">
      <c r="A208" s="27" t="s">
        <v>108</v>
      </c>
      <c r="B208" s="30" t="s">
        <v>54</v>
      </c>
      <c r="C208" s="28" t="s">
        <v>10</v>
      </c>
      <c r="D208" s="28" t="s">
        <v>15</v>
      </c>
      <c r="E208" s="217" t="s">
        <v>213</v>
      </c>
      <c r="F208" s="218" t="s">
        <v>370</v>
      </c>
      <c r="G208" s="219" t="s">
        <v>371</v>
      </c>
      <c r="H208" s="28"/>
      <c r="I208" s="394">
        <f t="shared" ref="I208:J210" si="24">SUM(I209)</f>
        <v>697604</v>
      </c>
      <c r="J208" s="394">
        <f t="shared" si="24"/>
        <v>697604</v>
      </c>
    </row>
    <row r="209" spans="1:12" ht="31.5" x14ac:dyDescent="0.25">
      <c r="A209" s="3" t="s">
        <v>109</v>
      </c>
      <c r="B209" s="340" t="s">
        <v>54</v>
      </c>
      <c r="C209" s="2" t="s">
        <v>10</v>
      </c>
      <c r="D209" s="2" t="s">
        <v>15</v>
      </c>
      <c r="E209" s="220" t="s">
        <v>214</v>
      </c>
      <c r="F209" s="221" t="s">
        <v>370</v>
      </c>
      <c r="G209" s="222" t="s">
        <v>371</v>
      </c>
      <c r="H209" s="2"/>
      <c r="I209" s="395">
        <f t="shared" si="24"/>
        <v>697604</v>
      </c>
      <c r="J209" s="395">
        <f t="shared" si="24"/>
        <v>697604</v>
      </c>
    </row>
    <row r="210" spans="1:12" ht="31.5" x14ac:dyDescent="0.25">
      <c r="A210" s="3" t="s">
        <v>75</v>
      </c>
      <c r="B210" s="340" t="s">
        <v>54</v>
      </c>
      <c r="C210" s="2" t="s">
        <v>10</v>
      </c>
      <c r="D210" s="2" t="s">
        <v>15</v>
      </c>
      <c r="E210" s="220" t="s">
        <v>214</v>
      </c>
      <c r="F210" s="221" t="s">
        <v>370</v>
      </c>
      <c r="G210" s="222" t="s">
        <v>375</v>
      </c>
      <c r="H210" s="2"/>
      <c r="I210" s="395">
        <f t="shared" si="24"/>
        <v>697604</v>
      </c>
      <c r="J210" s="395">
        <f t="shared" si="24"/>
        <v>697604</v>
      </c>
    </row>
    <row r="211" spans="1:12" ht="63" x14ac:dyDescent="0.25">
      <c r="A211" s="84" t="s">
        <v>76</v>
      </c>
      <c r="B211" s="340" t="s">
        <v>54</v>
      </c>
      <c r="C211" s="2" t="s">
        <v>10</v>
      </c>
      <c r="D211" s="2" t="s">
        <v>15</v>
      </c>
      <c r="E211" s="220" t="s">
        <v>214</v>
      </c>
      <c r="F211" s="221" t="s">
        <v>370</v>
      </c>
      <c r="G211" s="222" t="s">
        <v>375</v>
      </c>
      <c r="H211" s="2" t="s">
        <v>13</v>
      </c>
      <c r="I211" s="396">
        <v>697604</v>
      </c>
      <c r="J211" s="396">
        <v>697604</v>
      </c>
    </row>
    <row r="212" spans="1:12" ht="30" customHeight="1" x14ac:dyDescent="0.25">
      <c r="A212" s="423" t="s">
        <v>51</v>
      </c>
      <c r="B212" s="424" t="s">
        <v>52</v>
      </c>
      <c r="C212" s="417"/>
      <c r="D212" s="425"/>
      <c r="E212" s="426"/>
      <c r="F212" s="427"/>
      <c r="G212" s="421"/>
      <c r="H212" s="422"/>
      <c r="I212" s="410">
        <f>SUM(I213+I331)</f>
        <v>462616782</v>
      </c>
      <c r="J212" s="410">
        <f>SUM(J213+J331)</f>
        <v>284901768</v>
      </c>
      <c r="K212" s="446"/>
      <c r="L212" s="446"/>
    </row>
    <row r="213" spans="1:12" ht="15.75" x14ac:dyDescent="0.25">
      <c r="A213" s="277" t="s">
        <v>27</v>
      </c>
      <c r="B213" s="19" t="s">
        <v>52</v>
      </c>
      <c r="C213" s="15" t="s">
        <v>29</v>
      </c>
      <c r="D213" s="19"/>
      <c r="E213" s="283"/>
      <c r="F213" s="284"/>
      <c r="G213" s="285"/>
      <c r="H213" s="15"/>
      <c r="I213" s="392">
        <f>SUM(I214+I230+I281+I296+I304)</f>
        <v>449725208</v>
      </c>
      <c r="J213" s="392">
        <f>SUM(J214+J230+J281+J296+J304)</f>
        <v>272010194</v>
      </c>
    </row>
    <row r="214" spans="1:12" ht="15.75" x14ac:dyDescent="0.25">
      <c r="A214" s="97" t="s">
        <v>28</v>
      </c>
      <c r="B214" s="26" t="s">
        <v>52</v>
      </c>
      <c r="C214" s="22" t="s">
        <v>29</v>
      </c>
      <c r="D214" s="22" t="s">
        <v>10</v>
      </c>
      <c r="E214" s="265"/>
      <c r="F214" s="266"/>
      <c r="G214" s="267"/>
      <c r="H214" s="22"/>
      <c r="I214" s="393">
        <f>SUM(I215,I225)</f>
        <v>33757164</v>
      </c>
      <c r="J214" s="393">
        <f>SUM(J215,J225)</f>
        <v>33757164</v>
      </c>
      <c r="K214" s="446"/>
      <c r="L214" s="446"/>
    </row>
    <row r="215" spans="1:12" ht="31.5" x14ac:dyDescent="0.25">
      <c r="A215" s="27" t="s">
        <v>141</v>
      </c>
      <c r="B215" s="33" t="s">
        <v>52</v>
      </c>
      <c r="C215" s="29" t="s">
        <v>29</v>
      </c>
      <c r="D215" s="29" t="s">
        <v>10</v>
      </c>
      <c r="E215" s="217" t="s">
        <v>428</v>
      </c>
      <c r="F215" s="218" t="s">
        <v>370</v>
      </c>
      <c r="G215" s="219" t="s">
        <v>371</v>
      </c>
      <c r="H215" s="31"/>
      <c r="I215" s="394">
        <f>SUM(I216)</f>
        <v>33609164</v>
      </c>
      <c r="J215" s="394">
        <f>SUM(J216)</f>
        <v>33609164</v>
      </c>
    </row>
    <row r="216" spans="1:12" ht="47.25" x14ac:dyDescent="0.25">
      <c r="A216" s="3" t="s">
        <v>142</v>
      </c>
      <c r="B216" s="351" t="s">
        <v>52</v>
      </c>
      <c r="C216" s="5" t="s">
        <v>29</v>
      </c>
      <c r="D216" s="5" t="s">
        <v>10</v>
      </c>
      <c r="E216" s="220" t="s">
        <v>215</v>
      </c>
      <c r="F216" s="221" t="s">
        <v>370</v>
      </c>
      <c r="G216" s="222" t="s">
        <v>371</v>
      </c>
      <c r="H216" s="59"/>
      <c r="I216" s="395">
        <f>SUM(I217)</f>
        <v>33609164</v>
      </c>
      <c r="J216" s="395">
        <f>SUM(J217)</f>
        <v>33609164</v>
      </c>
    </row>
    <row r="217" spans="1:12" ht="15.75" x14ac:dyDescent="0.25">
      <c r="A217" s="3" t="s">
        <v>429</v>
      </c>
      <c r="B217" s="351" t="s">
        <v>52</v>
      </c>
      <c r="C217" s="5" t="s">
        <v>29</v>
      </c>
      <c r="D217" s="5" t="s">
        <v>10</v>
      </c>
      <c r="E217" s="220" t="s">
        <v>215</v>
      </c>
      <c r="F217" s="221" t="s">
        <v>10</v>
      </c>
      <c r="G217" s="222" t="s">
        <v>371</v>
      </c>
      <c r="H217" s="59"/>
      <c r="I217" s="395">
        <f>SUM(I218+I221)</f>
        <v>33609164</v>
      </c>
      <c r="J217" s="395">
        <f>SUM(J218+J221)</f>
        <v>33609164</v>
      </c>
    </row>
    <row r="218" spans="1:12" ht="94.5" x14ac:dyDescent="0.25">
      <c r="A218" s="3" t="s">
        <v>430</v>
      </c>
      <c r="B218" s="351" t="s">
        <v>52</v>
      </c>
      <c r="C218" s="5" t="s">
        <v>29</v>
      </c>
      <c r="D218" s="5" t="s">
        <v>10</v>
      </c>
      <c r="E218" s="220" t="s">
        <v>215</v>
      </c>
      <c r="F218" s="221" t="s">
        <v>10</v>
      </c>
      <c r="G218" s="222" t="s">
        <v>431</v>
      </c>
      <c r="H218" s="2"/>
      <c r="I218" s="395">
        <f>SUM(I219:I220)</f>
        <v>18429532</v>
      </c>
      <c r="J218" s="395">
        <f>SUM(J219:J220)</f>
        <v>18429532</v>
      </c>
    </row>
    <row r="219" spans="1:12" ht="63" x14ac:dyDescent="0.25">
      <c r="A219" s="101" t="s">
        <v>76</v>
      </c>
      <c r="B219" s="340" t="s">
        <v>52</v>
      </c>
      <c r="C219" s="5" t="s">
        <v>29</v>
      </c>
      <c r="D219" s="5" t="s">
        <v>10</v>
      </c>
      <c r="E219" s="220" t="s">
        <v>215</v>
      </c>
      <c r="F219" s="221" t="s">
        <v>10</v>
      </c>
      <c r="G219" s="222" t="s">
        <v>431</v>
      </c>
      <c r="H219" s="268" t="s">
        <v>13</v>
      </c>
      <c r="I219" s="397">
        <v>18218061</v>
      </c>
      <c r="J219" s="397">
        <v>18218061</v>
      </c>
    </row>
    <row r="220" spans="1:12" ht="31.5" x14ac:dyDescent="0.25">
      <c r="A220" s="535" t="s">
        <v>514</v>
      </c>
      <c r="B220" s="6" t="s">
        <v>52</v>
      </c>
      <c r="C220" s="5" t="s">
        <v>29</v>
      </c>
      <c r="D220" s="5" t="s">
        <v>10</v>
      </c>
      <c r="E220" s="220" t="s">
        <v>215</v>
      </c>
      <c r="F220" s="221" t="s">
        <v>10</v>
      </c>
      <c r="G220" s="222" t="s">
        <v>431</v>
      </c>
      <c r="H220" s="268" t="s">
        <v>16</v>
      </c>
      <c r="I220" s="397">
        <v>211471</v>
      </c>
      <c r="J220" s="397">
        <v>211471</v>
      </c>
    </row>
    <row r="221" spans="1:12" ht="31.5" x14ac:dyDescent="0.25">
      <c r="A221" s="3" t="s">
        <v>84</v>
      </c>
      <c r="B221" s="351" t="s">
        <v>52</v>
      </c>
      <c r="C221" s="5" t="s">
        <v>29</v>
      </c>
      <c r="D221" s="5" t="s">
        <v>10</v>
      </c>
      <c r="E221" s="220" t="s">
        <v>215</v>
      </c>
      <c r="F221" s="221" t="s">
        <v>10</v>
      </c>
      <c r="G221" s="222" t="s">
        <v>402</v>
      </c>
      <c r="H221" s="59"/>
      <c r="I221" s="395">
        <f>SUM(I222:I224)</f>
        <v>15179632</v>
      </c>
      <c r="J221" s="395">
        <f>SUM(J222:J224)</f>
        <v>15179632</v>
      </c>
    </row>
    <row r="222" spans="1:12" ht="63" x14ac:dyDescent="0.25">
      <c r="A222" s="101" t="s">
        <v>76</v>
      </c>
      <c r="B222" s="340" t="s">
        <v>52</v>
      </c>
      <c r="C222" s="5" t="s">
        <v>29</v>
      </c>
      <c r="D222" s="5" t="s">
        <v>10</v>
      </c>
      <c r="E222" s="220" t="s">
        <v>215</v>
      </c>
      <c r="F222" s="221" t="s">
        <v>10</v>
      </c>
      <c r="G222" s="222" t="s">
        <v>402</v>
      </c>
      <c r="H222" s="59" t="s">
        <v>13</v>
      </c>
      <c r="I222" s="397">
        <v>6210585</v>
      </c>
      <c r="J222" s="397">
        <v>6210585</v>
      </c>
    </row>
    <row r="223" spans="1:12" ht="31.5" x14ac:dyDescent="0.25">
      <c r="A223" s="535" t="s">
        <v>514</v>
      </c>
      <c r="B223" s="6" t="s">
        <v>52</v>
      </c>
      <c r="C223" s="5" t="s">
        <v>29</v>
      </c>
      <c r="D223" s="5" t="s">
        <v>10</v>
      </c>
      <c r="E223" s="220" t="s">
        <v>215</v>
      </c>
      <c r="F223" s="221" t="s">
        <v>10</v>
      </c>
      <c r="G223" s="222" t="s">
        <v>402</v>
      </c>
      <c r="H223" s="59" t="s">
        <v>16</v>
      </c>
      <c r="I223" s="397">
        <v>8427685</v>
      </c>
      <c r="J223" s="397">
        <v>8427685</v>
      </c>
    </row>
    <row r="224" spans="1:12" ht="15.75" x14ac:dyDescent="0.25">
      <c r="A224" s="3" t="s">
        <v>18</v>
      </c>
      <c r="B224" s="351" t="s">
        <v>52</v>
      </c>
      <c r="C224" s="5" t="s">
        <v>29</v>
      </c>
      <c r="D224" s="5" t="s">
        <v>10</v>
      </c>
      <c r="E224" s="220" t="s">
        <v>215</v>
      </c>
      <c r="F224" s="221" t="s">
        <v>10</v>
      </c>
      <c r="G224" s="222" t="s">
        <v>402</v>
      </c>
      <c r="H224" s="59" t="s">
        <v>17</v>
      </c>
      <c r="I224" s="397">
        <v>541362</v>
      </c>
      <c r="J224" s="397">
        <v>541362</v>
      </c>
    </row>
    <row r="225" spans="1:10" ht="63" x14ac:dyDescent="0.25">
      <c r="A225" s="75" t="s">
        <v>128</v>
      </c>
      <c r="B225" s="30" t="s">
        <v>52</v>
      </c>
      <c r="C225" s="28" t="s">
        <v>29</v>
      </c>
      <c r="D225" s="42" t="s">
        <v>10</v>
      </c>
      <c r="E225" s="229" t="s">
        <v>199</v>
      </c>
      <c r="F225" s="230" t="s">
        <v>370</v>
      </c>
      <c r="G225" s="231" t="s">
        <v>371</v>
      </c>
      <c r="H225" s="28"/>
      <c r="I225" s="394">
        <f t="shared" ref="I225:J228" si="25">SUM(I226)</f>
        <v>148000</v>
      </c>
      <c r="J225" s="394">
        <f t="shared" si="25"/>
        <v>148000</v>
      </c>
    </row>
    <row r="226" spans="1:10" ht="110.25" x14ac:dyDescent="0.25">
      <c r="A226" s="76" t="s">
        <v>144</v>
      </c>
      <c r="B226" s="53" t="s">
        <v>52</v>
      </c>
      <c r="C226" s="2" t="s">
        <v>29</v>
      </c>
      <c r="D226" s="8" t="s">
        <v>10</v>
      </c>
      <c r="E226" s="253" t="s">
        <v>201</v>
      </c>
      <c r="F226" s="254" t="s">
        <v>370</v>
      </c>
      <c r="G226" s="255" t="s">
        <v>371</v>
      </c>
      <c r="H226" s="2"/>
      <c r="I226" s="395">
        <f t="shared" si="25"/>
        <v>148000</v>
      </c>
      <c r="J226" s="395">
        <f t="shared" si="25"/>
        <v>148000</v>
      </c>
    </row>
    <row r="227" spans="1:10" ht="47.25" x14ac:dyDescent="0.25">
      <c r="A227" s="76" t="s">
        <v>390</v>
      </c>
      <c r="B227" s="53" t="s">
        <v>52</v>
      </c>
      <c r="C227" s="2" t="s">
        <v>29</v>
      </c>
      <c r="D227" s="8" t="s">
        <v>10</v>
      </c>
      <c r="E227" s="253" t="s">
        <v>201</v>
      </c>
      <c r="F227" s="254" t="s">
        <v>10</v>
      </c>
      <c r="G227" s="255" t="s">
        <v>371</v>
      </c>
      <c r="H227" s="2"/>
      <c r="I227" s="395">
        <f t="shared" si="25"/>
        <v>148000</v>
      </c>
      <c r="J227" s="395">
        <f t="shared" si="25"/>
        <v>148000</v>
      </c>
    </row>
    <row r="228" spans="1:10" ht="18" customHeight="1" x14ac:dyDescent="0.25">
      <c r="A228" s="3" t="s">
        <v>99</v>
      </c>
      <c r="B228" s="340" t="s">
        <v>52</v>
      </c>
      <c r="C228" s="2" t="s">
        <v>29</v>
      </c>
      <c r="D228" s="8" t="s">
        <v>10</v>
      </c>
      <c r="E228" s="253" t="s">
        <v>201</v>
      </c>
      <c r="F228" s="254" t="s">
        <v>10</v>
      </c>
      <c r="G228" s="255" t="s">
        <v>391</v>
      </c>
      <c r="H228" s="2"/>
      <c r="I228" s="395">
        <f t="shared" si="25"/>
        <v>148000</v>
      </c>
      <c r="J228" s="395">
        <f t="shared" si="25"/>
        <v>148000</v>
      </c>
    </row>
    <row r="229" spans="1:10" ht="33.75" customHeight="1" x14ac:dyDescent="0.25">
      <c r="A229" s="537" t="s">
        <v>514</v>
      </c>
      <c r="B229" s="279" t="s">
        <v>52</v>
      </c>
      <c r="C229" s="2" t="s">
        <v>29</v>
      </c>
      <c r="D229" s="8" t="s">
        <v>10</v>
      </c>
      <c r="E229" s="253" t="s">
        <v>201</v>
      </c>
      <c r="F229" s="254" t="s">
        <v>10</v>
      </c>
      <c r="G229" s="255" t="s">
        <v>391</v>
      </c>
      <c r="H229" s="2" t="s">
        <v>16</v>
      </c>
      <c r="I229" s="396">
        <v>148000</v>
      </c>
      <c r="J229" s="396">
        <v>148000</v>
      </c>
    </row>
    <row r="230" spans="1:10" ht="15.75" x14ac:dyDescent="0.25">
      <c r="A230" s="97" t="s">
        <v>30</v>
      </c>
      <c r="B230" s="26" t="s">
        <v>52</v>
      </c>
      <c r="C230" s="22" t="s">
        <v>29</v>
      </c>
      <c r="D230" s="22" t="s">
        <v>12</v>
      </c>
      <c r="E230" s="265"/>
      <c r="F230" s="266"/>
      <c r="G230" s="267"/>
      <c r="H230" s="22"/>
      <c r="I230" s="393">
        <f>SUM(I231+I276)</f>
        <v>391687098</v>
      </c>
      <c r="J230" s="393">
        <f>SUM(J231+J276)</f>
        <v>213972084</v>
      </c>
    </row>
    <row r="231" spans="1:10" ht="31.5" x14ac:dyDescent="0.25">
      <c r="A231" s="27" t="s">
        <v>141</v>
      </c>
      <c r="B231" s="30" t="s">
        <v>52</v>
      </c>
      <c r="C231" s="28" t="s">
        <v>29</v>
      </c>
      <c r="D231" s="28" t="s">
        <v>12</v>
      </c>
      <c r="E231" s="217" t="s">
        <v>428</v>
      </c>
      <c r="F231" s="218" t="s">
        <v>370</v>
      </c>
      <c r="G231" s="219" t="s">
        <v>371</v>
      </c>
      <c r="H231" s="28"/>
      <c r="I231" s="394">
        <f>SUM(I232)</f>
        <v>390261598</v>
      </c>
      <c r="J231" s="394">
        <f>SUM(J232)</f>
        <v>212546584</v>
      </c>
    </row>
    <row r="232" spans="1:10" ht="47.25" x14ac:dyDescent="0.25">
      <c r="A232" s="61" t="s">
        <v>142</v>
      </c>
      <c r="B232" s="340" t="s">
        <v>52</v>
      </c>
      <c r="C232" s="2" t="s">
        <v>29</v>
      </c>
      <c r="D232" s="2" t="s">
        <v>12</v>
      </c>
      <c r="E232" s="220" t="s">
        <v>215</v>
      </c>
      <c r="F232" s="221" t="s">
        <v>370</v>
      </c>
      <c r="G232" s="222" t="s">
        <v>371</v>
      </c>
      <c r="H232" s="2"/>
      <c r="I232" s="395">
        <f>SUM(I233+I267+I273+I270)</f>
        <v>390261598</v>
      </c>
      <c r="J232" s="395">
        <f>SUM(J233+J267+J273+J270)</f>
        <v>212546584</v>
      </c>
    </row>
    <row r="233" spans="1:10" ht="15.75" x14ac:dyDescent="0.25">
      <c r="A233" s="61" t="s">
        <v>439</v>
      </c>
      <c r="B233" s="340" t="s">
        <v>52</v>
      </c>
      <c r="C233" s="2" t="s">
        <v>29</v>
      </c>
      <c r="D233" s="2" t="s">
        <v>12</v>
      </c>
      <c r="E233" s="220" t="s">
        <v>215</v>
      </c>
      <c r="F233" s="221" t="s">
        <v>12</v>
      </c>
      <c r="G233" s="222" t="s">
        <v>371</v>
      </c>
      <c r="H233" s="2"/>
      <c r="I233" s="395">
        <f>SUM(I234+I237+I242+I252+I257+I244+I246+I261+I255+I265+I240+I248+I250+I259)</f>
        <v>388236200</v>
      </c>
      <c r="J233" s="395">
        <f>SUM(J234+J237+J242+J252+J257+J244+J246+J261+J255+J265+J240)</f>
        <v>208766187</v>
      </c>
    </row>
    <row r="234" spans="1:10" ht="94.5" x14ac:dyDescent="0.25">
      <c r="A234" s="543" t="s">
        <v>145</v>
      </c>
      <c r="B234" s="340" t="s">
        <v>52</v>
      </c>
      <c r="C234" s="2" t="s">
        <v>29</v>
      </c>
      <c r="D234" s="2" t="s">
        <v>12</v>
      </c>
      <c r="E234" s="220" t="s">
        <v>215</v>
      </c>
      <c r="F234" s="221" t="s">
        <v>12</v>
      </c>
      <c r="G234" s="222" t="s">
        <v>432</v>
      </c>
      <c r="H234" s="2"/>
      <c r="I234" s="395">
        <f>SUM(I235:I236)</f>
        <v>165576256</v>
      </c>
      <c r="J234" s="395">
        <f>SUM(J235:J236)</f>
        <v>165576256</v>
      </c>
    </row>
    <row r="235" spans="1:10" ht="63" x14ac:dyDescent="0.25">
      <c r="A235" s="101" t="s">
        <v>76</v>
      </c>
      <c r="B235" s="340" t="s">
        <v>52</v>
      </c>
      <c r="C235" s="2" t="s">
        <v>29</v>
      </c>
      <c r="D235" s="2" t="s">
        <v>12</v>
      </c>
      <c r="E235" s="220" t="s">
        <v>215</v>
      </c>
      <c r="F235" s="221" t="s">
        <v>12</v>
      </c>
      <c r="G235" s="222" t="s">
        <v>432</v>
      </c>
      <c r="H235" s="2" t="s">
        <v>13</v>
      </c>
      <c r="I235" s="397">
        <v>159931011</v>
      </c>
      <c r="J235" s="397">
        <v>159931011</v>
      </c>
    </row>
    <row r="236" spans="1:10" ht="31.5" x14ac:dyDescent="0.25">
      <c r="A236" s="535" t="s">
        <v>514</v>
      </c>
      <c r="B236" s="6" t="s">
        <v>52</v>
      </c>
      <c r="C236" s="2" t="s">
        <v>29</v>
      </c>
      <c r="D236" s="2" t="s">
        <v>12</v>
      </c>
      <c r="E236" s="220" t="s">
        <v>215</v>
      </c>
      <c r="F236" s="221" t="s">
        <v>12</v>
      </c>
      <c r="G236" s="222" t="s">
        <v>432</v>
      </c>
      <c r="H236" s="2" t="s">
        <v>16</v>
      </c>
      <c r="I236" s="397">
        <v>5645245</v>
      </c>
      <c r="J236" s="397">
        <v>5645245</v>
      </c>
    </row>
    <row r="237" spans="1:10" ht="31.5" x14ac:dyDescent="0.25">
      <c r="A237" s="542" t="s">
        <v>521</v>
      </c>
      <c r="B237" s="6" t="s">
        <v>52</v>
      </c>
      <c r="C237" s="2" t="s">
        <v>29</v>
      </c>
      <c r="D237" s="2" t="s">
        <v>12</v>
      </c>
      <c r="E237" s="220" t="s">
        <v>215</v>
      </c>
      <c r="F237" s="221" t="s">
        <v>12</v>
      </c>
      <c r="G237" s="222" t="s">
        <v>520</v>
      </c>
      <c r="H237" s="2"/>
      <c r="I237" s="395">
        <f>SUM(I238:I239)</f>
        <v>107072</v>
      </c>
      <c r="J237" s="395">
        <f>SUM(J238:J239)</f>
        <v>107072</v>
      </c>
    </row>
    <row r="238" spans="1:10" ht="63" x14ac:dyDescent="0.25">
      <c r="A238" s="101" t="s">
        <v>76</v>
      </c>
      <c r="B238" s="6" t="s">
        <v>52</v>
      </c>
      <c r="C238" s="2" t="s">
        <v>29</v>
      </c>
      <c r="D238" s="2" t="s">
        <v>12</v>
      </c>
      <c r="E238" s="220" t="s">
        <v>215</v>
      </c>
      <c r="F238" s="221" t="s">
        <v>12</v>
      </c>
      <c r="G238" s="222" t="s">
        <v>520</v>
      </c>
      <c r="H238" s="2" t="s">
        <v>13</v>
      </c>
      <c r="I238" s="397">
        <v>83872</v>
      </c>
      <c r="J238" s="397">
        <v>83872</v>
      </c>
    </row>
    <row r="239" spans="1:10" s="549" customFormat="1" ht="15.75" x14ac:dyDescent="0.25">
      <c r="A239" s="61" t="s">
        <v>40</v>
      </c>
      <c r="B239" s="6" t="s">
        <v>52</v>
      </c>
      <c r="C239" s="2" t="s">
        <v>29</v>
      </c>
      <c r="D239" s="2" t="s">
        <v>12</v>
      </c>
      <c r="E239" s="220" t="s">
        <v>215</v>
      </c>
      <c r="F239" s="221" t="s">
        <v>12</v>
      </c>
      <c r="G239" s="222" t="s">
        <v>520</v>
      </c>
      <c r="H239" s="2" t="s">
        <v>39</v>
      </c>
      <c r="I239" s="397">
        <v>23200</v>
      </c>
      <c r="J239" s="397">
        <v>23200</v>
      </c>
    </row>
    <row r="240" spans="1:10" s="549" customFormat="1" ht="47.25" x14ac:dyDescent="0.25">
      <c r="A240" s="543" t="s">
        <v>605</v>
      </c>
      <c r="B240" s="6" t="s">
        <v>52</v>
      </c>
      <c r="C240" s="2" t="s">
        <v>29</v>
      </c>
      <c r="D240" s="2" t="s">
        <v>12</v>
      </c>
      <c r="E240" s="220" t="s">
        <v>215</v>
      </c>
      <c r="F240" s="221" t="s">
        <v>12</v>
      </c>
      <c r="G240" s="222" t="s">
        <v>604</v>
      </c>
      <c r="H240" s="2"/>
      <c r="I240" s="395">
        <f>SUM(I241)</f>
        <v>436961</v>
      </c>
      <c r="J240" s="395">
        <f>SUM(J241)</f>
        <v>436961</v>
      </c>
    </row>
    <row r="241" spans="1:10" s="549" customFormat="1" ht="31.5" x14ac:dyDescent="0.25">
      <c r="A241" s="535" t="s">
        <v>514</v>
      </c>
      <c r="B241" s="6" t="s">
        <v>52</v>
      </c>
      <c r="C241" s="2" t="s">
        <v>29</v>
      </c>
      <c r="D241" s="2" t="s">
        <v>12</v>
      </c>
      <c r="E241" s="220" t="s">
        <v>215</v>
      </c>
      <c r="F241" s="221" t="s">
        <v>12</v>
      </c>
      <c r="G241" s="222" t="s">
        <v>604</v>
      </c>
      <c r="H241" s="2" t="s">
        <v>16</v>
      </c>
      <c r="I241" s="397">
        <v>436961</v>
      </c>
      <c r="J241" s="397">
        <v>436961</v>
      </c>
    </row>
    <row r="242" spans="1:10" ht="63" x14ac:dyDescent="0.25">
      <c r="A242" s="542" t="s">
        <v>522</v>
      </c>
      <c r="B242" s="6" t="s">
        <v>52</v>
      </c>
      <c r="C242" s="2" t="s">
        <v>29</v>
      </c>
      <c r="D242" s="2" t="s">
        <v>12</v>
      </c>
      <c r="E242" s="220" t="s">
        <v>215</v>
      </c>
      <c r="F242" s="221" t="s">
        <v>12</v>
      </c>
      <c r="G242" s="222" t="s">
        <v>519</v>
      </c>
      <c r="H242" s="2"/>
      <c r="I242" s="395">
        <f>SUM(I243)</f>
        <v>440088</v>
      </c>
      <c r="J242" s="395">
        <f>SUM(J243)</f>
        <v>440088</v>
      </c>
    </row>
    <row r="243" spans="1:10" ht="31.5" x14ac:dyDescent="0.25">
      <c r="A243" s="535" t="s">
        <v>514</v>
      </c>
      <c r="B243" s="6" t="s">
        <v>52</v>
      </c>
      <c r="C243" s="2" t="s">
        <v>29</v>
      </c>
      <c r="D243" s="2" t="s">
        <v>12</v>
      </c>
      <c r="E243" s="220" t="s">
        <v>215</v>
      </c>
      <c r="F243" s="221" t="s">
        <v>12</v>
      </c>
      <c r="G243" s="222" t="s">
        <v>519</v>
      </c>
      <c r="H243" s="2" t="s">
        <v>16</v>
      </c>
      <c r="I243" s="397">
        <v>440088</v>
      </c>
      <c r="J243" s="397">
        <v>440088</v>
      </c>
    </row>
    <row r="244" spans="1:10" ht="47.25" x14ac:dyDescent="0.25">
      <c r="A244" s="538" t="s">
        <v>670</v>
      </c>
      <c r="B244" s="340" t="s">
        <v>52</v>
      </c>
      <c r="C244" s="5" t="s">
        <v>29</v>
      </c>
      <c r="D244" s="5" t="s">
        <v>12</v>
      </c>
      <c r="E244" s="220" t="s">
        <v>215</v>
      </c>
      <c r="F244" s="221" t="s">
        <v>12</v>
      </c>
      <c r="G244" s="222" t="s">
        <v>669</v>
      </c>
      <c r="H244" s="2"/>
      <c r="I244" s="395">
        <f>SUM(I245)</f>
        <v>11718000</v>
      </c>
      <c r="J244" s="395">
        <f>SUM(J245)</f>
        <v>11718000</v>
      </c>
    </row>
    <row r="245" spans="1:10" ht="63" x14ac:dyDescent="0.25">
      <c r="A245" s="101" t="s">
        <v>76</v>
      </c>
      <c r="B245" s="340" t="s">
        <v>52</v>
      </c>
      <c r="C245" s="5" t="s">
        <v>29</v>
      </c>
      <c r="D245" s="5" t="s">
        <v>12</v>
      </c>
      <c r="E245" s="220" t="s">
        <v>215</v>
      </c>
      <c r="F245" s="221" t="s">
        <v>12</v>
      </c>
      <c r="G245" s="222" t="s">
        <v>669</v>
      </c>
      <c r="H245" s="2" t="s">
        <v>13</v>
      </c>
      <c r="I245" s="397">
        <v>11718000</v>
      </c>
      <c r="J245" s="397">
        <v>11718000</v>
      </c>
    </row>
    <row r="246" spans="1:10" ht="47.25" x14ac:dyDescent="0.25">
      <c r="A246" s="544" t="s">
        <v>658</v>
      </c>
      <c r="B246" s="516" t="s">
        <v>52</v>
      </c>
      <c r="C246" s="5" t="s">
        <v>29</v>
      </c>
      <c r="D246" s="5" t="s">
        <v>12</v>
      </c>
      <c r="E246" s="220" t="s">
        <v>215</v>
      </c>
      <c r="F246" s="221" t="s">
        <v>12</v>
      </c>
      <c r="G246" s="222" t="s">
        <v>657</v>
      </c>
      <c r="H246" s="2"/>
      <c r="I246" s="395">
        <f>SUM(I247)</f>
        <v>4374032</v>
      </c>
      <c r="J246" s="395">
        <f>SUM(J247)</f>
        <v>4488159</v>
      </c>
    </row>
    <row r="247" spans="1:10" ht="31.5" x14ac:dyDescent="0.25">
      <c r="A247" s="535" t="s">
        <v>514</v>
      </c>
      <c r="B247" s="516" t="s">
        <v>52</v>
      </c>
      <c r="C247" s="5" t="s">
        <v>29</v>
      </c>
      <c r="D247" s="5" t="s">
        <v>12</v>
      </c>
      <c r="E247" s="220" t="s">
        <v>215</v>
      </c>
      <c r="F247" s="221" t="s">
        <v>12</v>
      </c>
      <c r="G247" s="222" t="s">
        <v>657</v>
      </c>
      <c r="H247" s="2" t="s">
        <v>16</v>
      </c>
      <c r="I247" s="397">
        <v>4374032</v>
      </c>
      <c r="J247" s="397">
        <v>4488159</v>
      </c>
    </row>
    <row r="248" spans="1:10" s="592" customFormat="1" ht="31.5" x14ac:dyDescent="0.25">
      <c r="A248" s="521" t="s">
        <v>800</v>
      </c>
      <c r="B248" s="593" t="s">
        <v>52</v>
      </c>
      <c r="C248" s="5" t="s">
        <v>29</v>
      </c>
      <c r="D248" s="5" t="s">
        <v>12</v>
      </c>
      <c r="E248" s="220" t="s">
        <v>215</v>
      </c>
      <c r="F248" s="221" t="s">
        <v>12</v>
      </c>
      <c r="G248" s="222" t="s">
        <v>799</v>
      </c>
      <c r="H248" s="2"/>
      <c r="I248" s="395">
        <f>SUM(I249)</f>
        <v>172160331</v>
      </c>
      <c r="J248" s="395">
        <f>SUM(J249)</f>
        <v>0</v>
      </c>
    </row>
    <row r="249" spans="1:10" s="592" customFormat="1" ht="31.5" x14ac:dyDescent="0.25">
      <c r="A249" s="520" t="s">
        <v>514</v>
      </c>
      <c r="B249" s="593" t="s">
        <v>52</v>
      </c>
      <c r="C249" s="5" t="s">
        <v>29</v>
      </c>
      <c r="D249" s="5" t="s">
        <v>12</v>
      </c>
      <c r="E249" s="220" t="s">
        <v>215</v>
      </c>
      <c r="F249" s="221" t="s">
        <v>12</v>
      </c>
      <c r="G249" s="222" t="s">
        <v>799</v>
      </c>
      <c r="H249" s="2" t="s">
        <v>16</v>
      </c>
      <c r="I249" s="397">
        <v>172160331</v>
      </c>
      <c r="J249" s="397"/>
    </row>
    <row r="250" spans="1:10" s="592" customFormat="1" ht="31.5" x14ac:dyDescent="0.25">
      <c r="A250" s="521" t="s">
        <v>802</v>
      </c>
      <c r="B250" s="593" t="s">
        <v>52</v>
      </c>
      <c r="C250" s="5" t="s">
        <v>29</v>
      </c>
      <c r="D250" s="5" t="s">
        <v>12</v>
      </c>
      <c r="E250" s="220" t="s">
        <v>215</v>
      </c>
      <c r="F250" s="221" t="s">
        <v>12</v>
      </c>
      <c r="G250" s="222" t="s">
        <v>805</v>
      </c>
      <c r="H250" s="2"/>
      <c r="I250" s="395">
        <f>SUM(I251)</f>
        <v>7012567</v>
      </c>
      <c r="J250" s="395">
        <f>SUM(J251)</f>
        <v>0</v>
      </c>
    </row>
    <row r="251" spans="1:10" s="592" customFormat="1" ht="31.5" x14ac:dyDescent="0.25">
      <c r="A251" s="520" t="s">
        <v>514</v>
      </c>
      <c r="B251" s="593" t="s">
        <v>52</v>
      </c>
      <c r="C251" s="5" t="s">
        <v>29</v>
      </c>
      <c r="D251" s="5" t="s">
        <v>12</v>
      </c>
      <c r="E251" s="220" t="s">
        <v>215</v>
      </c>
      <c r="F251" s="221" t="s">
        <v>12</v>
      </c>
      <c r="G251" s="222" t="s">
        <v>805</v>
      </c>
      <c r="H251" s="2" t="s">
        <v>16</v>
      </c>
      <c r="I251" s="397">
        <v>7012567</v>
      </c>
      <c r="J251" s="397"/>
    </row>
    <row r="252" spans="1:10" ht="31.5" x14ac:dyDescent="0.25">
      <c r="A252" s="545" t="s">
        <v>433</v>
      </c>
      <c r="B252" s="6" t="s">
        <v>52</v>
      </c>
      <c r="C252" s="2" t="s">
        <v>29</v>
      </c>
      <c r="D252" s="2" t="s">
        <v>12</v>
      </c>
      <c r="E252" s="220" t="s">
        <v>215</v>
      </c>
      <c r="F252" s="221" t="s">
        <v>12</v>
      </c>
      <c r="G252" s="222" t="s">
        <v>434</v>
      </c>
      <c r="H252" s="2"/>
      <c r="I252" s="395">
        <f>SUM(I253:I254)</f>
        <v>907338</v>
      </c>
      <c r="J252" s="395">
        <f>SUM(J253:J254)</f>
        <v>907338</v>
      </c>
    </row>
    <row r="253" spans="1:10" ht="63" x14ac:dyDescent="0.25">
      <c r="A253" s="101" t="s">
        <v>76</v>
      </c>
      <c r="B253" s="340" t="s">
        <v>52</v>
      </c>
      <c r="C253" s="2" t="s">
        <v>29</v>
      </c>
      <c r="D253" s="2" t="s">
        <v>12</v>
      </c>
      <c r="E253" s="220" t="s">
        <v>215</v>
      </c>
      <c r="F253" s="221" t="s">
        <v>12</v>
      </c>
      <c r="G253" s="222" t="s">
        <v>434</v>
      </c>
      <c r="H253" s="2" t="s">
        <v>13</v>
      </c>
      <c r="I253" s="397">
        <v>710758</v>
      </c>
      <c r="J253" s="397">
        <v>710758</v>
      </c>
    </row>
    <row r="254" spans="1:10" ht="15.75" x14ac:dyDescent="0.25">
      <c r="A254" s="61" t="s">
        <v>40</v>
      </c>
      <c r="B254" s="340" t="s">
        <v>52</v>
      </c>
      <c r="C254" s="2" t="s">
        <v>29</v>
      </c>
      <c r="D254" s="2" t="s">
        <v>12</v>
      </c>
      <c r="E254" s="220" t="s">
        <v>215</v>
      </c>
      <c r="F254" s="221" t="s">
        <v>12</v>
      </c>
      <c r="G254" s="222" t="s">
        <v>434</v>
      </c>
      <c r="H254" s="268" t="s">
        <v>39</v>
      </c>
      <c r="I254" s="397">
        <v>196580</v>
      </c>
      <c r="J254" s="397">
        <v>196580</v>
      </c>
    </row>
    <row r="255" spans="1:10" s="463" customFormat="1" ht="47.25" x14ac:dyDescent="0.25">
      <c r="A255" s="543" t="s">
        <v>607</v>
      </c>
      <c r="B255" s="6" t="s">
        <v>52</v>
      </c>
      <c r="C255" s="44" t="s">
        <v>29</v>
      </c>
      <c r="D255" s="44" t="s">
        <v>12</v>
      </c>
      <c r="E255" s="256" t="s">
        <v>215</v>
      </c>
      <c r="F255" s="257" t="s">
        <v>12</v>
      </c>
      <c r="G255" s="258" t="s">
        <v>606</v>
      </c>
      <c r="H255" s="44"/>
      <c r="I255" s="395">
        <f>SUM(I256)</f>
        <v>672557</v>
      </c>
      <c r="J255" s="395">
        <f>SUM(J256)</f>
        <v>672557</v>
      </c>
    </row>
    <row r="256" spans="1:10" s="463" customFormat="1" ht="31.5" x14ac:dyDescent="0.25">
      <c r="A256" s="546" t="s">
        <v>514</v>
      </c>
      <c r="B256" s="6" t="s">
        <v>52</v>
      </c>
      <c r="C256" s="59" t="s">
        <v>29</v>
      </c>
      <c r="D256" s="44" t="s">
        <v>12</v>
      </c>
      <c r="E256" s="256" t="s">
        <v>215</v>
      </c>
      <c r="F256" s="257" t="s">
        <v>12</v>
      </c>
      <c r="G256" s="258" t="s">
        <v>606</v>
      </c>
      <c r="H256" s="44" t="s">
        <v>16</v>
      </c>
      <c r="I256" s="397">
        <v>672557</v>
      </c>
      <c r="J256" s="397">
        <v>672557</v>
      </c>
    </row>
    <row r="257" spans="1:10" ht="63" x14ac:dyDescent="0.25">
      <c r="A257" s="545" t="s">
        <v>566</v>
      </c>
      <c r="B257" s="6" t="s">
        <v>52</v>
      </c>
      <c r="C257" s="44" t="s">
        <v>29</v>
      </c>
      <c r="D257" s="44" t="s">
        <v>12</v>
      </c>
      <c r="E257" s="256" t="s">
        <v>215</v>
      </c>
      <c r="F257" s="257" t="s">
        <v>12</v>
      </c>
      <c r="G257" s="258" t="s">
        <v>435</v>
      </c>
      <c r="H257" s="44"/>
      <c r="I257" s="395">
        <f>SUM(I258)</f>
        <v>2943303</v>
      </c>
      <c r="J257" s="395">
        <f>SUM(J258)</f>
        <v>2943303</v>
      </c>
    </row>
    <row r="258" spans="1:10" ht="31.5" x14ac:dyDescent="0.25">
      <c r="A258" s="546" t="s">
        <v>514</v>
      </c>
      <c r="B258" s="6" t="s">
        <v>52</v>
      </c>
      <c r="C258" s="59" t="s">
        <v>29</v>
      </c>
      <c r="D258" s="44" t="s">
        <v>12</v>
      </c>
      <c r="E258" s="256" t="s">
        <v>215</v>
      </c>
      <c r="F258" s="257" t="s">
        <v>12</v>
      </c>
      <c r="G258" s="258" t="s">
        <v>435</v>
      </c>
      <c r="H258" s="44" t="s">
        <v>16</v>
      </c>
      <c r="I258" s="397">
        <v>2943303</v>
      </c>
      <c r="J258" s="397">
        <v>2943303</v>
      </c>
    </row>
    <row r="259" spans="1:10" s="592" customFormat="1" ht="15.75" x14ac:dyDescent="0.25">
      <c r="A259" s="526" t="s">
        <v>804</v>
      </c>
      <c r="B259" s="6" t="s">
        <v>52</v>
      </c>
      <c r="C259" s="59" t="s">
        <v>29</v>
      </c>
      <c r="D259" s="44" t="s">
        <v>12</v>
      </c>
      <c r="E259" s="256" t="s">
        <v>215</v>
      </c>
      <c r="F259" s="257" t="s">
        <v>12</v>
      </c>
      <c r="G259" s="258" t="s">
        <v>803</v>
      </c>
      <c r="H259" s="44"/>
      <c r="I259" s="395">
        <f>SUM(I260)</f>
        <v>143113</v>
      </c>
      <c r="J259" s="395">
        <f>SUM(J260)</f>
        <v>0</v>
      </c>
    </row>
    <row r="260" spans="1:10" s="592" customFormat="1" ht="31.5" x14ac:dyDescent="0.25">
      <c r="A260" s="525" t="s">
        <v>514</v>
      </c>
      <c r="B260" s="6" t="s">
        <v>52</v>
      </c>
      <c r="C260" s="59" t="s">
        <v>29</v>
      </c>
      <c r="D260" s="44" t="s">
        <v>12</v>
      </c>
      <c r="E260" s="256" t="s">
        <v>215</v>
      </c>
      <c r="F260" s="257" t="s">
        <v>12</v>
      </c>
      <c r="G260" s="258" t="s">
        <v>803</v>
      </c>
      <c r="H260" s="44" t="s">
        <v>16</v>
      </c>
      <c r="I260" s="397">
        <v>143113</v>
      </c>
      <c r="J260" s="397"/>
    </row>
    <row r="261" spans="1:10" ht="31.5" x14ac:dyDescent="0.25">
      <c r="A261" s="61" t="s">
        <v>84</v>
      </c>
      <c r="B261" s="340" t="s">
        <v>52</v>
      </c>
      <c r="C261" s="5" t="s">
        <v>29</v>
      </c>
      <c r="D261" s="5" t="s">
        <v>12</v>
      </c>
      <c r="E261" s="220" t="s">
        <v>215</v>
      </c>
      <c r="F261" s="221" t="s">
        <v>12</v>
      </c>
      <c r="G261" s="222" t="s">
        <v>402</v>
      </c>
      <c r="H261" s="2"/>
      <c r="I261" s="395">
        <f>SUM(I262:I264)</f>
        <v>20501231</v>
      </c>
      <c r="J261" s="395">
        <f>SUM(J262:J264)</f>
        <v>20233102</v>
      </c>
    </row>
    <row r="262" spans="1:10" ht="63" x14ac:dyDescent="0.25">
      <c r="A262" s="101" t="s">
        <v>76</v>
      </c>
      <c r="B262" s="340" t="s">
        <v>52</v>
      </c>
      <c r="C262" s="5" t="s">
        <v>29</v>
      </c>
      <c r="D262" s="5" t="s">
        <v>12</v>
      </c>
      <c r="E262" s="220" t="s">
        <v>215</v>
      </c>
      <c r="F262" s="221" t="s">
        <v>12</v>
      </c>
      <c r="G262" s="222" t="s">
        <v>402</v>
      </c>
      <c r="H262" s="2" t="s">
        <v>13</v>
      </c>
      <c r="I262" s="396">
        <v>2278307</v>
      </c>
      <c r="J262" s="396">
        <v>2278307</v>
      </c>
    </row>
    <row r="263" spans="1:10" ht="31.5" x14ac:dyDescent="0.25">
      <c r="A263" s="535" t="s">
        <v>514</v>
      </c>
      <c r="B263" s="6" t="s">
        <v>52</v>
      </c>
      <c r="C263" s="5" t="s">
        <v>29</v>
      </c>
      <c r="D263" s="5" t="s">
        <v>12</v>
      </c>
      <c r="E263" s="220" t="s">
        <v>215</v>
      </c>
      <c r="F263" s="221" t="s">
        <v>12</v>
      </c>
      <c r="G263" s="222" t="s">
        <v>402</v>
      </c>
      <c r="H263" s="2" t="s">
        <v>16</v>
      </c>
      <c r="I263" s="399">
        <v>15813116</v>
      </c>
      <c r="J263" s="399">
        <v>15544987</v>
      </c>
    </row>
    <row r="264" spans="1:10" ht="15.75" x14ac:dyDescent="0.25">
      <c r="A264" s="61" t="s">
        <v>18</v>
      </c>
      <c r="B264" s="340" t="s">
        <v>52</v>
      </c>
      <c r="C264" s="44" t="s">
        <v>29</v>
      </c>
      <c r="D264" s="44" t="s">
        <v>12</v>
      </c>
      <c r="E264" s="256" t="s">
        <v>215</v>
      </c>
      <c r="F264" s="257" t="s">
        <v>12</v>
      </c>
      <c r="G264" s="258" t="s">
        <v>402</v>
      </c>
      <c r="H264" s="44" t="s">
        <v>17</v>
      </c>
      <c r="I264" s="396">
        <v>2409808</v>
      </c>
      <c r="J264" s="396">
        <v>2409808</v>
      </c>
    </row>
    <row r="265" spans="1:10" s="463" customFormat="1" ht="31.5" x14ac:dyDescent="0.25">
      <c r="A265" s="547" t="s">
        <v>600</v>
      </c>
      <c r="B265" s="6" t="s">
        <v>52</v>
      </c>
      <c r="C265" s="59" t="s">
        <v>29</v>
      </c>
      <c r="D265" s="44" t="s">
        <v>12</v>
      </c>
      <c r="E265" s="256" t="s">
        <v>215</v>
      </c>
      <c r="F265" s="257" t="s">
        <v>12</v>
      </c>
      <c r="G265" s="258" t="s">
        <v>599</v>
      </c>
      <c r="H265" s="44"/>
      <c r="I265" s="395">
        <f>SUM(I266)</f>
        <v>1243351</v>
      </c>
      <c r="J265" s="395">
        <f>SUM(J266)</f>
        <v>1243351</v>
      </c>
    </row>
    <row r="266" spans="1:10" s="463" customFormat="1" ht="31.5" x14ac:dyDescent="0.25">
      <c r="A266" s="547" t="s">
        <v>514</v>
      </c>
      <c r="B266" s="6" t="s">
        <v>52</v>
      </c>
      <c r="C266" s="59" t="s">
        <v>29</v>
      </c>
      <c r="D266" s="44" t="s">
        <v>12</v>
      </c>
      <c r="E266" s="256" t="s">
        <v>215</v>
      </c>
      <c r="F266" s="257" t="s">
        <v>12</v>
      </c>
      <c r="G266" s="258" t="s">
        <v>599</v>
      </c>
      <c r="H266" s="44" t="s">
        <v>16</v>
      </c>
      <c r="I266" s="397">
        <v>1243351</v>
      </c>
      <c r="J266" s="397">
        <v>1243351</v>
      </c>
    </row>
    <row r="267" spans="1:10" s="467" customFormat="1" ht="15.75" x14ac:dyDescent="0.25">
      <c r="A267" s="61" t="s">
        <v>629</v>
      </c>
      <c r="B267" s="468" t="s">
        <v>52</v>
      </c>
      <c r="C267" s="2" t="s">
        <v>29</v>
      </c>
      <c r="D267" s="2" t="s">
        <v>12</v>
      </c>
      <c r="E267" s="220" t="s">
        <v>215</v>
      </c>
      <c r="F267" s="221" t="s">
        <v>624</v>
      </c>
      <c r="G267" s="222" t="s">
        <v>371</v>
      </c>
      <c r="H267" s="2"/>
      <c r="I267" s="395">
        <f>SUM(I268)</f>
        <v>0</v>
      </c>
      <c r="J267" s="395">
        <f>SUM(J268)</f>
        <v>2904406</v>
      </c>
    </row>
    <row r="268" spans="1:10" s="467" customFormat="1" ht="66.75" customHeight="1" x14ac:dyDescent="0.25">
      <c r="A268" s="61" t="s">
        <v>713</v>
      </c>
      <c r="B268" s="468" t="s">
        <v>52</v>
      </c>
      <c r="C268" s="2" t="s">
        <v>29</v>
      </c>
      <c r="D268" s="2" t="s">
        <v>12</v>
      </c>
      <c r="E268" s="220" t="s">
        <v>215</v>
      </c>
      <c r="F268" s="221" t="s">
        <v>624</v>
      </c>
      <c r="G268" s="222" t="s">
        <v>625</v>
      </c>
      <c r="H268" s="2"/>
      <c r="I268" s="395">
        <f>SUM(I269)</f>
        <v>0</v>
      </c>
      <c r="J268" s="395">
        <f>SUM(J269)</f>
        <v>2904406</v>
      </c>
    </row>
    <row r="269" spans="1:10" s="467" customFormat="1" ht="31.5" x14ac:dyDescent="0.25">
      <c r="A269" s="547" t="s">
        <v>514</v>
      </c>
      <c r="B269" s="468" t="s">
        <v>52</v>
      </c>
      <c r="C269" s="2" t="s">
        <v>29</v>
      </c>
      <c r="D269" s="2" t="s">
        <v>12</v>
      </c>
      <c r="E269" s="220" t="s">
        <v>215</v>
      </c>
      <c r="F269" s="221" t="s">
        <v>624</v>
      </c>
      <c r="G269" s="222" t="s">
        <v>625</v>
      </c>
      <c r="H269" s="2" t="s">
        <v>16</v>
      </c>
      <c r="I269" s="397"/>
      <c r="J269" s="397">
        <v>2904406</v>
      </c>
    </row>
    <row r="270" spans="1:10" s="493" customFormat="1" ht="15.75" x14ac:dyDescent="0.25">
      <c r="A270" s="61" t="s">
        <v>631</v>
      </c>
      <c r="B270" s="494" t="s">
        <v>52</v>
      </c>
      <c r="C270" s="2" t="s">
        <v>29</v>
      </c>
      <c r="D270" s="2" t="s">
        <v>12</v>
      </c>
      <c r="E270" s="220" t="s">
        <v>215</v>
      </c>
      <c r="F270" s="221" t="s">
        <v>626</v>
      </c>
      <c r="G270" s="222" t="s">
        <v>371</v>
      </c>
      <c r="H270" s="2"/>
      <c r="I270" s="395">
        <f>SUM(I271)</f>
        <v>2025398</v>
      </c>
      <c r="J270" s="395">
        <f>SUM(J271)</f>
        <v>0</v>
      </c>
    </row>
    <row r="271" spans="1:10" s="493" customFormat="1" ht="47.25" x14ac:dyDescent="0.25">
      <c r="A271" s="547" t="s">
        <v>644</v>
      </c>
      <c r="B271" s="494" t="s">
        <v>52</v>
      </c>
      <c r="C271" s="2" t="s">
        <v>29</v>
      </c>
      <c r="D271" s="2" t="s">
        <v>12</v>
      </c>
      <c r="E271" s="220" t="s">
        <v>215</v>
      </c>
      <c r="F271" s="221" t="s">
        <v>626</v>
      </c>
      <c r="G271" s="222" t="s">
        <v>643</v>
      </c>
      <c r="H271" s="2"/>
      <c r="I271" s="395">
        <f>SUM(I272)</f>
        <v>2025398</v>
      </c>
      <c r="J271" s="395">
        <f>SUM(J272)</f>
        <v>0</v>
      </c>
    </row>
    <row r="272" spans="1:10" s="493" customFormat="1" ht="31.5" x14ac:dyDescent="0.25">
      <c r="A272" s="547" t="s">
        <v>514</v>
      </c>
      <c r="B272" s="494" t="s">
        <v>52</v>
      </c>
      <c r="C272" s="2" t="s">
        <v>29</v>
      </c>
      <c r="D272" s="2" t="s">
        <v>12</v>
      </c>
      <c r="E272" s="220" t="s">
        <v>215</v>
      </c>
      <c r="F272" s="221" t="s">
        <v>626</v>
      </c>
      <c r="G272" s="222" t="s">
        <v>643</v>
      </c>
      <c r="H272" s="2" t="s">
        <v>16</v>
      </c>
      <c r="I272" s="397">
        <v>2025398</v>
      </c>
      <c r="J272" s="397"/>
    </row>
    <row r="273" spans="1:10" s="467" customFormat="1" ht="15.75" x14ac:dyDescent="0.25">
      <c r="A273" s="61" t="s">
        <v>630</v>
      </c>
      <c r="B273" s="468" t="s">
        <v>52</v>
      </c>
      <c r="C273" s="2" t="s">
        <v>29</v>
      </c>
      <c r="D273" s="2" t="s">
        <v>12</v>
      </c>
      <c r="E273" s="220" t="s">
        <v>215</v>
      </c>
      <c r="F273" s="221" t="s">
        <v>627</v>
      </c>
      <c r="G273" s="222" t="s">
        <v>371</v>
      </c>
      <c r="H273" s="2"/>
      <c r="I273" s="395">
        <f>SUM(I274)</f>
        <v>0</v>
      </c>
      <c r="J273" s="395">
        <f>SUM(J274)</f>
        <v>875991</v>
      </c>
    </row>
    <row r="274" spans="1:10" s="467" customFormat="1" ht="31.5" x14ac:dyDescent="0.25">
      <c r="A274" s="61" t="s">
        <v>712</v>
      </c>
      <c r="B274" s="468" t="s">
        <v>52</v>
      </c>
      <c r="C274" s="2" t="s">
        <v>29</v>
      </c>
      <c r="D274" s="2" t="s">
        <v>12</v>
      </c>
      <c r="E274" s="220" t="s">
        <v>215</v>
      </c>
      <c r="F274" s="221" t="s">
        <v>627</v>
      </c>
      <c r="G274" s="222" t="s">
        <v>628</v>
      </c>
      <c r="H274" s="2"/>
      <c r="I274" s="395">
        <f>SUM(I275)</f>
        <v>0</v>
      </c>
      <c r="J274" s="395">
        <f>SUM(J275)</f>
        <v>875991</v>
      </c>
    </row>
    <row r="275" spans="1:10" s="467" customFormat="1" ht="31.5" x14ac:dyDescent="0.25">
      <c r="A275" s="547" t="s">
        <v>514</v>
      </c>
      <c r="B275" s="468" t="s">
        <v>52</v>
      </c>
      <c r="C275" s="2" t="s">
        <v>29</v>
      </c>
      <c r="D275" s="2" t="s">
        <v>12</v>
      </c>
      <c r="E275" s="220" t="s">
        <v>215</v>
      </c>
      <c r="F275" s="221" t="s">
        <v>627</v>
      </c>
      <c r="G275" s="222" t="s">
        <v>628</v>
      </c>
      <c r="H275" s="2" t="s">
        <v>16</v>
      </c>
      <c r="I275" s="397"/>
      <c r="J275" s="397">
        <v>875991</v>
      </c>
    </row>
    <row r="276" spans="1:10" s="37" customFormat="1" ht="63" x14ac:dyDescent="0.25">
      <c r="A276" s="102" t="s">
        <v>128</v>
      </c>
      <c r="B276" s="30" t="s">
        <v>52</v>
      </c>
      <c r="C276" s="28" t="s">
        <v>29</v>
      </c>
      <c r="D276" s="42" t="s">
        <v>12</v>
      </c>
      <c r="E276" s="229" t="s">
        <v>199</v>
      </c>
      <c r="F276" s="230" t="s">
        <v>370</v>
      </c>
      <c r="G276" s="231" t="s">
        <v>371</v>
      </c>
      <c r="H276" s="28"/>
      <c r="I276" s="394">
        <f t="shared" ref="I276:J279" si="26">SUM(I277)</f>
        <v>1425500</v>
      </c>
      <c r="J276" s="394">
        <f t="shared" si="26"/>
        <v>1425500</v>
      </c>
    </row>
    <row r="277" spans="1:10" s="37" customFormat="1" ht="110.25" x14ac:dyDescent="0.25">
      <c r="A277" s="103" t="s">
        <v>144</v>
      </c>
      <c r="B277" s="53" t="s">
        <v>52</v>
      </c>
      <c r="C277" s="2" t="s">
        <v>29</v>
      </c>
      <c r="D277" s="35" t="s">
        <v>12</v>
      </c>
      <c r="E277" s="259" t="s">
        <v>201</v>
      </c>
      <c r="F277" s="260" t="s">
        <v>370</v>
      </c>
      <c r="G277" s="261" t="s">
        <v>371</v>
      </c>
      <c r="H277" s="2"/>
      <c r="I277" s="395">
        <f t="shared" si="26"/>
        <v>1425500</v>
      </c>
      <c r="J277" s="395">
        <f t="shared" si="26"/>
        <v>1425500</v>
      </c>
    </row>
    <row r="278" spans="1:10" s="37" customFormat="1" ht="47.25" x14ac:dyDescent="0.25">
      <c r="A278" s="103" t="s">
        <v>390</v>
      </c>
      <c r="B278" s="53" t="s">
        <v>52</v>
      </c>
      <c r="C278" s="2" t="s">
        <v>29</v>
      </c>
      <c r="D278" s="35" t="s">
        <v>12</v>
      </c>
      <c r="E278" s="259" t="s">
        <v>201</v>
      </c>
      <c r="F278" s="260" t="s">
        <v>10</v>
      </c>
      <c r="G278" s="261" t="s">
        <v>371</v>
      </c>
      <c r="H278" s="2"/>
      <c r="I278" s="395">
        <f t="shared" si="26"/>
        <v>1425500</v>
      </c>
      <c r="J278" s="395">
        <f t="shared" si="26"/>
        <v>1425500</v>
      </c>
    </row>
    <row r="279" spans="1:10" s="37" customFormat="1" ht="31.5" x14ac:dyDescent="0.25">
      <c r="A279" s="61" t="s">
        <v>99</v>
      </c>
      <c r="B279" s="340" t="s">
        <v>52</v>
      </c>
      <c r="C279" s="2" t="s">
        <v>29</v>
      </c>
      <c r="D279" s="35" t="s">
        <v>12</v>
      </c>
      <c r="E279" s="259" t="s">
        <v>201</v>
      </c>
      <c r="F279" s="260" t="s">
        <v>10</v>
      </c>
      <c r="G279" s="261" t="s">
        <v>391</v>
      </c>
      <c r="H279" s="2"/>
      <c r="I279" s="395">
        <f t="shared" si="26"/>
        <v>1425500</v>
      </c>
      <c r="J279" s="395">
        <f t="shared" si="26"/>
        <v>1425500</v>
      </c>
    </row>
    <row r="280" spans="1:10" s="37" customFormat="1" ht="31.5" x14ac:dyDescent="0.25">
      <c r="A280" s="535" t="s">
        <v>514</v>
      </c>
      <c r="B280" s="6" t="s">
        <v>52</v>
      </c>
      <c r="C280" s="2" t="s">
        <v>29</v>
      </c>
      <c r="D280" s="35" t="s">
        <v>12</v>
      </c>
      <c r="E280" s="259" t="s">
        <v>201</v>
      </c>
      <c r="F280" s="260" t="s">
        <v>10</v>
      </c>
      <c r="G280" s="261" t="s">
        <v>391</v>
      </c>
      <c r="H280" s="2" t="s">
        <v>16</v>
      </c>
      <c r="I280" s="399">
        <v>1425500</v>
      </c>
      <c r="J280" s="399">
        <v>1425500</v>
      </c>
    </row>
    <row r="281" spans="1:10" s="37" customFormat="1" ht="15.75" x14ac:dyDescent="0.25">
      <c r="A281" s="109" t="s">
        <v>541</v>
      </c>
      <c r="B281" s="26" t="s">
        <v>52</v>
      </c>
      <c r="C281" s="22" t="s">
        <v>29</v>
      </c>
      <c r="D281" s="22" t="s">
        <v>15</v>
      </c>
      <c r="E281" s="265"/>
      <c r="F281" s="266"/>
      <c r="G281" s="267"/>
      <c r="H281" s="22"/>
      <c r="I281" s="393">
        <f>SUM(I282+I291)</f>
        <v>11454467</v>
      </c>
      <c r="J281" s="393">
        <f>SUM(J282+J291)</f>
        <v>11454467</v>
      </c>
    </row>
    <row r="282" spans="1:10" s="37" customFormat="1" ht="31.5" x14ac:dyDescent="0.25">
      <c r="A282" s="27" t="s">
        <v>141</v>
      </c>
      <c r="B282" s="30" t="s">
        <v>52</v>
      </c>
      <c r="C282" s="28" t="s">
        <v>29</v>
      </c>
      <c r="D282" s="28" t="s">
        <v>15</v>
      </c>
      <c r="E282" s="217" t="s">
        <v>428</v>
      </c>
      <c r="F282" s="218" t="s">
        <v>370</v>
      </c>
      <c r="G282" s="219" t="s">
        <v>371</v>
      </c>
      <c r="H282" s="28"/>
      <c r="I282" s="394">
        <f>SUM(I283)</f>
        <v>11329467</v>
      </c>
      <c r="J282" s="394">
        <f>SUM(J283)</f>
        <v>11329467</v>
      </c>
    </row>
    <row r="283" spans="1:10" s="37" customFormat="1" ht="63.75" customHeight="1" x14ac:dyDescent="0.25">
      <c r="A283" s="61" t="s">
        <v>146</v>
      </c>
      <c r="B283" s="340" t="s">
        <v>52</v>
      </c>
      <c r="C283" s="44" t="s">
        <v>29</v>
      </c>
      <c r="D283" s="44" t="s">
        <v>15</v>
      </c>
      <c r="E283" s="256" t="s">
        <v>216</v>
      </c>
      <c r="F283" s="257" t="s">
        <v>370</v>
      </c>
      <c r="G283" s="258" t="s">
        <v>371</v>
      </c>
      <c r="H283" s="44"/>
      <c r="I283" s="395">
        <f>SUM(I284)</f>
        <v>11329467</v>
      </c>
      <c r="J283" s="395">
        <f>SUM(J284)</f>
        <v>11329467</v>
      </c>
    </row>
    <row r="284" spans="1:10" s="37" customFormat="1" ht="31.5" x14ac:dyDescent="0.25">
      <c r="A284" s="61" t="s">
        <v>442</v>
      </c>
      <c r="B284" s="340" t="s">
        <v>52</v>
      </c>
      <c r="C284" s="44" t="s">
        <v>29</v>
      </c>
      <c r="D284" s="44" t="s">
        <v>15</v>
      </c>
      <c r="E284" s="256" t="s">
        <v>216</v>
      </c>
      <c r="F284" s="257" t="s">
        <v>10</v>
      </c>
      <c r="G284" s="258" t="s">
        <v>371</v>
      </c>
      <c r="H284" s="44"/>
      <c r="I284" s="395">
        <f>SUM(I285+I289)</f>
        <v>11329467</v>
      </c>
      <c r="J284" s="395">
        <f>SUM(J285+J289)</f>
        <v>11329467</v>
      </c>
    </row>
    <row r="285" spans="1:10" s="37" customFormat="1" ht="31.5" x14ac:dyDescent="0.25">
      <c r="A285" s="61" t="s">
        <v>84</v>
      </c>
      <c r="B285" s="340" t="s">
        <v>52</v>
      </c>
      <c r="C285" s="44" t="s">
        <v>29</v>
      </c>
      <c r="D285" s="44" t="s">
        <v>15</v>
      </c>
      <c r="E285" s="256" t="s">
        <v>216</v>
      </c>
      <c r="F285" s="257" t="s">
        <v>10</v>
      </c>
      <c r="G285" s="258" t="s">
        <v>402</v>
      </c>
      <c r="H285" s="44"/>
      <c r="I285" s="395">
        <f>SUM(I286:I288)</f>
        <v>11329467</v>
      </c>
      <c r="J285" s="395">
        <f>SUM(J286:J288)</f>
        <v>11329467</v>
      </c>
    </row>
    <row r="286" spans="1:10" s="37" customFormat="1" ht="63" x14ac:dyDescent="0.25">
      <c r="A286" s="101" t="s">
        <v>76</v>
      </c>
      <c r="B286" s="589" t="s">
        <v>52</v>
      </c>
      <c r="C286" s="44" t="s">
        <v>29</v>
      </c>
      <c r="D286" s="44" t="s">
        <v>15</v>
      </c>
      <c r="E286" s="256" t="s">
        <v>216</v>
      </c>
      <c r="F286" s="257" t="s">
        <v>10</v>
      </c>
      <c r="G286" s="258" t="s">
        <v>402</v>
      </c>
      <c r="H286" s="44" t="s">
        <v>13</v>
      </c>
      <c r="I286" s="397">
        <v>8234791</v>
      </c>
      <c r="J286" s="397">
        <v>8234791</v>
      </c>
    </row>
    <row r="287" spans="1:10" s="37" customFormat="1" ht="31.5" x14ac:dyDescent="0.25">
      <c r="A287" s="535" t="s">
        <v>514</v>
      </c>
      <c r="B287" s="589" t="s">
        <v>52</v>
      </c>
      <c r="C287" s="44" t="s">
        <v>29</v>
      </c>
      <c r="D287" s="44" t="s">
        <v>15</v>
      </c>
      <c r="E287" s="256" t="s">
        <v>216</v>
      </c>
      <c r="F287" s="257" t="s">
        <v>10</v>
      </c>
      <c r="G287" s="258" t="s">
        <v>402</v>
      </c>
      <c r="H287" s="44" t="s">
        <v>16</v>
      </c>
      <c r="I287" s="397">
        <v>1770660</v>
      </c>
      <c r="J287" s="397">
        <v>1770660</v>
      </c>
    </row>
    <row r="288" spans="1:10" s="37" customFormat="1" ht="15.75" x14ac:dyDescent="0.25">
      <c r="A288" s="61" t="s">
        <v>18</v>
      </c>
      <c r="B288" s="340" t="s">
        <v>52</v>
      </c>
      <c r="C288" s="44" t="s">
        <v>29</v>
      </c>
      <c r="D288" s="44" t="s">
        <v>15</v>
      </c>
      <c r="E288" s="256" t="s">
        <v>216</v>
      </c>
      <c r="F288" s="257" t="s">
        <v>10</v>
      </c>
      <c r="G288" s="258" t="s">
        <v>402</v>
      </c>
      <c r="H288" s="44" t="s">
        <v>17</v>
      </c>
      <c r="I288" s="397">
        <v>1324016</v>
      </c>
      <c r="J288" s="397">
        <v>1324016</v>
      </c>
    </row>
    <row r="289" spans="1:10" s="37" customFormat="1" ht="47.25" hidden="1" x14ac:dyDescent="0.25">
      <c r="A289" s="61" t="s">
        <v>771</v>
      </c>
      <c r="B289" s="580" t="s">
        <v>52</v>
      </c>
      <c r="C289" s="44" t="s">
        <v>29</v>
      </c>
      <c r="D289" s="44" t="s">
        <v>15</v>
      </c>
      <c r="E289" s="256" t="s">
        <v>216</v>
      </c>
      <c r="F289" s="257" t="s">
        <v>10</v>
      </c>
      <c r="G289" s="258" t="s">
        <v>770</v>
      </c>
      <c r="H289" s="44"/>
      <c r="I289" s="395">
        <f>SUM(I290)</f>
        <v>0</v>
      </c>
      <c r="J289" s="395">
        <f>SUM(J290)</f>
        <v>0</v>
      </c>
    </row>
    <row r="290" spans="1:10" s="37" customFormat="1" ht="31.5" hidden="1" x14ac:dyDescent="0.25">
      <c r="A290" s="101" t="s">
        <v>768</v>
      </c>
      <c r="B290" s="580" t="s">
        <v>52</v>
      </c>
      <c r="C290" s="44" t="s">
        <v>29</v>
      </c>
      <c r="D290" s="44" t="s">
        <v>15</v>
      </c>
      <c r="E290" s="256" t="s">
        <v>216</v>
      </c>
      <c r="F290" s="257" t="s">
        <v>10</v>
      </c>
      <c r="G290" s="258" t="s">
        <v>770</v>
      </c>
      <c r="H290" s="44" t="s">
        <v>769</v>
      </c>
      <c r="I290" s="397"/>
      <c r="J290" s="397"/>
    </row>
    <row r="291" spans="1:10" s="37" customFormat="1" ht="63" x14ac:dyDescent="0.25">
      <c r="A291" s="102" t="s">
        <v>128</v>
      </c>
      <c r="B291" s="30" t="s">
        <v>52</v>
      </c>
      <c r="C291" s="28" t="s">
        <v>29</v>
      </c>
      <c r="D291" s="42" t="s">
        <v>15</v>
      </c>
      <c r="E291" s="229" t="s">
        <v>199</v>
      </c>
      <c r="F291" s="230" t="s">
        <v>370</v>
      </c>
      <c r="G291" s="231" t="s">
        <v>371</v>
      </c>
      <c r="H291" s="28"/>
      <c r="I291" s="394">
        <f t="shared" ref="I291:J294" si="27">SUM(I292)</f>
        <v>125000</v>
      </c>
      <c r="J291" s="394">
        <f t="shared" si="27"/>
        <v>125000</v>
      </c>
    </row>
    <row r="292" spans="1:10" s="37" customFormat="1" ht="110.25" x14ac:dyDescent="0.25">
      <c r="A292" s="103" t="s">
        <v>144</v>
      </c>
      <c r="B292" s="53" t="s">
        <v>52</v>
      </c>
      <c r="C292" s="2" t="s">
        <v>29</v>
      </c>
      <c r="D292" s="35" t="s">
        <v>15</v>
      </c>
      <c r="E292" s="259" t="s">
        <v>201</v>
      </c>
      <c r="F292" s="260" t="s">
        <v>370</v>
      </c>
      <c r="G292" s="261" t="s">
        <v>371</v>
      </c>
      <c r="H292" s="2"/>
      <c r="I292" s="395">
        <f t="shared" si="27"/>
        <v>125000</v>
      </c>
      <c r="J292" s="395">
        <f t="shared" si="27"/>
        <v>125000</v>
      </c>
    </row>
    <row r="293" spans="1:10" s="37" customFormat="1" ht="47.25" x14ac:dyDescent="0.25">
      <c r="A293" s="103" t="s">
        <v>390</v>
      </c>
      <c r="B293" s="53" t="s">
        <v>52</v>
      </c>
      <c r="C293" s="2" t="s">
        <v>29</v>
      </c>
      <c r="D293" s="35" t="s">
        <v>15</v>
      </c>
      <c r="E293" s="259" t="s">
        <v>201</v>
      </c>
      <c r="F293" s="260" t="s">
        <v>10</v>
      </c>
      <c r="G293" s="261" t="s">
        <v>371</v>
      </c>
      <c r="H293" s="2"/>
      <c r="I293" s="395">
        <f t="shared" si="27"/>
        <v>125000</v>
      </c>
      <c r="J293" s="395">
        <f t="shared" si="27"/>
        <v>125000</v>
      </c>
    </row>
    <row r="294" spans="1:10" s="37" customFormat="1" ht="31.5" x14ac:dyDescent="0.25">
      <c r="A294" s="61" t="s">
        <v>99</v>
      </c>
      <c r="B294" s="340" t="s">
        <v>52</v>
      </c>
      <c r="C294" s="2" t="s">
        <v>29</v>
      </c>
      <c r="D294" s="35" t="s">
        <v>15</v>
      </c>
      <c r="E294" s="259" t="s">
        <v>201</v>
      </c>
      <c r="F294" s="260" t="s">
        <v>10</v>
      </c>
      <c r="G294" s="261" t="s">
        <v>391</v>
      </c>
      <c r="H294" s="2"/>
      <c r="I294" s="395">
        <f t="shared" si="27"/>
        <v>125000</v>
      </c>
      <c r="J294" s="395">
        <f t="shared" si="27"/>
        <v>125000</v>
      </c>
    </row>
    <row r="295" spans="1:10" ht="31.5" x14ac:dyDescent="0.25">
      <c r="A295" s="535" t="s">
        <v>514</v>
      </c>
      <c r="B295" s="6" t="s">
        <v>52</v>
      </c>
      <c r="C295" s="2" t="s">
        <v>29</v>
      </c>
      <c r="D295" s="35" t="s">
        <v>15</v>
      </c>
      <c r="E295" s="259" t="s">
        <v>201</v>
      </c>
      <c r="F295" s="260" t="s">
        <v>10</v>
      </c>
      <c r="G295" s="261" t="s">
        <v>391</v>
      </c>
      <c r="H295" s="2" t="s">
        <v>16</v>
      </c>
      <c r="I295" s="396">
        <v>125000</v>
      </c>
      <c r="J295" s="396">
        <v>125000</v>
      </c>
    </row>
    <row r="296" spans="1:10" ht="15.75" x14ac:dyDescent="0.25">
      <c r="A296" s="109" t="s">
        <v>547</v>
      </c>
      <c r="B296" s="26" t="s">
        <v>52</v>
      </c>
      <c r="C296" s="22" t="s">
        <v>29</v>
      </c>
      <c r="D296" s="22" t="s">
        <v>29</v>
      </c>
      <c r="E296" s="265"/>
      <c r="F296" s="266"/>
      <c r="G296" s="267"/>
      <c r="H296" s="22"/>
      <c r="I296" s="393">
        <f t="shared" ref="I296:J298" si="28">SUM(I297)</f>
        <v>858750</v>
      </c>
      <c r="J296" s="393">
        <f t="shared" si="28"/>
        <v>858750</v>
      </c>
    </row>
    <row r="297" spans="1:10" ht="63" x14ac:dyDescent="0.25">
      <c r="A297" s="102" t="s">
        <v>151</v>
      </c>
      <c r="B297" s="30" t="s">
        <v>52</v>
      </c>
      <c r="C297" s="28" t="s">
        <v>29</v>
      </c>
      <c r="D297" s="28" t="s">
        <v>29</v>
      </c>
      <c r="E297" s="217" t="s">
        <v>443</v>
      </c>
      <c r="F297" s="218" t="s">
        <v>370</v>
      </c>
      <c r="G297" s="219" t="s">
        <v>371</v>
      </c>
      <c r="H297" s="28"/>
      <c r="I297" s="394">
        <f t="shared" si="28"/>
        <v>858750</v>
      </c>
      <c r="J297" s="394">
        <f t="shared" si="28"/>
        <v>858750</v>
      </c>
    </row>
    <row r="298" spans="1:10" ht="78.75" x14ac:dyDescent="0.25">
      <c r="A298" s="103" t="s">
        <v>153</v>
      </c>
      <c r="B298" s="53" t="s">
        <v>52</v>
      </c>
      <c r="C298" s="44" t="s">
        <v>29</v>
      </c>
      <c r="D298" s="44" t="s">
        <v>29</v>
      </c>
      <c r="E298" s="256" t="s">
        <v>219</v>
      </c>
      <c r="F298" s="257" t="s">
        <v>370</v>
      </c>
      <c r="G298" s="258" t="s">
        <v>371</v>
      </c>
      <c r="H298" s="44"/>
      <c r="I298" s="395">
        <f t="shared" si="28"/>
        <v>858750</v>
      </c>
      <c r="J298" s="395">
        <f t="shared" si="28"/>
        <v>858750</v>
      </c>
    </row>
    <row r="299" spans="1:10" ht="31.5" x14ac:dyDescent="0.25">
      <c r="A299" s="103" t="s">
        <v>446</v>
      </c>
      <c r="B299" s="53" t="s">
        <v>52</v>
      </c>
      <c r="C299" s="44" t="s">
        <v>29</v>
      </c>
      <c r="D299" s="44" t="s">
        <v>29</v>
      </c>
      <c r="E299" s="256" t="s">
        <v>219</v>
      </c>
      <c r="F299" s="257" t="s">
        <v>10</v>
      </c>
      <c r="G299" s="258" t="s">
        <v>371</v>
      </c>
      <c r="H299" s="44"/>
      <c r="I299" s="395">
        <f>SUM(+I300+I302)</f>
        <v>858750</v>
      </c>
      <c r="J299" s="395">
        <f>SUM(+J300+J302)</f>
        <v>858750</v>
      </c>
    </row>
    <row r="300" spans="1:10" ht="31.5" x14ac:dyDescent="0.25">
      <c r="A300" s="101" t="s">
        <v>447</v>
      </c>
      <c r="B300" s="340" t="s">
        <v>52</v>
      </c>
      <c r="C300" s="2" t="s">
        <v>29</v>
      </c>
      <c r="D300" s="2" t="s">
        <v>29</v>
      </c>
      <c r="E300" s="256" t="s">
        <v>219</v>
      </c>
      <c r="F300" s="221" t="s">
        <v>10</v>
      </c>
      <c r="G300" s="222" t="s">
        <v>448</v>
      </c>
      <c r="H300" s="2"/>
      <c r="I300" s="395">
        <f>SUM(I301)</f>
        <v>788400</v>
      </c>
      <c r="J300" s="395">
        <f>SUM(J301)</f>
        <v>788400</v>
      </c>
    </row>
    <row r="301" spans="1:10" ht="31.5" x14ac:dyDescent="0.25">
      <c r="A301" s="535" t="s">
        <v>514</v>
      </c>
      <c r="B301" s="6" t="s">
        <v>52</v>
      </c>
      <c r="C301" s="2" t="s">
        <v>29</v>
      </c>
      <c r="D301" s="2" t="s">
        <v>29</v>
      </c>
      <c r="E301" s="256" t="s">
        <v>219</v>
      </c>
      <c r="F301" s="221" t="s">
        <v>10</v>
      </c>
      <c r="G301" s="222" t="s">
        <v>448</v>
      </c>
      <c r="H301" s="2" t="s">
        <v>16</v>
      </c>
      <c r="I301" s="397">
        <v>788400</v>
      </c>
      <c r="J301" s="397">
        <v>788400</v>
      </c>
    </row>
    <row r="302" spans="1:10" ht="15.75" x14ac:dyDescent="0.25">
      <c r="A302" s="538" t="s">
        <v>524</v>
      </c>
      <c r="B302" s="6" t="s">
        <v>52</v>
      </c>
      <c r="C302" s="2" t="s">
        <v>29</v>
      </c>
      <c r="D302" s="2" t="s">
        <v>29</v>
      </c>
      <c r="E302" s="256" t="s">
        <v>219</v>
      </c>
      <c r="F302" s="221" t="s">
        <v>10</v>
      </c>
      <c r="G302" s="222" t="s">
        <v>523</v>
      </c>
      <c r="H302" s="2"/>
      <c r="I302" s="395">
        <f>SUM(I303)</f>
        <v>70350</v>
      </c>
      <c r="J302" s="395">
        <f>SUM(J303)</f>
        <v>70350</v>
      </c>
    </row>
    <row r="303" spans="1:10" ht="31.5" x14ac:dyDescent="0.25">
      <c r="A303" s="535" t="s">
        <v>514</v>
      </c>
      <c r="B303" s="6" t="s">
        <v>52</v>
      </c>
      <c r="C303" s="2" t="s">
        <v>29</v>
      </c>
      <c r="D303" s="2" t="s">
        <v>29</v>
      </c>
      <c r="E303" s="256" t="s">
        <v>219</v>
      </c>
      <c r="F303" s="221" t="s">
        <v>10</v>
      </c>
      <c r="G303" s="222" t="s">
        <v>523</v>
      </c>
      <c r="H303" s="2" t="s">
        <v>16</v>
      </c>
      <c r="I303" s="397">
        <v>70350</v>
      </c>
      <c r="J303" s="397">
        <v>70350</v>
      </c>
    </row>
    <row r="304" spans="1:10" ht="15.75" x14ac:dyDescent="0.25">
      <c r="A304" s="109" t="s">
        <v>31</v>
      </c>
      <c r="B304" s="26" t="s">
        <v>52</v>
      </c>
      <c r="C304" s="22" t="s">
        <v>29</v>
      </c>
      <c r="D304" s="22" t="s">
        <v>32</v>
      </c>
      <c r="E304" s="265"/>
      <c r="F304" s="266"/>
      <c r="G304" s="267"/>
      <c r="H304" s="22"/>
      <c r="I304" s="393">
        <f>SUM(I310,I305,I326)</f>
        <v>11967729</v>
      </c>
      <c r="J304" s="393">
        <f>SUM(J310,J305,J326)</f>
        <v>11967729</v>
      </c>
    </row>
    <row r="305" spans="1:10" s="64" customFormat="1" ht="47.25" x14ac:dyDescent="0.25">
      <c r="A305" s="102" t="s">
        <v>110</v>
      </c>
      <c r="B305" s="30" t="s">
        <v>52</v>
      </c>
      <c r="C305" s="28" t="s">
        <v>29</v>
      </c>
      <c r="D305" s="28" t="s">
        <v>32</v>
      </c>
      <c r="E305" s="217" t="s">
        <v>180</v>
      </c>
      <c r="F305" s="218" t="s">
        <v>370</v>
      </c>
      <c r="G305" s="219" t="s">
        <v>371</v>
      </c>
      <c r="H305" s="28"/>
      <c r="I305" s="394">
        <f t="shared" ref="I305:J308" si="29">SUM(I306)</f>
        <v>3000</v>
      </c>
      <c r="J305" s="394">
        <f t="shared" si="29"/>
        <v>3000</v>
      </c>
    </row>
    <row r="306" spans="1:10" s="37" customFormat="1" ht="78.75" x14ac:dyDescent="0.25">
      <c r="A306" s="104" t="s">
        <v>111</v>
      </c>
      <c r="B306" s="282" t="s">
        <v>52</v>
      </c>
      <c r="C306" s="70" t="s">
        <v>29</v>
      </c>
      <c r="D306" s="35" t="s">
        <v>32</v>
      </c>
      <c r="E306" s="259" t="s">
        <v>210</v>
      </c>
      <c r="F306" s="260" t="s">
        <v>370</v>
      </c>
      <c r="G306" s="261" t="s">
        <v>371</v>
      </c>
      <c r="H306" s="71"/>
      <c r="I306" s="398">
        <f t="shared" si="29"/>
        <v>3000</v>
      </c>
      <c r="J306" s="398">
        <f t="shared" si="29"/>
        <v>3000</v>
      </c>
    </row>
    <row r="307" spans="1:10" s="37" customFormat="1" ht="47.25" x14ac:dyDescent="0.25">
      <c r="A307" s="104" t="s">
        <v>378</v>
      </c>
      <c r="B307" s="282" t="s">
        <v>52</v>
      </c>
      <c r="C307" s="70" t="s">
        <v>29</v>
      </c>
      <c r="D307" s="35" t="s">
        <v>32</v>
      </c>
      <c r="E307" s="259" t="s">
        <v>210</v>
      </c>
      <c r="F307" s="260" t="s">
        <v>10</v>
      </c>
      <c r="G307" s="261" t="s">
        <v>371</v>
      </c>
      <c r="H307" s="71"/>
      <c r="I307" s="398">
        <f t="shared" si="29"/>
        <v>3000</v>
      </c>
      <c r="J307" s="398">
        <f t="shared" si="29"/>
        <v>3000</v>
      </c>
    </row>
    <row r="308" spans="1:10" s="37" customFormat="1" ht="31.5" x14ac:dyDescent="0.25">
      <c r="A308" s="534" t="s">
        <v>102</v>
      </c>
      <c r="B308" s="53" t="s">
        <v>52</v>
      </c>
      <c r="C308" s="70" t="s">
        <v>29</v>
      </c>
      <c r="D308" s="35" t="s">
        <v>32</v>
      </c>
      <c r="E308" s="259" t="s">
        <v>210</v>
      </c>
      <c r="F308" s="260" t="s">
        <v>10</v>
      </c>
      <c r="G308" s="261" t="s">
        <v>380</v>
      </c>
      <c r="H308" s="2"/>
      <c r="I308" s="395">
        <f t="shared" si="29"/>
        <v>3000</v>
      </c>
      <c r="J308" s="395">
        <f t="shared" si="29"/>
        <v>3000</v>
      </c>
    </row>
    <row r="309" spans="1:10" s="37" customFormat="1" ht="31.5" x14ac:dyDescent="0.25">
      <c r="A309" s="540" t="s">
        <v>514</v>
      </c>
      <c r="B309" s="282" t="s">
        <v>52</v>
      </c>
      <c r="C309" s="70" t="s">
        <v>29</v>
      </c>
      <c r="D309" s="35" t="s">
        <v>32</v>
      </c>
      <c r="E309" s="259" t="s">
        <v>210</v>
      </c>
      <c r="F309" s="260" t="s">
        <v>10</v>
      </c>
      <c r="G309" s="261" t="s">
        <v>380</v>
      </c>
      <c r="H309" s="71" t="s">
        <v>16</v>
      </c>
      <c r="I309" s="399">
        <v>3000</v>
      </c>
      <c r="J309" s="399">
        <v>3000</v>
      </c>
    </row>
    <row r="310" spans="1:10" ht="31.5" x14ac:dyDescent="0.25">
      <c r="A310" s="99" t="s">
        <v>141</v>
      </c>
      <c r="B310" s="30" t="s">
        <v>52</v>
      </c>
      <c r="C310" s="28" t="s">
        <v>29</v>
      </c>
      <c r="D310" s="28" t="s">
        <v>32</v>
      </c>
      <c r="E310" s="217" t="s">
        <v>428</v>
      </c>
      <c r="F310" s="218" t="s">
        <v>370</v>
      </c>
      <c r="G310" s="219" t="s">
        <v>371</v>
      </c>
      <c r="H310" s="28"/>
      <c r="I310" s="394">
        <f>SUM(I315+I311)</f>
        <v>11936029</v>
      </c>
      <c r="J310" s="394">
        <f>SUM(J315+J311)</f>
        <v>11936029</v>
      </c>
    </row>
    <row r="311" spans="1:10" s="515" customFormat="1" ht="63" x14ac:dyDescent="0.25">
      <c r="A311" s="103" t="s">
        <v>147</v>
      </c>
      <c r="B311" s="53" t="s">
        <v>52</v>
      </c>
      <c r="C311" s="2" t="s">
        <v>29</v>
      </c>
      <c r="D311" s="2" t="s">
        <v>32</v>
      </c>
      <c r="E311" s="256" t="s">
        <v>217</v>
      </c>
      <c r="F311" s="257" t="s">
        <v>370</v>
      </c>
      <c r="G311" s="258" t="s">
        <v>371</v>
      </c>
      <c r="H311" s="44"/>
      <c r="I311" s="395">
        <f t="shared" ref="I311:J313" si="30">SUM(I312)</f>
        <v>82000</v>
      </c>
      <c r="J311" s="395">
        <f t="shared" si="30"/>
        <v>82000</v>
      </c>
    </row>
    <row r="312" spans="1:10" s="515" customFormat="1" ht="31.5" x14ac:dyDescent="0.25">
      <c r="A312" s="103" t="s">
        <v>436</v>
      </c>
      <c r="B312" s="53" t="s">
        <v>52</v>
      </c>
      <c r="C312" s="2" t="s">
        <v>29</v>
      </c>
      <c r="D312" s="2" t="s">
        <v>32</v>
      </c>
      <c r="E312" s="256" t="s">
        <v>217</v>
      </c>
      <c r="F312" s="257" t="s">
        <v>10</v>
      </c>
      <c r="G312" s="258" t="s">
        <v>371</v>
      </c>
      <c r="H312" s="44"/>
      <c r="I312" s="395">
        <f t="shared" si="30"/>
        <v>82000</v>
      </c>
      <c r="J312" s="395">
        <f t="shared" si="30"/>
        <v>82000</v>
      </c>
    </row>
    <row r="313" spans="1:10" s="515" customFormat="1" ht="15.75" x14ac:dyDescent="0.25">
      <c r="A313" s="534" t="s">
        <v>437</v>
      </c>
      <c r="B313" s="53" t="s">
        <v>52</v>
      </c>
      <c r="C313" s="2" t="s">
        <v>29</v>
      </c>
      <c r="D313" s="2" t="s">
        <v>32</v>
      </c>
      <c r="E313" s="256" t="s">
        <v>217</v>
      </c>
      <c r="F313" s="257" t="s">
        <v>10</v>
      </c>
      <c r="G313" s="258" t="s">
        <v>438</v>
      </c>
      <c r="H313" s="44"/>
      <c r="I313" s="395">
        <f t="shared" si="30"/>
        <v>82000</v>
      </c>
      <c r="J313" s="395">
        <f t="shared" si="30"/>
        <v>82000</v>
      </c>
    </row>
    <row r="314" spans="1:10" s="515" customFormat="1" ht="31.5" x14ac:dyDescent="0.25">
      <c r="A314" s="535" t="s">
        <v>514</v>
      </c>
      <c r="B314" s="6" t="s">
        <v>52</v>
      </c>
      <c r="C314" s="2" t="s">
        <v>29</v>
      </c>
      <c r="D314" s="2" t="s">
        <v>32</v>
      </c>
      <c r="E314" s="220" t="s">
        <v>217</v>
      </c>
      <c r="F314" s="221" t="s">
        <v>10</v>
      </c>
      <c r="G314" s="222" t="s">
        <v>438</v>
      </c>
      <c r="H314" s="2" t="s">
        <v>16</v>
      </c>
      <c r="I314" s="397">
        <v>82000</v>
      </c>
      <c r="J314" s="397">
        <v>82000</v>
      </c>
    </row>
    <row r="315" spans="1:10" ht="63" x14ac:dyDescent="0.25">
      <c r="A315" s="61" t="s">
        <v>154</v>
      </c>
      <c r="B315" s="340" t="s">
        <v>52</v>
      </c>
      <c r="C315" s="2" t="s">
        <v>29</v>
      </c>
      <c r="D315" s="2" t="s">
        <v>32</v>
      </c>
      <c r="E315" s="220" t="s">
        <v>220</v>
      </c>
      <c r="F315" s="221" t="s">
        <v>370</v>
      </c>
      <c r="G315" s="222" t="s">
        <v>371</v>
      </c>
      <c r="H315" s="2"/>
      <c r="I315" s="395">
        <f>SUM(I316+I323)</f>
        <v>11854029</v>
      </c>
      <c r="J315" s="395">
        <f>SUM(J316+J323)</f>
        <v>11854029</v>
      </c>
    </row>
    <row r="316" spans="1:10" ht="47.25" x14ac:dyDescent="0.25">
      <c r="A316" s="61" t="s">
        <v>449</v>
      </c>
      <c r="B316" s="340" t="s">
        <v>52</v>
      </c>
      <c r="C316" s="2" t="s">
        <v>29</v>
      </c>
      <c r="D316" s="2" t="s">
        <v>32</v>
      </c>
      <c r="E316" s="220" t="s">
        <v>220</v>
      </c>
      <c r="F316" s="221" t="s">
        <v>10</v>
      </c>
      <c r="G316" s="222" t="s">
        <v>371</v>
      </c>
      <c r="H316" s="2"/>
      <c r="I316" s="395">
        <f>SUM(I317+I319)</f>
        <v>10116039</v>
      </c>
      <c r="J316" s="395">
        <f>SUM(J317+J319)</f>
        <v>10116039</v>
      </c>
    </row>
    <row r="317" spans="1:10" ht="35.25" customHeight="1" x14ac:dyDescent="0.25">
      <c r="A317" s="61" t="s">
        <v>155</v>
      </c>
      <c r="B317" s="340" t="s">
        <v>52</v>
      </c>
      <c r="C317" s="2" t="s">
        <v>29</v>
      </c>
      <c r="D317" s="2" t="s">
        <v>32</v>
      </c>
      <c r="E317" s="220" t="s">
        <v>220</v>
      </c>
      <c r="F317" s="221" t="s">
        <v>10</v>
      </c>
      <c r="G317" s="222" t="s">
        <v>450</v>
      </c>
      <c r="H317" s="2"/>
      <c r="I317" s="395">
        <f>SUM(I318)</f>
        <v>99395</v>
      </c>
      <c r="J317" s="395">
        <f>SUM(J318)</f>
        <v>99395</v>
      </c>
    </row>
    <row r="318" spans="1:10" ht="63" x14ac:dyDescent="0.25">
      <c r="A318" s="101" t="s">
        <v>76</v>
      </c>
      <c r="B318" s="340" t="s">
        <v>52</v>
      </c>
      <c r="C318" s="2" t="s">
        <v>29</v>
      </c>
      <c r="D318" s="2" t="s">
        <v>32</v>
      </c>
      <c r="E318" s="220" t="s">
        <v>220</v>
      </c>
      <c r="F318" s="221" t="s">
        <v>10</v>
      </c>
      <c r="G318" s="222" t="s">
        <v>450</v>
      </c>
      <c r="H318" s="2" t="s">
        <v>13</v>
      </c>
      <c r="I318" s="397">
        <v>99395</v>
      </c>
      <c r="J318" s="397">
        <v>99395</v>
      </c>
    </row>
    <row r="319" spans="1:10" ht="31.5" x14ac:dyDescent="0.25">
      <c r="A319" s="61" t="s">
        <v>84</v>
      </c>
      <c r="B319" s="340" t="s">
        <v>52</v>
      </c>
      <c r="C319" s="44" t="s">
        <v>29</v>
      </c>
      <c r="D319" s="44" t="s">
        <v>32</v>
      </c>
      <c r="E319" s="256" t="s">
        <v>220</v>
      </c>
      <c r="F319" s="257" t="s">
        <v>10</v>
      </c>
      <c r="G319" s="258" t="s">
        <v>402</v>
      </c>
      <c r="H319" s="44"/>
      <c r="I319" s="395">
        <f>SUM(I320:I322)</f>
        <v>10016644</v>
      </c>
      <c r="J319" s="395">
        <f>SUM(J320:J322)</f>
        <v>10016644</v>
      </c>
    </row>
    <row r="320" spans="1:10" ht="63" x14ac:dyDescent="0.25">
      <c r="A320" s="101" t="s">
        <v>76</v>
      </c>
      <c r="B320" s="340" t="s">
        <v>52</v>
      </c>
      <c r="C320" s="2" t="s">
        <v>29</v>
      </c>
      <c r="D320" s="2" t="s">
        <v>32</v>
      </c>
      <c r="E320" s="220" t="s">
        <v>220</v>
      </c>
      <c r="F320" s="221" t="s">
        <v>10</v>
      </c>
      <c r="G320" s="222" t="s">
        <v>402</v>
      </c>
      <c r="H320" s="2" t="s">
        <v>13</v>
      </c>
      <c r="I320" s="397">
        <v>8730924</v>
      </c>
      <c r="J320" s="397">
        <v>8730924</v>
      </c>
    </row>
    <row r="321" spans="1:10" ht="31.5" x14ac:dyDescent="0.25">
      <c r="A321" s="535" t="s">
        <v>514</v>
      </c>
      <c r="B321" s="6" t="s">
        <v>52</v>
      </c>
      <c r="C321" s="2" t="s">
        <v>29</v>
      </c>
      <c r="D321" s="2" t="s">
        <v>32</v>
      </c>
      <c r="E321" s="220" t="s">
        <v>220</v>
      </c>
      <c r="F321" s="221" t="s">
        <v>10</v>
      </c>
      <c r="G321" s="222" t="s">
        <v>402</v>
      </c>
      <c r="H321" s="2" t="s">
        <v>16</v>
      </c>
      <c r="I321" s="466">
        <v>1281429</v>
      </c>
      <c r="J321" s="466">
        <v>1281429</v>
      </c>
    </row>
    <row r="322" spans="1:10" ht="15.75" x14ac:dyDescent="0.25">
      <c r="A322" s="61" t="s">
        <v>18</v>
      </c>
      <c r="B322" s="340" t="s">
        <v>52</v>
      </c>
      <c r="C322" s="2" t="s">
        <v>29</v>
      </c>
      <c r="D322" s="2" t="s">
        <v>32</v>
      </c>
      <c r="E322" s="220" t="s">
        <v>220</v>
      </c>
      <c r="F322" s="221" t="s">
        <v>10</v>
      </c>
      <c r="G322" s="222" t="s">
        <v>402</v>
      </c>
      <c r="H322" s="2" t="s">
        <v>17</v>
      </c>
      <c r="I322" s="397">
        <v>4291</v>
      </c>
      <c r="J322" s="397">
        <v>4291</v>
      </c>
    </row>
    <row r="323" spans="1:10" ht="68.25" customHeight="1" x14ac:dyDescent="0.25">
      <c r="A323" s="61" t="s">
        <v>603</v>
      </c>
      <c r="B323" s="340" t="s">
        <v>52</v>
      </c>
      <c r="C323" s="2" t="s">
        <v>29</v>
      </c>
      <c r="D323" s="2" t="s">
        <v>32</v>
      </c>
      <c r="E323" s="220" t="s">
        <v>220</v>
      </c>
      <c r="F323" s="221" t="s">
        <v>12</v>
      </c>
      <c r="G323" s="222" t="s">
        <v>371</v>
      </c>
      <c r="H323" s="2"/>
      <c r="I323" s="395">
        <f>SUM(I324)</f>
        <v>1737990</v>
      </c>
      <c r="J323" s="395">
        <f>SUM(J324)</f>
        <v>1737990</v>
      </c>
    </row>
    <row r="324" spans="1:10" ht="31.5" x14ac:dyDescent="0.25">
      <c r="A324" s="61" t="s">
        <v>75</v>
      </c>
      <c r="B324" s="340" t="s">
        <v>52</v>
      </c>
      <c r="C324" s="2" t="s">
        <v>29</v>
      </c>
      <c r="D324" s="2" t="s">
        <v>32</v>
      </c>
      <c r="E324" s="220" t="s">
        <v>220</v>
      </c>
      <c r="F324" s="221" t="s">
        <v>12</v>
      </c>
      <c r="G324" s="222" t="s">
        <v>375</v>
      </c>
      <c r="H324" s="2"/>
      <c r="I324" s="395">
        <f>SUM(I325:I325)</f>
        <v>1737990</v>
      </c>
      <c r="J324" s="395">
        <f>SUM(J325:J325)</f>
        <v>1737990</v>
      </c>
    </row>
    <row r="325" spans="1:10" ht="63" x14ac:dyDescent="0.25">
      <c r="A325" s="101" t="s">
        <v>76</v>
      </c>
      <c r="B325" s="340" t="s">
        <v>52</v>
      </c>
      <c r="C325" s="2" t="s">
        <v>29</v>
      </c>
      <c r="D325" s="2" t="s">
        <v>32</v>
      </c>
      <c r="E325" s="220" t="s">
        <v>220</v>
      </c>
      <c r="F325" s="221" t="s">
        <v>12</v>
      </c>
      <c r="G325" s="222" t="s">
        <v>375</v>
      </c>
      <c r="H325" s="2" t="s">
        <v>13</v>
      </c>
      <c r="I325" s="396">
        <v>1737990</v>
      </c>
      <c r="J325" s="396">
        <v>1737990</v>
      </c>
    </row>
    <row r="326" spans="1:10" s="37" customFormat="1" ht="63" x14ac:dyDescent="0.25">
      <c r="A326" s="102" t="s">
        <v>128</v>
      </c>
      <c r="B326" s="30" t="s">
        <v>52</v>
      </c>
      <c r="C326" s="28" t="s">
        <v>29</v>
      </c>
      <c r="D326" s="42" t="s">
        <v>32</v>
      </c>
      <c r="E326" s="229" t="s">
        <v>199</v>
      </c>
      <c r="F326" s="230" t="s">
        <v>370</v>
      </c>
      <c r="G326" s="231" t="s">
        <v>371</v>
      </c>
      <c r="H326" s="28"/>
      <c r="I326" s="394">
        <f t="shared" ref="I326:J329" si="31">SUM(I327)</f>
        <v>28700</v>
      </c>
      <c r="J326" s="394">
        <f t="shared" si="31"/>
        <v>28700</v>
      </c>
    </row>
    <row r="327" spans="1:10" s="37" customFormat="1" ht="110.25" x14ac:dyDescent="0.25">
      <c r="A327" s="103" t="s">
        <v>144</v>
      </c>
      <c r="B327" s="53" t="s">
        <v>52</v>
      </c>
      <c r="C327" s="2" t="s">
        <v>29</v>
      </c>
      <c r="D327" s="35" t="s">
        <v>32</v>
      </c>
      <c r="E327" s="259" t="s">
        <v>201</v>
      </c>
      <c r="F327" s="260" t="s">
        <v>370</v>
      </c>
      <c r="G327" s="261" t="s">
        <v>371</v>
      </c>
      <c r="H327" s="2"/>
      <c r="I327" s="395">
        <f t="shared" si="31"/>
        <v>28700</v>
      </c>
      <c r="J327" s="395">
        <f t="shared" si="31"/>
        <v>28700</v>
      </c>
    </row>
    <row r="328" spans="1:10" s="37" customFormat="1" ht="47.25" x14ac:dyDescent="0.25">
      <c r="A328" s="103" t="s">
        <v>390</v>
      </c>
      <c r="B328" s="53" t="s">
        <v>52</v>
      </c>
      <c r="C328" s="2" t="s">
        <v>29</v>
      </c>
      <c r="D328" s="35" t="s">
        <v>32</v>
      </c>
      <c r="E328" s="259" t="s">
        <v>201</v>
      </c>
      <c r="F328" s="260" t="s">
        <v>10</v>
      </c>
      <c r="G328" s="261" t="s">
        <v>371</v>
      </c>
      <c r="H328" s="2"/>
      <c r="I328" s="395">
        <f t="shared" si="31"/>
        <v>28700</v>
      </c>
      <c r="J328" s="395">
        <f t="shared" si="31"/>
        <v>28700</v>
      </c>
    </row>
    <row r="329" spans="1:10" s="37" customFormat="1" ht="31.5" x14ac:dyDescent="0.25">
      <c r="A329" s="61" t="s">
        <v>99</v>
      </c>
      <c r="B329" s="340" t="s">
        <v>52</v>
      </c>
      <c r="C329" s="2" t="s">
        <v>29</v>
      </c>
      <c r="D329" s="35" t="s">
        <v>32</v>
      </c>
      <c r="E329" s="259" t="s">
        <v>201</v>
      </c>
      <c r="F329" s="260" t="s">
        <v>10</v>
      </c>
      <c r="G329" s="261" t="s">
        <v>391</v>
      </c>
      <c r="H329" s="2"/>
      <c r="I329" s="395">
        <f t="shared" si="31"/>
        <v>28700</v>
      </c>
      <c r="J329" s="395">
        <f t="shared" si="31"/>
        <v>28700</v>
      </c>
    </row>
    <row r="330" spans="1:10" s="37" customFormat="1" ht="31.5" x14ac:dyDescent="0.25">
      <c r="A330" s="535" t="s">
        <v>514</v>
      </c>
      <c r="B330" s="6" t="s">
        <v>52</v>
      </c>
      <c r="C330" s="2" t="s">
        <v>29</v>
      </c>
      <c r="D330" s="35" t="s">
        <v>32</v>
      </c>
      <c r="E330" s="259" t="s">
        <v>201</v>
      </c>
      <c r="F330" s="260" t="s">
        <v>10</v>
      </c>
      <c r="G330" s="261" t="s">
        <v>391</v>
      </c>
      <c r="H330" s="2" t="s">
        <v>16</v>
      </c>
      <c r="I330" s="396">
        <v>28700</v>
      </c>
      <c r="J330" s="396">
        <v>28700</v>
      </c>
    </row>
    <row r="331" spans="1:10" s="37" customFormat="1" ht="15.75" x14ac:dyDescent="0.25">
      <c r="A331" s="113" t="s">
        <v>37</v>
      </c>
      <c r="B331" s="19" t="s">
        <v>52</v>
      </c>
      <c r="C331" s="19">
        <v>10</v>
      </c>
      <c r="D331" s="19"/>
      <c r="E331" s="283"/>
      <c r="F331" s="284"/>
      <c r="G331" s="285"/>
      <c r="H331" s="15"/>
      <c r="I331" s="392">
        <f>SUM(I332+I360)</f>
        <v>12891574</v>
      </c>
      <c r="J331" s="392">
        <f>SUM(J332+J360)</f>
        <v>12891574</v>
      </c>
    </row>
    <row r="332" spans="1:10" s="37" customFormat="1" ht="15.75" x14ac:dyDescent="0.25">
      <c r="A332" s="109" t="s">
        <v>41</v>
      </c>
      <c r="B332" s="26" t="s">
        <v>52</v>
      </c>
      <c r="C332" s="26">
        <v>10</v>
      </c>
      <c r="D332" s="22" t="s">
        <v>15</v>
      </c>
      <c r="E332" s="265"/>
      <c r="F332" s="266"/>
      <c r="G332" s="267"/>
      <c r="H332" s="22"/>
      <c r="I332" s="393">
        <f>SUM(I333)</f>
        <v>10906482</v>
      </c>
      <c r="J332" s="393">
        <f>SUM(J333)</f>
        <v>10906482</v>
      </c>
    </row>
    <row r="333" spans="1:10" ht="31.5" x14ac:dyDescent="0.25">
      <c r="A333" s="102" t="s">
        <v>141</v>
      </c>
      <c r="B333" s="30" t="s">
        <v>52</v>
      </c>
      <c r="C333" s="30">
        <v>10</v>
      </c>
      <c r="D333" s="28" t="s">
        <v>15</v>
      </c>
      <c r="E333" s="217" t="s">
        <v>428</v>
      </c>
      <c r="F333" s="218" t="s">
        <v>370</v>
      </c>
      <c r="G333" s="219" t="s">
        <v>371</v>
      </c>
      <c r="H333" s="28"/>
      <c r="I333" s="394">
        <f>SUM(I334,I351)</f>
        <v>10906482</v>
      </c>
      <c r="J333" s="394">
        <f>SUM(J334,J351)</f>
        <v>10906482</v>
      </c>
    </row>
    <row r="334" spans="1:10" ht="47.25" x14ac:dyDescent="0.25">
      <c r="A334" s="101" t="s">
        <v>142</v>
      </c>
      <c r="B334" s="340" t="s">
        <v>52</v>
      </c>
      <c r="C334" s="340">
        <v>10</v>
      </c>
      <c r="D334" s="2" t="s">
        <v>15</v>
      </c>
      <c r="E334" s="220" t="s">
        <v>215</v>
      </c>
      <c r="F334" s="221" t="s">
        <v>370</v>
      </c>
      <c r="G334" s="222" t="s">
        <v>371</v>
      </c>
      <c r="H334" s="2"/>
      <c r="I334" s="395">
        <f>SUM(I335+I343)</f>
        <v>10527901</v>
      </c>
      <c r="J334" s="395">
        <f>SUM(J335+J343)</f>
        <v>10527901</v>
      </c>
    </row>
    <row r="335" spans="1:10" ht="15.75" x14ac:dyDescent="0.25">
      <c r="A335" s="101" t="s">
        <v>429</v>
      </c>
      <c r="B335" s="340" t="s">
        <v>52</v>
      </c>
      <c r="C335" s="340">
        <v>10</v>
      </c>
      <c r="D335" s="2" t="s">
        <v>15</v>
      </c>
      <c r="E335" s="220" t="s">
        <v>215</v>
      </c>
      <c r="F335" s="221" t="s">
        <v>10</v>
      </c>
      <c r="G335" s="222" t="s">
        <v>371</v>
      </c>
      <c r="H335" s="2"/>
      <c r="I335" s="395">
        <f>SUM(I336+I338+I341)</f>
        <v>1094820</v>
      </c>
      <c r="J335" s="395">
        <f>SUM(J336+J338+J341)</f>
        <v>1094820</v>
      </c>
    </row>
    <row r="336" spans="1:10" ht="31.5" x14ac:dyDescent="0.25">
      <c r="A336" s="101" t="s">
        <v>521</v>
      </c>
      <c r="B336" s="340" t="s">
        <v>52</v>
      </c>
      <c r="C336" s="340">
        <v>10</v>
      </c>
      <c r="D336" s="2" t="s">
        <v>15</v>
      </c>
      <c r="E336" s="220" t="s">
        <v>215</v>
      </c>
      <c r="F336" s="221" t="s">
        <v>10</v>
      </c>
      <c r="G336" s="222" t="s">
        <v>520</v>
      </c>
      <c r="H336" s="2"/>
      <c r="I336" s="395">
        <f>SUM(I337)</f>
        <v>8466</v>
      </c>
      <c r="J336" s="395">
        <f>SUM(J337)</f>
        <v>8466</v>
      </c>
    </row>
    <row r="337" spans="1:10" ht="15.75" x14ac:dyDescent="0.25">
      <c r="A337" s="61" t="s">
        <v>40</v>
      </c>
      <c r="B337" s="340" t="s">
        <v>52</v>
      </c>
      <c r="C337" s="340">
        <v>10</v>
      </c>
      <c r="D337" s="2" t="s">
        <v>15</v>
      </c>
      <c r="E337" s="220" t="s">
        <v>215</v>
      </c>
      <c r="F337" s="221" t="s">
        <v>10</v>
      </c>
      <c r="G337" s="222" t="s">
        <v>520</v>
      </c>
      <c r="H337" s="2" t="s">
        <v>39</v>
      </c>
      <c r="I337" s="397">
        <v>8466</v>
      </c>
      <c r="J337" s="397">
        <v>8466</v>
      </c>
    </row>
    <row r="338" spans="1:10" ht="63.75" customHeight="1" x14ac:dyDescent="0.25">
      <c r="A338" s="61" t="s">
        <v>96</v>
      </c>
      <c r="B338" s="340" t="s">
        <v>52</v>
      </c>
      <c r="C338" s="340">
        <v>10</v>
      </c>
      <c r="D338" s="2" t="s">
        <v>15</v>
      </c>
      <c r="E338" s="220" t="s">
        <v>215</v>
      </c>
      <c r="F338" s="221" t="s">
        <v>10</v>
      </c>
      <c r="G338" s="222" t="s">
        <v>464</v>
      </c>
      <c r="H338" s="2"/>
      <c r="I338" s="395">
        <f>SUM(I339:I340)</f>
        <v>1019070</v>
      </c>
      <c r="J338" s="395">
        <f>SUM(J339:J340)</f>
        <v>1019070</v>
      </c>
    </row>
    <row r="339" spans="1:10" ht="31.5" x14ac:dyDescent="0.25">
      <c r="A339" s="535" t="s">
        <v>514</v>
      </c>
      <c r="B339" s="6" t="s">
        <v>52</v>
      </c>
      <c r="C339" s="340">
        <v>10</v>
      </c>
      <c r="D339" s="2" t="s">
        <v>15</v>
      </c>
      <c r="E339" s="220" t="s">
        <v>215</v>
      </c>
      <c r="F339" s="221" t="s">
        <v>10</v>
      </c>
      <c r="G339" s="222" t="s">
        <v>464</v>
      </c>
      <c r="H339" s="2" t="s">
        <v>16</v>
      </c>
      <c r="I339" s="397">
        <v>5070</v>
      </c>
      <c r="J339" s="397">
        <v>5070</v>
      </c>
    </row>
    <row r="340" spans="1:10" ht="15.75" x14ac:dyDescent="0.25">
      <c r="A340" s="61" t="s">
        <v>40</v>
      </c>
      <c r="B340" s="340" t="s">
        <v>52</v>
      </c>
      <c r="C340" s="340">
        <v>10</v>
      </c>
      <c r="D340" s="2" t="s">
        <v>15</v>
      </c>
      <c r="E340" s="220" t="s">
        <v>215</v>
      </c>
      <c r="F340" s="221" t="s">
        <v>10</v>
      </c>
      <c r="G340" s="222" t="s">
        <v>464</v>
      </c>
      <c r="H340" s="2" t="s">
        <v>39</v>
      </c>
      <c r="I340" s="397">
        <v>1014000</v>
      </c>
      <c r="J340" s="397">
        <v>1014000</v>
      </c>
    </row>
    <row r="341" spans="1:10" ht="31.5" x14ac:dyDescent="0.25">
      <c r="A341" s="61" t="s">
        <v>433</v>
      </c>
      <c r="B341" s="340" t="s">
        <v>52</v>
      </c>
      <c r="C341" s="340">
        <v>10</v>
      </c>
      <c r="D341" s="2" t="s">
        <v>15</v>
      </c>
      <c r="E341" s="220" t="s">
        <v>215</v>
      </c>
      <c r="F341" s="221" t="s">
        <v>10</v>
      </c>
      <c r="G341" s="222" t="s">
        <v>434</v>
      </c>
      <c r="H341" s="2"/>
      <c r="I341" s="395">
        <f>SUM(I342)</f>
        <v>67284</v>
      </c>
      <c r="J341" s="395">
        <f>SUM(J342)</f>
        <v>67284</v>
      </c>
    </row>
    <row r="342" spans="1:10" ht="15.75" x14ac:dyDescent="0.25">
      <c r="A342" s="61" t="s">
        <v>40</v>
      </c>
      <c r="B342" s="340" t="s">
        <v>52</v>
      </c>
      <c r="C342" s="340">
        <v>10</v>
      </c>
      <c r="D342" s="2" t="s">
        <v>15</v>
      </c>
      <c r="E342" s="220" t="s">
        <v>215</v>
      </c>
      <c r="F342" s="221" t="s">
        <v>10</v>
      </c>
      <c r="G342" s="222" t="s">
        <v>434</v>
      </c>
      <c r="H342" s="2" t="s">
        <v>39</v>
      </c>
      <c r="I342" s="397">
        <v>67284</v>
      </c>
      <c r="J342" s="397">
        <v>67284</v>
      </c>
    </row>
    <row r="343" spans="1:10" ht="15.75" x14ac:dyDescent="0.25">
      <c r="A343" s="61" t="s">
        <v>439</v>
      </c>
      <c r="B343" s="340" t="s">
        <v>52</v>
      </c>
      <c r="C343" s="340">
        <v>10</v>
      </c>
      <c r="D343" s="2" t="s">
        <v>15</v>
      </c>
      <c r="E343" s="220" t="s">
        <v>215</v>
      </c>
      <c r="F343" s="221" t="s">
        <v>12</v>
      </c>
      <c r="G343" s="222" t="s">
        <v>371</v>
      </c>
      <c r="H343" s="2"/>
      <c r="I343" s="395">
        <f>SUM(I344+I346+I349)</f>
        <v>9433081</v>
      </c>
      <c r="J343" s="395">
        <f>SUM(J344+J346+J349)</f>
        <v>9433081</v>
      </c>
    </row>
    <row r="344" spans="1:10" ht="31.5" x14ac:dyDescent="0.25">
      <c r="A344" s="101" t="s">
        <v>521</v>
      </c>
      <c r="B344" s="340" t="s">
        <v>52</v>
      </c>
      <c r="C344" s="340">
        <v>10</v>
      </c>
      <c r="D344" s="2" t="s">
        <v>15</v>
      </c>
      <c r="E344" s="220" t="s">
        <v>215</v>
      </c>
      <c r="F344" s="221" t="s">
        <v>12</v>
      </c>
      <c r="G344" s="222" t="s">
        <v>520</v>
      </c>
      <c r="H344" s="2"/>
      <c r="I344" s="395">
        <f>SUM(I345)</f>
        <v>51154</v>
      </c>
      <c r="J344" s="395">
        <f>SUM(J345)</f>
        <v>51154</v>
      </c>
    </row>
    <row r="345" spans="1:10" ht="15.75" x14ac:dyDescent="0.25">
      <c r="A345" s="61" t="s">
        <v>40</v>
      </c>
      <c r="B345" s="340" t="s">
        <v>52</v>
      </c>
      <c r="C345" s="340">
        <v>10</v>
      </c>
      <c r="D345" s="2" t="s">
        <v>15</v>
      </c>
      <c r="E345" s="220" t="s">
        <v>215</v>
      </c>
      <c r="F345" s="221" t="s">
        <v>12</v>
      </c>
      <c r="G345" s="222" t="s">
        <v>520</v>
      </c>
      <c r="H345" s="2" t="s">
        <v>39</v>
      </c>
      <c r="I345" s="397">
        <v>51154</v>
      </c>
      <c r="J345" s="397">
        <v>51154</v>
      </c>
    </row>
    <row r="346" spans="1:10" ht="63" customHeight="1" x14ac:dyDescent="0.25">
      <c r="A346" s="61" t="s">
        <v>96</v>
      </c>
      <c r="B346" s="340" t="s">
        <v>52</v>
      </c>
      <c r="C346" s="340">
        <v>10</v>
      </c>
      <c r="D346" s="2" t="s">
        <v>15</v>
      </c>
      <c r="E346" s="220" t="s">
        <v>215</v>
      </c>
      <c r="F346" s="221" t="s">
        <v>12</v>
      </c>
      <c r="G346" s="222" t="s">
        <v>464</v>
      </c>
      <c r="H346" s="2"/>
      <c r="I346" s="395">
        <f>SUM(I347:I348)</f>
        <v>8967345</v>
      </c>
      <c r="J346" s="395">
        <f>SUM(J347:J348)</f>
        <v>8967345</v>
      </c>
    </row>
    <row r="347" spans="1:10" ht="31.5" x14ac:dyDescent="0.25">
      <c r="A347" s="535" t="s">
        <v>514</v>
      </c>
      <c r="B347" s="6" t="s">
        <v>52</v>
      </c>
      <c r="C347" s="340">
        <v>10</v>
      </c>
      <c r="D347" s="2" t="s">
        <v>15</v>
      </c>
      <c r="E347" s="220" t="s">
        <v>215</v>
      </c>
      <c r="F347" s="221" t="s">
        <v>12</v>
      </c>
      <c r="G347" s="222" t="s">
        <v>464</v>
      </c>
      <c r="H347" s="2" t="s">
        <v>16</v>
      </c>
      <c r="I347" s="397">
        <v>44837</v>
      </c>
      <c r="J347" s="397">
        <v>44837</v>
      </c>
    </row>
    <row r="348" spans="1:10" ht="15.75" x14ac:dyDescent="0.25">
      <c r="A348" s="61" t="s">
        <v>40</v>
      </c>
      <c r="B348" s="340" t="s">
        <v>52</v>
      </c>
      <c r="C348" s="340">
        <v>10</v>
      </c>
      <c r="D348" s="2" t="s">
        <v>15</v>
      </c>
      <c r="E348" s="220" t="s">
        <v>215</v>
      </c>
      <c r="F348" s="221" t="s">
        <v>12</v>
      </c>
      <c r="G348" s="222" t="s">
        <v>464</v>
      </c>
      <c r="H348" s="2" t="s">
        <v>39</v>
      </c>
      <c r="I348" s="397">
        <v>8922508</v>
      </c>
      <c r="J348" s="397">
        <v>8922508</v>
      </c>
    </row>
    <row r="349" spans="1:10" ht="31.5" x14ac:dyDescent="0.25">
      <c r="A349" s="61" t="s">
        <v>433</v>
      </c>
      <c r="B349" s="340" t="s">
        <v>52</v>
      </c>
      <c r="C349" s="340">
        <v>10</v>
      </c>
      <c r="D349" s="2" t="s">
        <v>15</v>
      </c>
      <c r="E349" s="220" t="s">
        <v>215</v>
      </c>
      <c r="F349" s="221" t="s">
        <v>12</v>
      </c>
      <c r="G349" s="222" t="s">
        <v>434</v>
      </c>
      <c r="H349" s="2"/>
      <c r="I349" s="395">
        <f>SUM(I350)</f>
        <v>414582</v>
      </c>
      <c r="J349" s="395">
        <f>SUM(J350)</f>
        <v>414582</v>
      </c>
    </row>
    <row r="350" spans="1:10" ht="15.75" x14ac:dyDescent="0.25">
      <c r="A350" s="61" t="s">
        <v>40</v>
      </c>
      <c r="B350" s="340" t="s">
        <v>52</v>
      </c>
      <c r="C350" s="340">
        <v>10</v>
      </c>
      <c r="D350" s="2" t="s">
        <v>15</v>
      </c>
      <c r="E350" s="220" t="s">
        <v>215</v>
      </c>
      <c r="F350" s="221" t="s">
        <v>12</v>
      </c>
      <c r="G350" s="222" t="s">
        <v>434</v>
      </c>
      <c r="H350" s="2" t="s">
        <v>39</v>
      </c>
      <c r="I350" s="397">
        <v>414582</v>
      </c>
      <c r="J350" s="397">
        <v>414582</v>
      </c>
    </row>
    <row r="351" spans="1:10" ht="63" customHeight="1" x14ac:dyDescent="0.25">
      <c r="A351" s="61" t="s">
        <v>146</v>
      </c>
      <c r="B351" s="340" t="s">
        <v>52</v>
      </c>
      <c r="C351" s="340">
        <v>10</v>
      </c>
      <c r="D351" s="2" t="s">
        <v>15</v>
      </c>
      <c r="E351" s="220" t="s">
        <v>216</v>
      </c>
      <c r="F351" s="221" t="s">
        <v>370</v>
      </c>
      <c r="G351" s="222" t="s">
        <v>371</v>
      </c>
      <c r="H351" s="2"/>
      <c r="I351" s="395">
        <f>SUM(I352)</f>
        <v>378581</v>
      </c>
      <c r="J351" s="395">
        <f>SUM(J352)</f>
        <v>378581</v>
      </c>
    </row>
    <row r="352" spans="1:10" ht="31.5" x14ac:dyDescent="0.25">
      <c r="A352" s="61" t="s">
        <v>442</v>
      </c>
      <c r="B352" s="340" t="s">
        <v>52</v>
      </c>
      <c r="C352" s="340">
        <v>10</v>
      </c>
      <c r="D352" s="2" t="s">
        <v>15</v>
      </c>
      <c r="E352" s="220" t="s">
        <v>216</v>
      </c>
      <c r="F352" s="221" t="s">
        <v>10</v>
      </c>
      <c r="G352" s="222" t="s">
        <v>371</v>
      </c>
      <c r="H352" s="2"/>
      <c r="I352" s="395">
        <f>SUM(I353+I355+I358)</f>
        <v>378581</v>
      </c>
      <c r="J352" s="395">
        <f>SUM(J353+J355+J358)</f>
        <v>378581</v>
      </c>
    </row>
    <row r="353" spans="1:12" ht="31.5" x14ac:dyDescent="0.25">
      <c r="A353" s="101" t="s">
        <v>521</v>
      </c>
      <c r="B353" s="340" t="s">
        <v>52</v>
      </c>
      <c r="C353" s="340">
        <v>10</v>
      </c>
      <c r="D353" s="2" t="s">
        <v>15</v>
      </c>
      <c r="E353" s="220" t="s">
        <v>216</v>
      </c>
      <c r="F353" s="221" t="s">
        <v>10</v>
      </c>
      <c r="G353" s="222" t="s">
        <v>520</v>
      </c>
      <c r="H353" s="2"/>
      <c r="I353" s="395">
        <f>SUM(I354)</f>
        <v>2124</v>
      </c>
      <c r="J353" s="395">
        <f>SUM(J354)</f>
        <v>2124</v>
      </c>
    </row>
    <row r="354" spans="1:12" ht="15.75" x14ac:dyDescent="0.25">
      <c r="A354" s="61" t="s">
        <v>40</v>
      </c>
      <c r="B354" s="340" t="s">
        <v>52</v>
      </c>
      <c r="C354" s="340">
        <v>10</v>
      </c>
      <c r="D354" s="2" t="s">
        <v>15</v>
      </c>
      <c r="E354" s="220" t="s">
        <v>216</v>
      </c>
      <c r="F354" s="221" t="s">
        <v>10</v>
      </c>
      <c r="G354" s="222" t="s">
        <v>520</v>
      </c>
      <c r="H354" s="2" t="s">
        <v>39</v>
      </c>
      <c r="I354" s="397">
        <v>2124</v>
      </c>
      <c r="J354" s="397">
        <v>2124</v>
      </c>
    </row>
    <row r="355" spans="1:12" ht="78" customHeight="1" x14ac:dyDescent="0.25">
      <c r="A355" s="61" t="s">
        <v>96</v>
      </c>
      <c r="B355" s="340" t="s">
        <v>52</v>
      </c>
      <c r="C355" s="340">
        <v>10</v>
      </c>
      <c r="D355" s="2" t="s">
        <v>15</v>
      </c>
      <c r="E355" s="220" t="s">
        <v>216</v>
      </c>
      <c r="F355" s="300" t="s">
        <v>10</v>
      </c>
      <c r="G355" s="222" t="s">
        <v>464</v>
      </c>
      <c r="H355" s="2"/>
      <c r="I355" s="395">
        <f>SUM(I356:I357)</f>
        <v>359500</v>
      </c>
      <c r="J355" s="395">
        <f>SUM(J356:J357)</f>
        <v>359500</v>
      </c>
    </row>
    <row r="356" spans="1:12" ht="18" hidden="1" customHeight="1" x14ac:dyDescent="0.25">
      <c r="A356" s="535" t="s">
        <v>514</v>
      </c>
      <c r="B356" s="6" t="s">
        <v>52</v>
      </c>
      <c r="C356" s="340">
        <v>10</v>
      </c>
      <c r="D356" s="2" t="s">
        <v>15</v>
      </c>
      <c r="E356" s="116" t="s">
        <v>216</v>
      </c>
      <c r="F356" s="302" t="s">
        <v>10</v>
      </c>
      <c r="G356" s="299" t="s">
        <v>464</v>
      </c>
      <c r="H356" s="2" t="s">
        <v>16</v>
      </c>
      <c r="I356" s="397"/>
      <c r="J356" s="397"/>
    </row>
    <row r="357" spans="1:12" ht="15.75" x14ac:dyDescent="0.25">
      <c r="A357" s="61" t="s">
        <v>40</v>
      </c>
      <c r="B357" s="340" t="s">
        <v>52</v>
      </c>
      <c r="C357" s="340">
        <v>10</v>
      </c>
      <c r="D357" s="2" t="s">
        <v>15</v>
      </c>
      <c r="E357" s="220" t="s">
        <v>216</v>
      </c>
      <c r="F357" s="301" t="s">
        <v>10</v>
      </c>
      <c r="G357" s="222" t="s">
        <v>464</v>
      </c>
      <c r="H357" s="2" t="s">
        <v>39</v>
      </c>
      <c r="I357" s="397">
        <v>359500</v>
      </c>
      <c r="J357" s="397">
        <v>359500</v>
      </c>
    </row>
    <row r="358" spans="1:12" ht="31.5" x14ac:dyDescent="0.25">
      <c r="A358" s="61" t="s">
        <v>433</v>
      </c>
      <c r="B358" s="340" t="s">
        <v>52</v>
      </c>
      <c r="C358" s="340">
        <v>10</v>
      </c>
      <c r="D358" s="2" t="s">
        <v>15</v>
      </c>
      <c r="E358" s="220" t="s">
        <v>216</v>
      </c>
      <c r="F358" s="221" t="s">
        <v>10</v>
      </c>
      <c r="G358" s="222" t="s">
        <v>434</v>
      </c>
      <c r="H358" s="2"/>
      <c r="I358" s="395">
        <f>SUM(I359)</f>
        <v>16957</v>
      </c>
      <c r="J358" s="395">
        <f>SUM(J359)</f>
        <v>16957</v>
      </c>
    </row>
    <row r="359" spans="1:12" ht="15.75" x14ac:dyDescent="0.25">
      <c r="A359" s="61" t="s">
        <v>40</v>
      </c>
      <c r="B359" s="340" t="s">
        <v>52</v>
      </c>
      <c r="C359" s="340">
        <v>10</v>
      </c>
      <c r="D359" s="2" t="s">
        <v>15</v>
      </c>
      <c r="E359" s="220" t="s">
        <v>216</v>
      </c>
      <c r="F359" s="221" t="s">
        <v>10</v>
      </c>
      <c r="G359" s="222" t="s">
        <v>434</v>
      </c>
      <c r="H359" s="2" t="s">
        <v>39</v>
      </c>
      <c r="I359" s="397">
        <v>16957</v>
      </c>
      <c r="J359" s="397">
        <v>16957</v>
      </c>
    </row>
    <row r="360" spans="1:12" ht="15.75" x14ac:dyDescent="0.25">
      <c r="A360" s="109" t="s">
        <v>42</v>
      </c>
      <c r="B360" s="26" t="s">
        <v>52</v>
      </c>
      <c r="C360" s="26">
        <v>10</v>
      </c>
      <c r="D360" s="22" t="s">
        <v>20</v>
      </c>
      <c r="E360" s="265"/>
      <c r="F360" s="266"/>
      <c r="G360" s="267"/>
      <c r="H360" s="22"/>
      <c r="I360" s="393">
        <f t="shared" ref="I360:J363" si="32">SUM(I361)</f>
        <v>1985092</v>
      </c>
      <c r="J360" s="393">
        <f t="shared" si="32"/>
        <v>1985092</v>
      </c>
    </row>
    <row r="361" spans="1:12" ht="31.5" x14ac:dyDescent="0.25">
      <c r="A361" s="102" t="s">
        <v>163</v>
      </c>
      <c r="B361" s="30" t="s">
        <v>52</v>
      </c>
      <c r="C361" s="30">
        <v>10</v>
      </c>
      <c r="D361" s="28" t="s">
        <v>20</v>
      </c>
      <c r="E361" s="217" t="s">
        <v>428</v>
      </c>
      <c r="F361" s="218" t="s">
        <v>370</v>
      </c>
      <c r="G361" s="219" t="s">
        <v>371</v>
      </c>
      <c r="H361" s="28"/>
      <c r="I361" s="394">
        <f t="shared" si="32"/>
        <v>1985092</v>
      </c>
      <c r="J361" s="394">
        <f t="shared" si="32"/>
        <v>1985092</v>
      </c>
    </row>
    <row r="362" spans="1:12" ht="47.25" x14ac:dyDescent="0.25">
      <c r="A362" s="61" t="s">
        <v>164</v>
      </c>
      <c r="B362" s="340" t="s">
        <v>52</v>
      </c>
      <c r="C362" s="340">
        <v>10</v>
      </c>
      <c r="D362" s="2" t="s">
        <v>20</v>
      </c>
      <c r="E362" s="220" t="s">
        <v>215</v>
      </c>
      <c r="F362" s="221" t="s">
        <v>370</v>
      </c>
      <c r="G362" s="222" t="s">
        <v>371</v>
      </c>
      <c r="H362" s="2"/>
      <c r="I362" s="395">
        <f t="shared" si="32"/>
        <v>1985092</v>
      </c>
      <c r="J362" s="395">
        <f t="shared" si="32"/>
        <v>1985092</v>
      </c>
    </row>
    <row r="363" spans="1:12" ht="15.75" x14ac:dyDescent="0.25">
      <c r="A363" s="61" t="s">
        <v>429</v>
      </c>
      <c r="B363" s="340" t="s">
        <v>52</v>
      </c>
      <c r="C363" s="6">
        <v>10</v>
      </c>
      <c r="D363" s="2" t="s">
        <v>20</v>
      </c>
      <c r="E363" s="220" t="s">
        <v>215</v>
      </c>
      <c r="F363" s="221" t="s">
        <v>10</v>
      </c>
      <c r="G363" s="222" t="s">
        <v>371</v>
      </c>
      <c r="H363" s="2"/>
      <c r="I363" s="395">
        <f t="shared" si="32"/>
        <v>1985092</v>
      </c>
      <c r="J363" s="395">
        <f t="shared" si="32"/>
        <v>1985092</v>
      </c>
    </row>
    <row r="364" spans="1:12" ht="15.75" x14ac:dyDescent="0.25">
      <c r="A364" s="101" t="s">
        <v>165</v>
      </c>
      <c r="B364" s="340" t="s">
        <v>52</v>
      </c>
      <c r="C364" s="340">
        <v>10</v>
      </c>
      <c r="D364" s="2" t="s">
        <v>20</v>
      </c>
      <c r="E364" s="220" t="s">
        <v>215</v>
      </c>
      <c r="F364" s="221" t="s">
        <v>10</v>
      </c>
      <c r="G364" s="222" t="s">
        <v>471</v>
      </c>
      <c r="H364" s="2"/>
      <c r="I364" s="395">
        <f>SUM(I365:I365)</f>
        <v>1985092</v>
      </c>
      <c r="J364" s="395">
        <f>SUM(J365:J365)</f>
        <v>1985092</v>
      </c>
    </row>
    <row r="365" spans="1:12" ht="15.75" x14ac:dyDescent="0.25">
      <c r="A365" s="61" t="s">
        <v>40</v>
      </c>
      <c r="B365" s="340" t="s">
        <v>52</v>
      </c>
      <c r="C365" s="340">
        <v>10</v>
      </c>
      <c r="D365" s="2" t="s">
        <v>20</v>
      </c>
      <c r="E365" s="220" t="s">
        <v>215</v>
      </c>
      <c r="F365" s="221" t="s">
        <v>10</v>
      </c>
      <c r="G365" s="222" t="s">
        <v>471</v>
      </c>
      <c r="H365" s="2" t="s">
        <v>39</v>
      </c>
      <c r="I365" s="397">
        <v>1985092</v>
      </c>
      <c r="J365" s="397">
        <v>1985092</v>
      </c>
      <c r="K365" s="446"/>
      <c r="L365" s="446"/>
    </row>
    <row r="366" spans="1:12" s="37" customFormat="1" ht="31.5" x14ac:dyDescent="0.25">
      <c r="A366" s="423" t="s">
        <v>58</v>
      </c>
      <c r="B366" s="424" t="s">
        <v>59</v>
      </c>
      <c r="C366" s="417"/>
      <c r="D366" s="418"/>
      <c r="E366" s="419"/>
      <c r="F366" s="420"/>
      <c r="G366" s="421"/>
      <c r="H366" s="422"/>
      <c r="I366" s="410">
        <f>SUM(I367+I383+I426+I439)</f>
        <v>35235580</v>
      </c>
      <c r="J366" s="410">
        <f>SUM(J367+J383+J426+J439)</f>
        <v>35235580</v>
      </c>
      <c r="K366" s="465"/>
      <c r="L366" s="465"/>
    </row>
    <row r="367" spans="1:12" s="37" customFormat="1" ht="15.75" x14ac:dyDescent="0.25">
      <c r="A367" s="277" t="s">
        <v>27</v>
      </c>
      <c r="B367" s="19" t="s">
        <v>59</v>
      </c>
      <c r="C367" s="15" t="s">
        <v>29</v>
      </c>
      <c r="D367" s="19"/>
      <c r="E367" s="247"/>
      <c r="F367" s="248"/>
      <c r="G367" s="249"/>
      <c r="H367" s="15"/>
      <c r="I367" s="392">
        <f>SUM(+I368)</f>
        <v>564950</v>
      </c>
      <c r="J367" s="392">
        <f>SUM(+J368)</f>
        <v>564950</v>
      </c>
    </row>
    <row r="368" spans="1:12" s="37" customFormat="1" ht="15.75" x14ac:dyDescent="0.25">
      <c r="A368" s="109" t="s">
        <v>547</v>
      </c>
      <c r="B368" s="26" t="s">
        <v>59</v>
      </c>
      <c r="C368" s="22" t="s">
        <v>29</v>
      </c>
      <c r="D368" s="22" t="s">
        <v>29</v>
      </c>
      <c r="E368" s="214"/>
      <c r="F368" s="215"/>
      <c r="G368" s="216"/>
      <c r="H368" s="22"/>
      <c r="I368" s="393">
        <f>SUM(I369+I378)</f>
        <v>564950</v>
      </c>
      <c r="J368" s="393">
        <f>SUM(J369+J378)</f>
        <v>564950</v>
      </c>
    </row>
    <row r="369" spans="1:12" ht="63" x14ac:dyDescent="0.25">
      <c r="A369" s="102" t="s">
        <v>151</v>
      </c>
      <c r="B369" s="30" t="s">
        <v>59</v>
      </c>
      <c r="C369" s="28" t="s">
        <v>29</v>
      </c>
      <c r="D369" s="28" t="s">
        <v>29</v>
      </c>
      <c r="E369" s="217" t="s">
        <v>443</v>
      </c>
      <c r="F369" s="218" t="s">
        <v>370</v>
      </c>
      <c r="G369" s="219" t="s">
        <v>371</v>
      </c>
      <c r="H369" s="28"/>
      <c r="I369" s="394">
        <f>SUM(I370+I374)</f>
        <v>539950</v>
      </c>
      <c r="J369" s="394">
        <f>SUM(J370+J374)</f>
        <v>539950</v>
      </c>
    </row>
    <row r="370" spans="1:12" ht="81" customHeight="1" x14ac:dyDescent="0.25">
      <c r="A370" s="105" t="s">
        <v>152</v>
      </c>
      <c r="B370" s="53" t="s">
        <v>59</v>
      </c>
      <c r="C370" s="44" t="s">
        <v>29</v>
      </c>
      <c r="D370" s="44" t="s">
        <v>29</v>
      </c>
      <c r="E370" s="256" t="s">
        <v>223</v>
      </c>
      <c r="F370" s="257" t="s">
        <v>370</v>
      </c>
      <c r="G370" s="258" t="s">
        <v>371</v>
      </c>
      <c r="H370" s="44"/>
      <c r="I370" s="395">
        <f t="shared" ref="I370:J372" si="33">SUM(I371)</f>
        <v>148000</v>
      </c>
      <c r="J370" s="395">
        <f t="shared" si="33"/>
        <v>148000</v>
      </c>
    </row>
    <row r="371" spans="1:12" ht="31.5" x14ac:dyDescent="0.25">
      <c r="A371" s="105" t="s">
        <v>444</v>
      </c>
      <c r="B371" s="53" t="s">
        <v>59</v>
      </c>
      <c r="C371" s="44" t="s">
        <v>29</v>
      </c>
      <c r="D371" s="44" t="s">
        <v>29</v>
      </c>
      <c r="E371" s="256" t="s">
        <v>223</v>
      </c>
      <c r="F371" s="257" t="s">
        <v>10</v>
      </c>
      <c r="G371" s="258" t="s">
        <v>371</v>
      </c>
      <c r="H371" s="44"/>
      <c r="I371" s="395">
        <f t="shared" si="33"/>
        <v>148000</v>
      </c>
      <c r="J371" s="395">
        <f t="shared" si="33"/>
        <v>148000</v>
      </c>
    </row>
    <row r="372" spans="1:12" ht="15.75" x14ac:dyDescent="0.25">
      <c r="A372" s="61" t="s">
        <v>85</v>
      </c>
      <c r="B372" s="340" t="s">
        <v>59</v>
      </c>
      <c r="C372" s="44" t="s">
        <v>29</v>
      </c>
      <c r="D372" s="44" t="s">
        <v>29</v>
      </c>
      <c r="E372" s="256" t="s">
        <v>223</v>
      </c>
      <c r="F372" s="257" t="s">
        <v>10</v>
      </c>
      <c r="G372" s="258" t="s">
        <v>445</v>
      </c>
      <c r="H372" s="44"/>
      <c r="I372" s="395">
        <f t="shared" si="33"/>
        <v>148000</v>
      </c>
      <c r="J372" s="395">
        <f t="shared" si="33"/>
        <v>148000</v>
      </c>
    </row>
    <row r="373" spans="1:12" ht="31.5" x14ac:dyDescent="0.25">
      <c r="A373" s="535" t="s">
        <v>514</v>
      </c>
      <c r="B373" s="6" t="s">
        <v>59</v>
      </c>
      <c r="C373" s="44" t="s">
        <v>29</v>
      </c>
      <c r="D373" s="44" t="s">
        <v>29</v>
      </c>
      <c r="E373" s="256" t="s">
        <v>223</v>
      </c>
      <c r="F373" s="257" t="s">
        <v>10</v>
      </c>
      <c r="G373" s="258" t="s">
        <v>445</v>
      </c>
      <c r="H373" s="44" t="s">
        <v>16</v>
      </c>
      <c r="I373" s="397">
        <v>148000</v>
      </c>
      <c r="J373" s="397">
        <v>148000</v>
      </c>
    </row>
    <row r="374" spans="1:12" ht="78.75" x14ac:dyDescent="0.25">
      <c r="A374" s="103" t="s">
        <v>153</v>
      </c>
      <c r="B374" s="53" t="s">
        <v>59</v>
      </c>
      <c r="C374" s="44" t="s">
        <v>29</v>
      </c>
      <c r="D374" s="44" t="s">
        <v>29</v>
      </c>
      <c r="E374" s="256" t="s">
        <v>219</v>
      </c>
      <c r="F374" s="257" t="s">
        <v>370</v>
      </c>
      <c r="G374" s="258" t="s">
        <v>371</v>
      </c>
      <c r="H374" s="44"/>
      <c r="I374" s="395">
        <f>SUM(I375)</f>
        <v>391950</v>
      </c>
      <c r="J374" s="395">
        <f>SUM(J375)</f>
        <v>391950</v>
      </c>
    </row>
    <row r="375" spans="1:12" ht="31.5" x14ac:dyDescent="0.25">
      <c r="A375" s="103" t="s">
        <v>446</v>
      </c>
      <c r="B375" s="53" t="s">
        <v>59</v>
      </c>
      <c r="C375" s="44" t="s">
        <v>29</v>
      </c>
      <c r="D375" s="44" t="s">
        <v>29</v>
      </c>
      <c r="E375" s="256" t="s">
        <v>219</v>
      </c>
      <c r="F375" s="257" t="s">
        <v>10</v>
      </c>
      <c r="G375" s="122" t="s">
        <v>371</v>
      </c>
      <c r="H375" s="44"/>
      <c r="I375" s="395">
        <f>SUM(I376)</f>
        <v>391950</v>
      </c>
      <c r="J375" s="395">
        <f>SUM(J376)</f>
        <v>391950</v>
      </c>
    </row>
    <row r="376" spans="1:12" ht="31.5" x14ac:dyDescent="0.25">
      <c r="A376" s="101" t="s">
        <v>447</v>
      </c>
      <c r="B376" s="340" t="s">
        <v>59</v>
      </c>
      <c r="C376" s="2" t="s">
        <v>29</v>
      </c>
      <c r="D376" s="2" t="s">
        <v>29</v>
      </c>
      <c r="E376" s="256" t="s">
        <v>219</v>
      </c>
      <c r="F376" s="221" t="s">
        <v>10</v>
      </c>
      <c r="G376" s="222" t="s">
        <v>448</v>
      </c>
      <c r="H376" s="2"/>
      <c r="I376" s="395">
        <f>SUM(I377:I377)</f>
        <v>391950</v>
      </c>
      <c r="J376" s="395">
        <f>SUM(J377:J377)</f>
        <v>391950</v>
      </c>
    </row>
    <row r="377" spans="1:12" ht="15.75" x14ac:dyDescent="0.25">
      <c r="A377" s="61" t="s">
        <v>40</v>
      </c>
      <c r="B377" s="340" t="s">
        <v>59</v>
      </c>
      <c r="C377" s="2" t="s">
        <v>29</v>
      </c>
      <c r="D377" s="2" t="s">
        <v>29</v>
      </c>
      <c r="E377" s="256" t="s">
        <v>219</v>
      </c>
      <c r="F377" s="221" t="s">
        <v>10</v>
      </c>
      <c r="G377" s="222" t="s">
        <v>448</v>
      </c>
      <c r="H377" s="2" t="s">
        <v>39</v>
      </c>
      <c r="I377" s="397">
        <v>391950</v>
      </c>
      <c r="J377" s="397">
        <v>391950</v>
      </c>
      <c r="K377" s="446"/>
      <c r="L377" s="446"/>
    </row>
    <row r="378" spans="1:12" s="64" customFormat="1" ht="47.25" x14ac:dyDescent="0.25">
      <c r="A378" s="102" t="s">
        <v>112</v>
      </c>
      <c r="B378" s="30" t="s">
        <v>59</v>
      </c>
      <c r="C378" s="28" t="s">
        <v>29</v>
      </c>
      <c r="D378" s="28" t="s">
        <v>29</v>
      </c>
      <c r="E378" s="217" t="s">
        <v>385</v>
      </c>
      <c r="F378" s="218" t="s">
        <v>370</v>
      </c>
      <c r="G378" s="219" t="s">
        <v>371</v>
      </c>
      <c r="H378" s="28"/>
      <c r="I378" s="394">
        <f t="shared" ref="I378:J381" si="34">SUM(I379)</f>
        <v>25000</v>
      </c>
      <c r="J378" s="394">
        <f t="shared" si="34"/>
        <v>25000</v>
      </c>
    </row>
    <row r="379" spans="1:12" s="64" customFormat="1" ht="63" x14ac:dyDescent="0.25">
      <c r="A379" s="103" t="s">
        <v>148</v>
      </c>
      <c r="B379" s="53" t="s">
        <v>59</v>
      </c>
      <c r="C379" s="35" t="s">
        <v>29</v>
      </c>
      <c r="D379" s="44" t="s">
        <v>29</v>
      </c>
      <c r="E379" s="256" t="s">
        <v>218</v>
      </c>
      <c r="F379" s="257" t="s">
        <v>370</v>
      </c>
      <c r="G379" s="258" t="s">
        <v>371</v>
      </c>
      <c r="H379" s="71"/>
      <c r="I379" s="398">
        <f t="shared" si="34"/>
        <v>25000</v>
      </c>
      <c r="J379" s="398">
        <f t="shared" si="34"/>
        <v>25000</v>
      </c>
    </row>
    <row r="380" spans="1:12" s="64" customFormat="1" ht="31.5" x14ac:dyDescent="0.25">
      <c r="A380" s="103" t="s">
        <v>440</v>
      </c>
      <c r="B380" s="53" t="s">
        <v>59</v>
      </c>
      <c r="C380" s="35" t="s">
        <v>29</v>
      </c>
      <c r="D380" s="44" t="s">
        <v>29</v>
      </c>
      <c r="E380" s="256" t="s">
        <v>218</v>
      </c>
      <c r="F380" s="257" t="s">
        <v>10</v>
      </c>
      <c r="G380" s="258" t="s">
        <v>371</v>
      </c>
      <c r="H380" s="71"/>
      <c r="I380" s="398">
        <f t="shared" si="34"/>
        <v>25000</v>
      </c>
      <c r="J380" s="398">
        <f t="shared" si="34"/>
        <v>25000</v>
      </c>
    </row>
    <row r="381" spans="1:12" s="37" customFormat="1" ht="31.5" x14ac:dyDescent="0.25">
      <c r="A381" s="104" t="s">
        <v>149</v>
      </c>
      <c r="B381" s="282" t="s">
        <v>59</v>
      </c>
      <c r="C381" s="35" t="s">
        <v>29</v>
      </c>
      <c r="D381" s="44" t="s">
        <v>29</v>
      </c>
      <c r="E381" s="256" t="s">
        <v>218</v>
      </c>
      <c r="F381" s="257" t="s">
        <v>10</v>
      </c>
      <c r="G381" s="258" t="s">
        <v>441</v>
      </c>
      <c r="H381" s="71"/>
      <c r="I381" s="398">
        <f t="shared" si="34"/>
        <v>25000</v>
      </c>
      <c r="J381" s="398">
        <f t="shared" si="34"/>
        <v>25000</v>
      </c>
    </row>
    <row r="382" spans="1:12" s="37" customFormat="1" ht="31.5" x14ac:dyDescent="0.25">
      <c r="A382" s="540" t="s">
        <v>514</v>
      </c>
      <c r="B382" s="282" t="s">
        <v>59</v>
      </c>
      <c r="C382" s="44" t="s">
        <v>29</v>
      </c>
      <c r="D382" s="44" t="s">
        <v>29</v>
      </c>
      <c r="E382" s="256" t="s">
        <v>218</v>
      </c>
      <c r="F382" s="257" t="s">
        <v>10</v>
      </c>
      <c r="G382" s="258" t="s">
        <v>441</v>
      </c>
      <c r="H382" s="71" t="s">
        <v>16</v>
      </c>
      <c r="I382" s="399">
        <v>25000</v>
      </c>
      <c r="J382" s="399">
        <v>25000</v>
      </c>
    </row>
    <row r="383" spans="1:12" ht="15.75" x14ac:dyDescent="0.25">
      <c r="A383" s="113" t="s">
        <v>33</v>
      </c>
      <c r="B383" s="19" t="s">
        <v>59</v>
      </c>
      <c r="C383" s="15" t="s">
        <v>35</v>
      </c>
      <c r="D383" s="15"/>
      <c r="E383" s="211"/>
      <c r="F383" s="212"/>
      <c r="G383" s="213"/>
      <c r="H383" s="15"/>
      <c r="I383" s="392">
        <f>SUM(I384,I408)</f>
        <v>33456169</v>
      </c>
      <c r="J383" s="392">
        <f>SUM(J384,J408)</f>
        <v>33456169</v>
      </c>
    </row>
    <row r="384" spans="1:12" ht="15.75" x14ac:dyDescent="0.25">
      <c r="A384" s="109" t="s">
        <v>34</v>
      </c>
      <c r="B384" s="26" t="s">
        <v>59</v>
      </c>
      <c r="C384" s="22" t="s">
        <v>35</v>
      </c>
      <c r="D384" s="22" t="s">
        <v>10</v>
      </c>
      <c r="E384" s="214"/>
      <c r="F384" s="215"/>
      <c r="G384" s="216"/>
      <c r="H384" s="22"/>
      <c r="I384" s="393">
        <f>SUM(I385+I398+I403)</f>
        <v>26469190</v>
      </c>
      <c r="J384" s="393">
        <f>SUM(J385+J398+J403)</f>
        <v>26469190</v>
      </c>
    </row>
    <row r="385" spans="1:10" ht="31.5" x14ac:dyDescent="0.25">
      <c r="A385" s="99" t="s">
        <v>150</v>
      </c>
      <c r="B385" s="30" t="s">
        <v>59</v>
      </c>
      <c r="C385" s="28" t="s">
        <v>35</v>
      </c>
      <c r="D385" s="28" t="s">
        <v>10</v>
      </c>
      <c r="E385" s="217" t="s">
        <v>221</v>
      </c>
      <c r="F385" s="218" t="s">
        <v>370</v>
      </c>
      <c r="G385" s="219" t="s">
        <v>371</v>
      </c>
      <c r="H385" s="31"/>
      <c r="I385" s="394">
        <f>SUM(I386,I392)</f>
        <v>26390310</v>
      </c>
      <c r="J385" s="394">
        <f>SUM(J386,J392)</f>
        <v>26390310</v>
      </c>
    </row>
    <row r="386" spans="1:10" ht="33" customHeight="1" x14ac:dyDescent="0.25">
      <c r="A386" s="101" t="s">
        <v>156</v>
      </c>
      <c r="B386" s="340" t="s">
        <v>59</v>
      </c>
      <c r="C386" s="2" t="s">
        <v>35</v>
      </c>
      <c r="D386" s="2" t="s">
        <v>10</v>
      </c>
      <c r="E386" s="220" t="s">
        <v>224</v>
      </c>
      <c r="F386" s="221" t="s">
        <v>370</v>
      </c>
      <c r="G386" s="222" t="s">
        <v>371</v>
      </c>
      <c r="H386" s="2"/>
      <c r="I386" s="395">
        <f>SUM(I387)</f>
        <v>13698677</v>
      </c>
      <c r="J386" s="395">
        <f>SUM(J387)</f>
        <v>13698677</v>
      </c>
    </row>
    <row r="387" spans="1:10" ht="31.5" x14ac:dyDescent="0.25">
      <c r="A387" s="101" t="s">
        <v>451</v>
      </c>
      <c r="B387" s="340" t="s">
        <v>59</v>
      </c>
      <c r="C387" s="2" t="s">
        <v>35</v>
      </c>
      <c r="D387" s="2" t="s">
        <v>10</v>
      </c>
      <c r="E387" s="220" t="s">
        <v>224</v>
      </c>
      <c r="F387" s="221" t="s">
        <v>10</v>
      </c>
      <c r="G387" s="222" t="s">
        <v>371</v>
      </c>
      <c r="H387" s="2"/>
      <c r="I387" s="395">
        <f>SUM(I388)</f>
        <v>13698677</v>
      </c>
      <c r="J387" s="395">
        <f>SUM(J388)</f>
        <v>13698677</v>
      </c>
    </row>
    <row r="388" spans="1:10" ht="31.5" x14ac:dyDescent="0.25">
      <c r="A388" s="61" t="s">
        <v>84</v>
      </c>
      <c r="B388" s="340" t="s">
        <v>59</v>
      </c>
      <c r="C388" s="2" t="s">
        <v>35</v>
      </c>
      <c r="D388" s="2" t="s">
        <v>10</v>
      </c>
      <c r="E388" s="220" t="s">
        <v>224</v>
      </c>
      <c r="F388" s="221" t="s">
        <v>10</v>
      </c>
      <c r="G388" s="222" t="s">
        <v>402</v>
      </c>
      <c r="H388" s="2"/>
      <c r="I388" s="395">
        <f>SUM(I389:I391)</f>
        <v>13698677</v>
      </c>
      <c r="J388" s="395">
        <f>SUM(J389:J391)</f>
        <v>13698677</v>
      </c>
    </row>
    <row r="389" spans="1:10" ht="63" x14ac:dyDescent="0.25">
      <c r="A389" s="101" t="s">
        <v>76</v>
      </c>
      <c r="B389" s="340" t="s">
        <v>59</v>
      </c>
      <c r="C389" s="2" t="s">
        <v>35</v>
      </c>
      <c r="D389" s="2" t="s">
        <v>10</v>
      </c>
      <c r="E389" s="220" t="s">
        <v>224</v>
      </c>
      <c r="F389" s="221" t="s">
        <v>10</v>
      </c>
      <c r="G389" s="222" t="s">
        <v>402</v>
      </c>
      <c r="H389" s="2" t="s">
        <v>13</v>
      </c>
      <c r="I389" s="397">
        <v>12786179</v>
      </c>
      <c r="J389" s="397">
        <v>12786179</v>
      </c>
    </row>
    <row r="390" spans="1:10" ht="31.5" x14ac:dyDescent="0.25">
      <c r="A390" s="535" t="s">
        <v>514</v>
      </c>
      <c r="B390" s="6" t="s">
        <v>59</v>
      </c>
      <c r="C390" s="2" t="s">
        <v>35</v>
      </c>
      <c r="D390" s="2" t="s">
        <v>10</v>
      </c>
      <c r="E390" s="220" t="s">
        <v>224</v>
      </c>
      <c r="F390" s="221" t="s">
        <v>10</v>
      </c>
      <c r="G390" s="222" t="s">
        <v>402</v>
      </c>
      <c r="H390" s="2" t="s">
        <v>16</v>
      </c>
      <c r="I390" s="397">
        <v>880434</v>
      </c>
      <c r="J390" s="397">
        <v>880434</v>
      </c>
    </row>
    <row r="391" spans="1:10" ht="15.75" x14ac:dyDescent="0.25">
      <c r="A391" s="61" t="s">
        <v>18</v>
      </c>
      <c r="B391" s="340" t="s">
        <v>59</v>
      </c>
      <c r="C391" s="2" t="s">
        <v>35</v>
      </c>
      <c r="D391" s="2" t="s">
        <v>10</v>
      </c>
      <c r="E391" s="220" t="s">
        <v>224</v>
      </c>
      <c r="F391" s="221" t="s">
        <v>10</v>
      </c>
      <c r="G391" s="222" t="s">
        <v>402</v>
      </c>
      <c r="H391" s="2" t="s">
        <v>17</v>
      </c>
      <c r="I391" s="397">
        <v>32064</v>
      </c>
      <c r="J391" s="397">
        <v>32064</v>
      </c>
    </row>
    <row r="392" spans="1:10" ht="48" customHeight="1" x14ac:dyDescent="0.25">
      <c r="A392" s="61" t="s">
        <v>157</v>
      </c>
      <c r="B392" s="340" t="s">
        <v>59</v>
      </c>
      <c r="C392" s="2" t="s">
        <v>35</v>
      </c>
      <c r="D392" s="2" t="s">
        <v>10</v>
      </c>
      <c r="E392" s="220" t="s">
        <v>452</v>
      </c>
      <c r="F392" s="221" t="s">
        <v>370</v>
      </c>
      <c r="G392" s="222" t="s">
        <v>371</v>
      </c>
      <c r="H392" s="2"/>
      <c r="I392" s="395">
        <f>SUM(I393)</f>
        <v>12691633</v>
      </c>
      <c r="J392" s="395">
        <f>SUM(J393)</f>
        <v>12691633</v>
      </c>
    </row>
    <row r="393" spans="1:10" ht="15.75" x14ac:dyDescent="0.25">
      <c r="A393" s="61" t="s">
        <v>453</v>
      </c>
      <c r="B393" s="340" t="s">
        <v>59</v>
      </c>
      <c r="C393" s="2" t="s">
        <v>35</v>
      </c>
      <c r="D393" s="2" t="s">
        <v>10</v>
      </c>
      <c r="E393" s="220" t="s">
        <v>225</v>
      </c>
      <c r="F393" s="221" t="s">
        <v>10</v>
      </c>
      <c r="G393" s="222" t="s">
        <v>371</v>
      </c>
      <c r="H393" s="2"/>
      <c r="I393" s="395">
        <f>SUM(I394)</f>
        <v>12691633</v>
      </c>
      <c r="J393" s="395">
        <f>SUM(J394)</f>
        <v>12691633</v>
      </c>
    </row>
    <row r="394" spans="1:10" ht="31.5" x14ac:dyDescent="0.25">
      <c r="A394" s="61" t="s">
        <v>84</v>
      </c>
      <c r="B394" s="340" t="s">
        <v>59</v>
      </c>
      <c r="C394" s="2" t="s">
        <v>35</v>
      </c>
      <c r="D394" s="2" t="s">
        <v>10</v>
      </c>
      <c r="E394" s="220" t="s">
        <v>225</v>
      </c>
      <c r="F394" s="221" t="s">
        <v>10</v>
      </c>
      <c r="G394" s="222" t="s">
        <v>402</v>
      </c>
      <c r="H394" s="2"/>
      <c r="I394" s="395">
        <f>SUM(I395:I397)</f>
        <v>12691633</v>
      </c>
      <c r="J394" s="395">
        <f>SUM(J395:J397)</f>
        <v>12691633</v>
      </c>
    </row>
    <row r="395" spans="1:10" ht="63" x14ac:dyDescent="0.25">
      <c r="A395" s="101" t="s">
        <v>76</v>
      </c>
      <c r="B395" s="340" t="s">
        <v>59</v>
      </c>
      <c r="C395" s="2" t="s">
        <v>35</v>
      </c>
      <c r="D395" s="2" t="s">
        <v>10</v>
      </c>
      <c r="E395" s="220" t="s">
        <v>225</v>
      </c>
      <c r="F395" s="221" t="s">
        <v>10</v>
      </c>
      <c r="G395" s="222" t="s">
        <v>402</v>
      </c>
      <c r="H395" s="2" t="s">
        <v>13</v>
      </c>
      <c r="I395" s="397">
        <v>12027043</v>
      </c>
      <c r="J395" s="397">
        <v>12027043</v>
      </c>
    </row>
    <row r="396" spans="1:10" ht="31.5" x14ac:dyDescent="0.25">
      <c r="A396" s="535" t="s">
        <v>514</v>
      </c>
      <c r="B396" s="6" t="s">
        <v>59</v>
      </c>
      <c r="C396" s="2" t="s">
        <v>35</v>
      </c>
      <c r="D396" s="2" t="s">
        <v>10</v>
      </c>
      <c r="E396" s="220" t="s">
        <v>225</v>
      </c>
      <c r="F396" s="221" t="s">
        <v>10</v>
      </c>
      <c r="G396" s="222" t="s">
        <v>402</v>
      </c>
      <c r="H396" s="2" t="s">
        <v>16</v>
      </c>
      <c r="I396" s="397">
        <v>655744</v>
      </c>
      <c r="J396" s="397">
        <v>655744</v>
      </c>
    </row>
    <row r="397" spans="1:10" ht="15.75" x14ac:dyDescent="0.25">
      <c r="A397" s="61" t="s">
        <v>18</v>
      </c>
      <c r="B397" s="340" t="s">
        <v>59</v>
      </c>
      <c r="C397" s="2" t="s">
        <v>35</v>
      </c>
      <c r="D397" s="2" t="s">
        <v>10</v>
      </c>
      <c r="E397" s="220" t="s">
        <v>225</v>
      </c>
      <c r="F397" s="221" t="s">
        <v>10</v>
      </c>
      <c r="G397" s="222" t="s">
        <v>402</v>
      </c>
      <c r="H397" s="2" t="s">
        <v>17</v>
      </c>
      <c r="I397" s="397">
        <v>8846</v>
      </c>
      <c r="J397" s="397">
        <v>8846</v>
      </c>
    </row>
    <row r="398" spans="1:10" s="37" customFormat="1" ht="63" x14ac:dyDescent="0.25">
      <c r="A398" s="102" t="s">
        <v>128</v>
      </c>
      <c r="B398" s="30" t="s">
        <v>59</v>
      </c>
      <c r="C398" s="28" t="s">
        <v>35</v>
      </c>
      <c r="D398" s="42" t="s">
        <v>10</v>
      </c>
      <c r="E398" s="229" t="s">
        <v>199</v>
      </c>
      <c r="F398" s="230" t="s">
        <v>370</v>
      </c>
      <c r="G398" s="231" t="s">
        <v>371</v>
      </c>
      <c r="H398" s="28"/>
      <c r="I398" s="394">
        <f t="shared" ref="I398:J401" si="35">SUM(I399)</f>
        <v>53880</v>
      </c>
      <c r="J398" s="394">
        <f t="shared" si="35"/>
        <v>53880</v>
      </c>
    </row>
    <row r="399" spans="1:10" s="37" customFormat="1" ht="110.25" x14ac:dyDescent="0.25">
      <c r="A399" s="103" t="s">
        <v>144</v>
      </c>
      <c r="B399" s="53" t="s">
        <v>59</v>
      </c>
      <c r="C399" s="2" t="s">
        <v>35</v>
      </c>
      <c r="D399" s="35" t="s">
        <v>10</v>
      </c>
      <c r="E399" s="259" t="s">
        <v>201</v>
      </c>
      <c r="F399" s="260" t="s">
        <v>370</v>
      </c>
      <c r="G399" s="261" t="s">
        <v>371</v>
      </c>
      <c r="H399" s="2"/>
      <c r="I399" s="395">
        <f t="shared" si="35"/>
        <v>53880</v>
      </c>
      <c r="J399" s="395">
        <f t="shared" si="35"/>
        <v>53880</v>
      </c>
    </row>
    <row r="400" spans="1:10" s="37" customFormat="1" ht="47.25" x14ac:dyDescent="0.25">
      <c r="A400" s="103" t="s">
        <v>390</v>
      </c>
      <c r="B400" s="53" t="s">
        <v>59</v>
      </c>
      <c r="C400" s="2" t="s">
        <v>35</v>
      </c>
      <c r="D400" s="35" t="s">
        <v>10</v>
      </c>
      <c r="E400" s="259" t="s">
        <v>201</v>
      </c>
      <c r="F400" s="260" t="s">
        <v>10</v>
      </c>
      <c r="G400" s="261" t="s">
        <v>371</v>
      </c>
      <c r="H400" s="2"/>
      <c r="I400" s="395">
        <f t="shared" si="35"/>
        <v>53880</v>
      </c>
      <c r="J400" s="395">
        <f t="shared" si="35"/>
        <v>53880</v>
      </c>
    </row>
    <row r="401" spans="1:10" s="37" customFormat="1" ht="31.5" x14ac:dyDescent="0.25">
      <c r="A401" s="61" t="s">
        <v>99</v>
      </c>
      <c r="B401" s="340" t="s">
        <v>59</v>
      </c>
      <c r="C401" s="2" t="s">
        <v>35</v>
      </c>
      <c r="D401" s="35" t="s">
        <v>10</v>
      </c>
      <c r="E401" s="259" t="s">
        <v>201</v>
      </c>
      <c r="F401" s="260" t="s">
        <v>10</v>
      </c>
      <c r="G401" s="261" t="s">
        <v>391</v>
      </c>
      <c r="H401" s="2"/>
      <c r="I401" s="395">
        <f t="shared" si="35"/>
        <v>53880</v>
      </c>
      <c r="J401" s="395">
        <f t="shared" si="35"/>
        <v>53880</v>
      </c>
    </row>
    <row r="402" spans="1:10" ht="31.5" x14ac:dyDescent="0.25">
      <c r="A402" s="535" t="s">
        <v>514</v>
      </c>
      <c r="B402" s="6" t="s">
        <v>59</v>
      </c>
      <c r="C402" s="2" t="s">
        <v>35</v>
      </c>
      <c r="D402" s="35" t="s">
        <v>10</v>
      </c>
      <c r="E402" s="259" t="s">
        <v>201</v>
      </c>
      <c r="F402" s="260" t="s">
        <v>10</v>
      </c>
      <c r="G402" s="261" t="s">
        <v>391</v>
      </c>
      <c r="H402" s="2" t="s">
        <v>16</v>
      </c>
      <c r="I402" s="396">
        <v>53880</v>
      </c>
      <c r="J402" s="396">
        <v>53880</v>
      </c>
    </row>
    <row r="403" spans="1:10" s="64" customFormat="1" ht="31.5" x14ac:dyDescent="0.25">
      <c r="A403" s="99" t="s">
        <v>135</v>
      </c>
      <c r="B403" s="30" t="s">
        <v>59</v>
      </c>
      <c r="C403" s="28" t="s">
        <v>35</v>
      </c>
      <c r="D403" s="28" t="s">
        <v>10</v>
      </c>
      <c r="E403" s="217" t="s">
        <v>204</v>
      </c>
      <c r="F403" s="218" t="s">
        <v>370</v>
      </c>
      <c r="G403" s="219" t="s">
        <v>371</v>
      </c>
      <c r="H403" s="31"/>
      <c r="I403" s="394">
        <f t="shared" ref="I403:J406" si="36">SUM(I404)</f>
        <v>25000</v>
      </c>
      <c r="J403" s="394">
        <f t="shared" si="36"/>
        <v>25000</v>
      </c>
    </row>
    <row r="404" spans="1:10" s="64" customFormat="1" ht="63" x14ac:dyDescent="0.25">
      <c r="A404" s="101" t="s">
        <v>158</v>
      </c>
      <c r="B404" s="340" t="s">
        <v>59</v>
      </c>
      <c r="C404" s="2" t="s">
        <v>35</v>
      </c>
      <c r="D404" s="2" t="s">
        <v>10</v>
      </c>
      <c r="E404" s="220" t="s">
        <v>226</v>
      </c>
      <c r="F404" s="221" t="s">
        <v>370</v>
      </c>
      <c r="G404" s="222" t="s">
        <v>371</v>
      </c>
      <c r="H404" s="2"/>
      <c r="I404" s="395">
        <f t="shared" si="36"/>
        <v>25000</v>
      </c>
      <c r="J404" s="395">
        <f t="shared" si="36"/>
        <v>25000</v>
      </c>
    </row>
    <row r="405" spans="1:10" s="64" customFormat="1" ht="48" customHeight="1" x14ac:dyDescent="0.25">
      <c r="A405" s="101" t="s">
        <v>454</v>
      </c>
      <c r="B405" s="340" t="s">
        <v>59</v>
      </c>
      <c r="C405" s="2" t="s">
        <v>35</v>
      </c>
      <c r="D405" s="2" t="s">
        <v>10</v>
      </c>
      <c r="E405" s="220" t="s">
        <v>226</v>
      </c>
      <c r="F405" s="221" t="s">
        <v>12</v>
      </c>
      <c r="G405" s="222" t="s">
        <v>371</v>
      </c>
      <c r="H405" s="2"/>
      <c r="I405" s="395">
        <f t="shared" si="36"/>
        <v>25000</v>
      </c>
      <c r="J405" s="395">
        <f t="shared" si="36"/>
        <v>25000</v>
      </c>
    </row>
    <row r="406" spans="1:10" s="64" customFormat="1" ht="31.5" x14ac:dyDescent="0.25">
      <c r="A406" s="61" t="s">
        <v>456</v>
      </c>
      <c r="B406" s="340" t="s">
        <v>59</v>
      </c>
      <c r="C406" s="2" t="s">
        <v>35</v>
      </c>
      <c r="D406" s="2" t="s">
        <v>10</v>
      </c>
      <c r="E406" s="220" t="s">
        <v>226</v>
      </c>
      <c r="F406" s="221" t="s">
        <v>12</v>
      </c>
      <c r="G406" s="222" t="s">
        <v>455</v>
      </c>
      <c r="H406" s="2"/>
      <c r="I406" s="395">
        <f t="shared" si="36"/>
        <v>25000</v>
      </c>
      <c r="J406" s="395">
        <f t="shared" si="36"/>
        <v>25000</v>
      </c>
    </row>
    <row r="407" spans="1:10" s="64" customFormat="1" ht="31.5" x14ac:dyDescent="0.25">
      <c r="A407" s="535" t="s">
        <v>514</v>
      </c>
      <c r="B407" s="6" t="s">
        <v>59</v>
      </c>
      <c r="C407" s="2" t="s">
        <v>35</v>
      </c>
      <c r="D407" s="2" t="s">
        <v>10</v>
      </c>
      <c r="E407" s="220" t="s">
        <v>226</v>
      </c>
      <c r="F407" s="221" t="s">
        <v>12</v>
      </c>
      <c r="G407" s="222" t="s">
        <v>455</v>
      </c>
      <c r="H407" s="2" t="s">
        <v>16</v>
      </c>
      <c r="I407" s="397">
        <v>25000</v>
      </c>
      <c r="J407" s="397">
        <v>25000</v>
      </c>
    </row>
    <row r="408" spans="1:10" ht="15.75" x14ac:dyDescent="0.25">
      <c r="A408" s="109" t="s">
        <v>36</v>
      </c>
      <c r="B408" s="26" t="s">
        <v>59</v>
      </c>
      <c r="C408" s="22" t="s">
        <v>35</v>
      </c>
      <c r="D408" s="22" t="s">
        <v>20</v>
      </c>
      <c r="E408" s="214"/>
      <c r="F408" s="215"/>
      <c r="G408" s="216"/>
      <c r="H408" s="22"/>
      <c r="I408" s="393">
        <f>SUM(I409,I421)</f>
        <v>6986979</v>
      </c>
      <c r="J408" s="393">
        <f>SUM(J409,J421)</f>
        <v>6986979</v>
      </c>
    </row>
    <row r="409" spans="1:10" ht="31.5" x14ac:dyDescent="0.25">
      <c r="A409" s="99" t="s">
        <v>150</v>
      </c>
      <c r="B409" s="30" t="s">
        <v>59</v>
      </c>
      <c r="C409" s="28" t="s">
        <v>35</v>
      </c>
      <c r="D409" s="28" t="s">
        <v>20</v>
      </c>
      <c r="E409" s="217" t="s">
        <v>221</v>
      </c>
      <c r="F409" s="218" t="s">
        <v>370</v>
      </c>
      <c r="G409" s="219" t="s">
        <v>371</v>
      </c>
      <c r="H409" s="28"/>
      <c r="I409" s="394">
        <f>SUM(I410)</f>
        <v>6979979</v>
      </c>
      <c r="J409" s="394">
        <f>SUM(J410)</f>
        <v>6979979</v>
      </c>
    </row>
    <row r="410" spans="1:10" ht="63.75" customHeight="1" x14ac:dyDescent="0.25">
      <c r="A410" s="61" t="s">
        <v>159</v>
      </c>
      <c r="B410" s="340" t="s">
        <v>59</v>
      </c>
      <c r="C410" s="2" t="s">
        <v>35</v>
      </c>
      <c r="D410" s="2" t="s">
        <v>20</v>
      </c>
      <c r="E410" s="220" t="s">
        <v>227</v>
      </c>
      <c r="F410" s="221" t="s">
        <v>370</v>
      </c>
      <c r="G410" s="222" t="s">
        <v>371</v>
      </c>
      <c r="H410" s="2"/>
      <c r="I410" s="395">
        <f>SUM(I411+I414)</f>
        <v>6979979</v>
      </c>
      <c r="J410" s="395">
        <f>SUM(J411+J414)</f>
        <v>6979979</v>
      </c>
    </row>
    <row r="411" spans="1:10" ht="78.75" x14ac:dyDescent="0.25">
      <c r="A411" s="61" t="s">
        <v>460</v>
      </c>
      <c r="B411" s="340" t="s">
        <v>59</v>
      </c>
      <c r="C411" s="2" t="s">
        <v>35</v>
      </c>
      <c r="D411" s="2" t="s">
        <v>20</v>
      </c>
      <c r="E411" s="220" t="s">
        <v>227</v>
      </c>
      <c r="F411" s="221" t="s">
        <v>10</v>
      </c>
      <c r="G411" s="222" t="s">
        <v>371</v>
      </c>
      <c r="H411" s="2"/>
      <c r="I411" s="395">
        <f>SUM(I412)</f>
        <v>1193609</v>
      </c>
      <c r="J411" s="395">
        <f>SUM(J412)</f>
        <v>1193609</v>
      </c>
    </row>
    <row r="412" spans="1:10" ht="31.5" x14ac:dyDescent="0.25">
      <c r="A412" s="61" t="s">
        <v>75</v>
      </c>
      <c r="B412" s="340" t="s">
        <v>59</v>
      </c>
      <c r="C412" s="44" t="s">
        <v>35</v>
      </c>
      <c r="D412" s="44" t="s">
        <v>20</v>
      </c>
      <c r="E412" s="256" t="s">
        <v>227</v>
      </c>
      <c r="F412" s="257" t="s">
        <v>461</v>
      </c>
      <c r="G412" s="258" t="s">
        <v>375</v>
      </c>
      <c r="H412" s="44"/>
      <c r="I412" s="395">
        <f>SUM(I413:I413)</f>
        <v>1193609</v>
      </c>
      <c r="J412" s="395">
        <f>SUM(J413:J413)</f>
        <v>1193609</v>
      </c>
    </row>
    <row r="413" spans="1:10" ht="63" x14ac:dyDescent="0.25">
      <c r="A413" s="101" t="s">
        <v>76</v>
      </c>
      <c r="B413" s="340" t="s">
        <v>59</v>
      </c>
      <c r="C413" s="2" t="s">
        <v>35</v>
      </c>
      <c r="D413" s="2" t="s">
        <v>20</v>
      </c>
      <c r="E413" s="220" t="s">
        <v>227</v>
      </c>
      <c r="F413" s="221" t="s">
        <v>461</v>
      </c>
      <c r="G413" s="222" t="s">
        <v>375</v>
      </c>
      <c r="H413" s="2" t="s">
        <v>13</v>
      </c>
      <c r="I413" s="397">
        <v>1193609</v>
      </c>
      <c r="J413" s="397">
        <v>1193609</v>
      </c>
    </row>
    <row r="414" spans="1:10" ht="47.25" x14ac:dyDescent="0.25">
      <c r="A414" s="61" t="s">
        <v>457</v>
      </c>
      <c r="B414" s="340" t="s">
        <v>59</v>
      </c>
      <c r="C414" s="2" t="s">
        <v>35</v>
      </c>
      <c r="D414" s="2" t="s">
        <v>20</v>
      </c>
      <c r="E414" s="220" t="s">
        <v>227</v>
      </c>
      <c r="F414" s="221" t="s">
        <v>12</v>
      </c>
      <c r="G414" s="222" t="s">
        <v>371</v>
      </c>
      <c r="H414" s="2"/>
      <c r="I414" s="395">
        <f>SUM(I415+I417)</f>
        <v>5786370</v>
      </c>
      <c r="J414" s="395">
        <f>SUM(J415+J417)</f>
        <v>5786370</v>
      </c>
    </row>
    <row r="415" spans="1:10" ht="47.25" x14ac:dyDescent="0.25">
      <c r="A415" s="61" t="s">
        <v>86</v>
      </c>
      <c r="B415" s="340" t="s">
        <v>59</v>
      </c>
      <c r="C415" s="2" t="s">
        <v>35</v>
      </c>
      <c r="D415" s="2" t="s">
        <v>20</v>
      </c>
      <c r="E415" s="220" t="s">
        <v>227</v>
      </c>
      <c r="F415" s="221" t="s">
        <v>458</v>
      </c>
      <c r="G415" s="222" t="s">
        <v>459</v>
      </c>
      <c r="H415" s="2"/>
      <c r="I415" s="395">
        <f>SUM(I416)</f>
        <v>59958</v>
      </c>
      <c r="J415" s="395">
        <f>SUM(J416)</f>
        <v>59958</v>
      </c>
    </row>
    <row r="416" spans="1:10" ht="63" x14ac:dyDescent="0.25">
      <c r="A416" s="101" t="s">
        <v>76</v>
      </c>
      <c r="B416" s="340" t="s">
        <v>59</v>
      </c>
      <c r="C416" s="2" t="s">
        <v>35</v>
      </c>
      <c r="D416" s="2" t="s">
        <v>20</v>
      </c>
      <c r="E416" s="220" t="s">
        <v>227</v>
      </c>
      <c r="F416" s="221" t="s">
        <v>458</v>
      </c>
      <c r="G416" s="222" t="s">
        <v>459</v>
      </c>
      <c r="H416" s="2" t="s">
        <v>13</v>
      </c>
      <c r="I416" s="397">
        <v>59958</v>
      </c>
      <c r="J416" s="397">
        <v>59958</v>
      </c>
    </row>
    <row r="417" spans="1:10" ht="31.5" x14ac:dyDescent="0.25">
      <c r="A417" s="61" t="s">
        <v>84</v>
      </c>
      <c r="B417" s="340" t="s">
        <v>59</v>
      </c>
      <c r="C417" s="2" t="s">
        <v>35</v>
      </c>
      <c r="D417" s="2" t="s">
        <v>20</v>
      </c>
      <c r="E417" s="220" t="s">
        <v>227</v>
      </c>
      <c r="F417" s="221" t="s">
        <v>458</v>
      </c>
      <c r="G417" s="222" t="s">
        <v>402</v>
      </c>
      <c r="H417" s="2"/>
      <c r="I417" s="395">
        <f>SUM(I418:I420)</f>
        <v>5726412</v>
      </c>
      <c r="J417" s="395">
        <f>SUM(J418:J420)</f>
        <v>5726412</v>
      </c>
    </row>
    <row r="418" spans="1:10" ht="63" x14ac:dyDescent="0.25">
      <c r="A418" s="101" t="s">
        <v>76</v>
      </c>
      <c r="B418" s="340" t="s">
        <v>59</v>
      </c>
      <c r="C418" s="2" t="s">
        <v>35</v>
      </c>
      <c r="D418" s="2" t="s">
        <v>20</v>
      </c>
      <c r="E418" s="220" t="s">
        <v>227</v>
      </c>
      <c r="F418" s="221" t="s">
        <v>458</v>
      </c>
      <c r="G418" s="222" t="s">
        <v>402</v>
      </c>
      <c r="H418" s="2" t="s">
        <v>13</v>
      </c>
      <c r="I418" s="397">
        <v>5557190</v>
      </c>
      <c r="J418" s="397">
        <v>5557190</v>
      </c>
    </row>
    <row r="419" spans="1:10" ht="31.5" x14ac:dyDescent="0.25">
      <c r="A419" s="535" t="s">
        <v>514</v>
      </c>
      <c r="B419" s="6" t="s">
        <v>59</v>
      </c>
      <c r="C419" s="2" t="s">
        <v>35</v>
      </c>
      <c r="D419" s="2" t="s">
        <v>20</v>
      </c>
      <c r="E419" s="220" t="s">
        <v>227</v>
      </c>
      <c r="F419" s="221" t="s">
        <v>458</v>
      </c>
      <c r="G419" s="222" t="s">
        <v>402</v>
      </c>
      <c r="H419" s="2" t="s">
        <v>16</v>
      </c>
      <c r="I419" s="466">
        <v>169022</v>
      </c>
      <c r="J419" s="466">
        <v>169022</v>
      </c>
    </row>
    <row r="420" spans="1:10" ht="15.75" x14ac:dyDescent="0.25">
      <c r="A420" s="61" t="s">
        <v>18</v>
      </c>
      <c r="B420" s="340" t="s">
        <v>59</v>
      </c>
      <c r="C420" s="2" t="s">
        <v>35</v>
      </c>
      <c r="D420" s="2" t="s">
        <v>20</v>
      </c>
      <c r="E420" s="220" t="s">
        <v>227</v>
      </c>
      <c r="F420" s="221" t="s">
        <v>458</v>
      </c>
      <c r="G420" s="222" t="s">
        <v>402</v>
      </c>
      <c r="H420" s="2" t="s">
        <v>17</v>
      </c>
      <c r="I420" s="397">
        <v>200</v>
      </c>
      <c r="J420" s="397">
        <v>200</v>
      </c>
    </row>
    <row r="421" spans="1:10" ht="47.25" x14ac:dyDescent="0.25">
      <c r="A421" s="102" t="s">
        <v>105</v>
      </c>
      <c r="B421" s="30" t="s">
        <v>59</v>
      </c>
      <c r="C421" s="28" t="s">
        <v>35</v>
      </c>
      <c r="D421" s="28" t="s">
        <v>20</v>
      </c>
      <c r="E421" s="217" t="s">
        <v>373</v>
      </c>
      <c r="F421" s="218" t="s">
        <v>370</v>
      </c>
      <c r="G421" s="219" t="s">
        <v>371</v>
      </c>
      <c r="H421" s="28"/>
      <c r="I421" s="394">
        <f t="shared" ref="I421:J424" si="37">SUM(I422)</f>
        <v>7000</v>
      </c>
      <c r="J421" s="394">
        <f t="shared" si="37"/>
        <v>7000</v>
      </c>
    </row>
    <row r="422" spans="1:10" ht="63" x14ac:dyDescent="0.25">
      <c r="A422" s="103" t="s">
        <v>116</v>
      </c>
      <c r="B422" s="53" t="s">
        <v>59</v>
      </c>
      <c r="C422" s="2" t="s">
        <v>35</v>
      </c>
      <c r="D422" s="2" t="s">
        <v>20</v>
      </c>
      <c r="E422" s="220" t="s">
        <v>183</v>
      </c>
      <c r="F422" s="221" t="s">
        <v>370</v>
      </c>
      <c r="G422" s="222" t="s">
        <v>371</v>
      </c>
      <c r="H422" s="44"/>
      <c r="I422" s="395">
        <f t="shared" si="37"/>
        <v>7000</v>
      </c>
      <c r="J422" s="395">
        <f t="shared" si="37"/>
        <v>7000</v>
      </c>
    </row>
    <row r="423" spans="1:10" ht="47.25" x14ac:dyDescent="0.25">
      <c r="A423" s="103" t="s">
        <v>377</v>
      </c>
      <c r="B423" s="53" t="s">
        <v>59</v>
      </c>
      <c r="C423" s="2" t="s">
        <v>35</v>
      </c>
      <c r="D423" s="2" t="s">
        <v>20</v>
      </c>
      <c r="E423" s="220" t="s">
        <v>183</v>
      </c>
      <c r="F423" s="221" t="s">
        <v>10</v>
      </c>
      <c r="G423" s="222" t="s">
        <v>371</v>
      </c>
      <c r="H423" s="44"/>
      <c r="I423" s="395">
        <f t="shared" si="37"/>
        <v>7000</v>
      </c>
      <c r="J423" s="395">
        <f t="shared" si="37"/>
        <v>7000</v>
      </c>
    </row>
    <row r="424" spans="1:10" ht="15.75" x14ac:dyDescent="0.25">
      <c r="A424" s="103" t="s">
        <v>107</v>
      </c>
      <c r="B424" s="53" t="s">
        <v>59</v>
      </c>
      <c r="C424" s="2" t="s">
        <v>35</v>
      </c>
      <c r="D424" s="2" t="s">
        <v>20</v>
      </c>
      <c r="E424" s="220" t="s">
        <v>183</v>
      </c>
      <c r="F424" s="221" t="s">
        <v>10</v>
      </c>
      <c r="G424" s="222" t="s">
        <v>376</v>
      </c>
      <c r="H424" s="44"/>
      <c r="I424" s="395">
        <f t="shared" si="37"/>
        <v>7000</v>
      </c>
      <c r="J424" s="395">
        <f t="shared" si="37"/>
        <v>7000</v>
      </c>
    </row>
    <row r="425" spans="1:10" ht="31.5" x14ac:dyDescent="0.25">
      <c r="A425" s="535" t="s">
        <v>514</v>
      </c>
      <c r="B425" s="6" t="s">
        <v>59</v>
      </c>
      <c r="C425" s="2" t="s">
        <v>35</v>
      </c>
      <c r="D425" s="2" t="s">
        <v>20</v>
      </c>
      <c r="E425" s="220" t="s">
        <v>183</v>
      </c>
      <c r="F425" s="221" t="s">
        <v>10</v>
      </c>
      <c r="G425" s="222" t="s">
        <v>376</v>
      </c>
      <c r="H425" s="2" t="s">
        <v>16</v>
      </c>
      <c r="I425" s="397">
        <v>7000</v>
      </c>
      <c r="J425" s="397">
        <v>7000</v>
      </c>
    </row>
    <row r="426" spans="1:10" ht="15.75" x14ac:dyDescent="0.25">
      <c r="A426" s="113" t="s">
        <v>37</v>
      </c>
      <c r="B426" s="19" t="s">
        <v>59</v>
      </c>
      <c r="C426" s="19">
        <v>10</v>
      </c>
      <c r="D426" s="19"/>
      <c r="E426" s="247"/>
      <c r="F426" s="248"/>
      <c r="G426" s="249"/>
      <c r="H426" s="15"/>
      <c r="I426" s="392">
        <f>SUM(I427)</f>
        <v>1064461</v>
      </c>
      <c r="J426" s="392">
        <f>SUM(J427)</f>
        <v>1064461</v>
      </c>
    </row>
    <row r="427" spans="1:10" ht="15.75" x14ac:dyDescent="0.25">
      <c r="A427" s="109" t="s">
        <v>41</v>
      </c>
      <c r="B427" s="26" t="s">
        <v>59</v>
      </c>
      <c r="C427" s="26">
        <v>10</v>
      </c>
      <c r="D427" s="22" t="s">
        <v>15</v>
      </c>
      <c r="E427" s="214"/>
      <c r="F427" s="215"/>
      <c r="G427" s="216"/>
      <c r="H427" s="22"/>
      <c r="I427" s="393">
        <f>SUM(I428)</f>
        <v>1064461</v>
      </c>
      <c r="J427" s="393">
        <f>SUM(J428)</f>
        <v>1064461</v>
      </c>
    </row>
    <row r="428" spans="1:10" ht="31.5" x14ac:dyDescent="0.25">
      <c r="A428" s="99" t="s">
        <v>150</v>
      </c>
      <c r="B428" s="30" t="s">
        <v>59</v>
      </c>
      <c r="C428" s="28" t="s">
        <v>57</v>
      </c>
      <c r="D428" s="28" t="s">
        <v>15</v>
      </c>
      <c r="E428" s="217" t="s">
        <v>221</v>
      </c>
      <c r="F428" s="218" t="s">
        <v>370</v>
      </c>
      <c r="G428" s="219" t="s">
        <v>371</v>
      </c>
      <c r="H428" s="28"/>
      <c r="I428" s="394">
        <f>SUM(I429,I434)</f>
        <v>1064461</v>
      </c>
      <c r="J428" s="394">
        <f>SUM(J429,J434)</f>
        <v>1064461</v>
      </c>
    </row>
    <row r="429" spans="1:10" ht="48" customHeight="1" x14ac:dyDescent="0.25">
      <c r="A429" s="101" t="s">
        <v>156</v>
      </c>
      <c r="B429" s="340" t="s">
        <v>59</v>
      </c>
      <c r="C429" s="53">
        <v>10</v>
      </c>
      <c r="D429" s="44" t="s">
        <v>15</v>
      </c>
      <c r="E429" s="256" t="s">
        <v>224</v>
      </c>
      <c r="F429" s="257" t="s">
        <v>370</v>
      </c>
      <c r="G429" s="258" t="s">
        <v>371</v>
      </c>
      <c r="H429" s="44"/>
      <c r="I429" s="395">
        <f>SUM(I430)</f>
        <v>572850</v>
      </c>
      <c r="J429" s="395">
        <f>SUM(J430)</f>
        <v>572850</v>
      </c>
    </row>
    <row r="430" spans="1:10" ht="31.5" x14ac:dyDescent="0.25">
      <c r="A430" s="101" t="s">
        <v>451</v>
      </c>
      <c r="B430" s="340" t="s">
        <v>59</v>
      </c>
      <c r="C430" s="53">
        <v>10</v>
      </c>
      <c r="D430" s="44" t="s">
        <v>15</v>
      </c>
      <c r="E430" s="256" t="s">
        <v>224</v>
      </c>
      <c r="F430" s="257" t="s">
        <v>10</v>
      </c>
      <c r="G430" s="258" t="s">
        <v>371</v>
      </c>
      <c r="H430" s="44"/>
      <c r="I430" s="395">
        <f>SUM(I431)</f>
        <v>572850</v>
      </c>
      <c r="J430" s="395">
        <f>SUM(J431)</f>
        <v>572850</v>
      </c>
    </row>
    <row r="431" spans="1:10" ht="33" customHeight="1" x14ac:dyDescent="0.25">
      <c r="A431" s="101" t="s">
        <v>162</v>
      </c>
      <c r="B431" s="340" t="s">
        <v>59</v>
      </c>
      <c r="C431" s="53">
        <v>10</v>
      </c>
      <c r="D431" s="44" t="s">
        <v>15</v>
      </c>
      <c r="E431" s="256" t="s">
        <v>224</v>
      </c>
      <c r="F431" s="257" t="s">
        <v>461</v>
      </c>
      <c r="G431" s="258" t="s">
        <v>463</v>
      </c>
      <c r="H431" s="44"/>
      <c r="I431" s="395">
        <f>SUM(I432:I433)</f>
        <v>572850</v>
      </c>
      <c r="J431" s="395">
        <f>SUM(J432:J433)</f>
        <v>572850</v>
      </c>
    </row>
    <row r="432" spans="1:10" ht="31.5" x14ac:dyDescent="0.25">
      <c r="A432" s="535" t="s">
        <v>514</v>
      </c>
      <c r="B432" s="6" t="s">
        <v>59</v>
      </c>
      <c r="C432" s="53">
        <v>10</v>
      </c>
      <c r="D432" s="44" t="s">
        <v>15</v>
      </c>
      <c r="E432" s="256" t="s">
        <v>224</v>
      </c>
      <c r="F432" s="257" t="s">
        <v>461</v>
      </c>
      <c r="G432" s="258" t="s">
        <v>463</v>
      </c>
      <c r="H432" s="44" t="s">
        <v>16</v>
      </c>
      <c r="I432" s="397">
        <v>3150</v>
      </c>
      <c r="J432" s="397">
        <v>3150</v>
      </c>
    </row>
    <row r="433" spans="1:12" ht="15.75" x14ac:dyDescent="0.25">
      <c r="A433" s="61" t="s">
        <v>40</v>
      </c>
      <c r="B433" s="340" t="s">
        <v>59</v>
      </c>
      <c r="C433" s="53">
        <v>10</v>
      </c>
      <c r="D433" s="44" t="s">
        <v>15</v>
      </c>
      <c r="E433" s="256" t="s">
        <v>224</v>
      </c>
      <c r="F433" s="257" t="s">
        <v>461</v>
      </c>
      <c r="G433" s="258" t="s">
        <v>463</v>
      </c>
      <c r="H433" s="44" t="s">
        <v>39</v>
      </c>
      <c r="I433" s="397">
        <v>569700</v>
      </c>
      <c r="J433" s="397">
        <v>569700</v>
      </c>
      <c r="K433" s="446"/>
      <c r="L433" s="446"/>
    </row>
    <row r="434" spans="1:12" ht="48.75" customHeight="1" x14ac:dyDescent="0.25">
      <c r="A434" s="61" t="s">
        <v>157</v>
      </c>
      <c r="B434" s="340" t="s">
        <v>59</v>
      </c>
      <c r="C434" s="53">
        <v>10</v>
      </c>
      <c r="D434" s="44" t="s">
        <v>15</v>
      </c>
      <c r="E434" s="256" t="s">
        <v>452</v>
      </c>
      <c r="F434" s="257" t="s">
        <v>370</v>
      </c>
      <c r="G434" s="258" t="s">
        <v>371</v>
      </c>
      <c r="H434" s="44"/>
      <c r="I434" s="395">
        <f>SUM(I435)</f>
        <v>491611</v>
      </c>
      <c r="J434" s="395">
        <f>SUM(J435)</f>
        <v>491611</v>
      </c>
    </row>
    <row r="435" spans="1:12" ht="15.75" x14ac:dyDescent="0.25">
      <c r="A435" s="61" t="s">
        <v>453</v>
      </c>
      <c r="B435" s="340" t="s">
        <v>59</v>
      </c>
      <c r="C435" s="53">
        <v>10</v>
      </c>
      <c r="D435" s="44" t="s">
        <v>15</v>
      </c>
      <c r="E435" s="256" t="s">
        <v>225</v>
      </c>
      <c r="F435" s="257" t="s">
        <v>10</v>
      </c>
      <c r="G435" s="258" t="s">
        <v>371</v>
      </c>
      <c r="H435" s="44"/>
      <c r="I435" s="395">
        <f>SUM(I436)</f>
        <v>491611</v>
      </c>
      <c r="J435" s="395">
        <f>SUM(J436)</f>
        <v>491611</v>
      </c>
    </row>
    <row r="436" spans="1:12" ht="45.75" customHeight="1" x14ac:dyDescent="0.25">
      <c r="A436" s="101" t="s">
        <v>162</v>
      </c>
      <c r="B436" s="340" t="s">
        <v>59</v>
      </c>
      <c r="C436" s="53">
        <v>10</v>
      </c>
      <c r="D436" s="44" t="s">
        <v>15</v>
      </c>
      <c r="E436" s="256" t="s">
        <v>225</v>
      </c>
      <c r="F436" s="257" t="s">
        <v>461</v>
      </c>
      <c r="G436" s="258" t="s">
        <v>463</v>
      </c>
      <c r="H436" s="44"/>
      <c r="I436" s="395">
        <f>SUM(I437:I438)</f>
        <v>491611</v>
      </c>
      <c r="J436" s="395">
        <f>SUM(J437:J438)</f>
        <v>491611</v>
      </c>
    </row>
    <row r="437" spans="1:12" ht="31.5" x14ac:dyDescent="0.25">
      <c r="A437" s="535" t="s">
        <v>514</v>
      </c>
      <c r="B437" s="6" t="s">
        <v>59</v>
      </c>
      <c r="C437" s="53">
        <v>10</v>
      </c>
      <c r="D437" s="44" t="s">
        <v>15</v>
      </c>
      <c r="E437" s="256" t="s">
        <v>225</v>
      </c>
      <c r="F437" s="257" t="s">
        <v>461</v>
      </c>
      <c r="G437" s="258" t="s">
        <v>463</v>
      </c>
      <c r="H437" s="44" t="s">
        <v>16</v>
      </c>
      <c r="I437" s="397">
        <v>2548</v>
      </c>
      <c r="J437" s="397">
        <v>2548</v>
      </c>
    </row>
    <row r="438" spans="1:12" ht="15.75" x14ac:dyDescent="0.25">
      <c r="A438" s="61" t="s">
        <v>40</v>
      </c>
      <c r="B438" s="340" t="s">
        <v>59</v>
      </c>
      <c r="C438" s="53">
        <v>10</v>
      </c>
      <c r="D438" s="44" t="s">
        <v>15</v>
      </c>
      <c r="E438" s="256" t="s">
        <v>225</v>
      </c>
      <c r="F438" s="257" t="s">
        <v>461</v>
      </c>
      <c r="G438" s="258" t="s">
        <v>463</v>
      </c>
      <c r="H438" s="44" t="s">
        <v>39</v>
      </c>
      <c r="I438" s="397">
        <v>489063</v>
      </c>
      <c r="J438" s="397">
        <v>489063</v>
      </c>
      <c r="K438" s="446"/>
      <c r="L438" s="446"/>
    </row>
    <row r="439" spans="1:12" ht="15.75" x14ac:dyDescent="0.25">
      <c r="A439" s="113" t="s">
        <v>43</v>
      </c>
      <c r="B439" s="19" t="s">
        <v>59</v>
      </c>
      <c r="C439" s="19">
        <v>11</v>
      </c>
      <c r="D439" s="19"/>
      <c r="E439" s="247"/>
      <c r="F439" s="248"/>
      <c r="G439" s="249"/>
      <c r="H439" s="15"/>
      <c r="I439" s="392">
        <f>SUM(I440)</f>
        <v>150000</v>
      </c>
      <c r="J439" s="392">
        <f>SUM(J440)</f>
        <v>150000</v>
      </c>
    </row>
    <row r="440" spans="1:12" ht="15.75" x14ac:dyDescent="0.25">
      <c r="A440" s="109" t="s">
        <v>44</v>
      </c>
      <c r="B440" s="26" t="s">
        <v>59</v>
      </c>
      <c r="C440" s="26">
        <v>11</v>
      </c>
      <c r="D440" s="22" t="s">
        <v>12</v>
      </c>
      <c r="E440" s="214"/>
      <c r="F440" s="215"/>
      <c r="G440" s="216"/>
      <c r="H440" s="22"/>
      <c r="I440" s="393">
        <f>SUM(I441)</f>
        <v>150000</v>
      </c>
      <c r="J440" s="393">
        <f>SUM(J441)</f>
        <v>150000</v>
      </c>
    </row>
    <row r="441" spans="1:12" ht="63" x14ac:dyDescent="0.25">
      <c r="A441" s="107" t="s">
        <v>151</v>
      </c>
      <c r="B441" s="30" t="s">
        <v>59</v>
      </c>
      <c r="C441" s="28" t="s">
        <v>45</v>
      </c>
      <c r="D441" s="28" t="s">
        <v>12</v>
      </c>
      <c r="E441" s="217" t="s">
        <v>443</v>
      </c>
      <c r="F441" s="218" t="s">
        <v>370</v>
      </c>
      <c r="G441" s="219" t="s">
        <v>371</v>
      </c>
      <c r="H441" s="28"/>
      <c r="I441" s="394">
        <f t="shared" ref="I441:J444" si="38">SUM(I442)</f>
        <v>150000</v>
      </c>
      <c r="J441" s="394">
        <f t="shared" si="38"/>
        <v>150000</v>
      </c>
    </row>
    <row r="442" spans="1:12" ht="94.5" x14ac:dyDescent="0.25">
      <c r="A442" s="108" t="s">
        <v>167</v>
      </c>
      <c r="B442" s="53" t="s">
        <v>59</v>
      </c>
      <c r="C442" s="2" t="s">
        <v>45</v>
      </c>
      <c r="D442" s="2" t="s">
        <v>12</v>
      </c>
      <c r="E442" s="220" t="s">
        <v>228</v>
      </c>
      <c r="F442" s="221" t="s">
        <v>370</v>
      </c>
      <c r="G442" s="222" t="s">
        <v>371</v>
      </c>
      <c r="H442" s="2"/>
      <c r="I442" s="395">
        <f t="shared" si="38"/>
        <v>150000</v>
      </c>
      <c r="J442" s="395">
        <f t="shared" si="38"/>
        <v>150000</v>
      </c>
    </row>
    <row r="443" spans="1:12" ht="31.5" x14ac:dyDescent="0.25">
      <c r="A443" s="108" t="s">
        <v>475</v>
      </c>
      <c r="B443" s="53" t="s">
        <v>59</v>
      </c>
      <c r="C443" s="2" t="s">
        <v>45</v>
      </c>
      <c r="D443" s="2" t="s">
        <v>12</v>
      </c>
      <c r="E443" s="220" t="s">
        <v>228</v>
      </c>
      <c r="F443" s="221" t="s">
        <v>10</v>
      </c>
      <c r="G443" s="222" t="s">
        <v>371</v>
      </c>
      <c r="H443" s="2"/>
      <c r="I443" s="395">
        <f t="shared" si="38"/>
        <v>150000</v>
      </c>
      <c r="J443" s="395">
        <f t="shared" si="38"/>
        <v>150000</v>
      </c>
    </row>
    <row r="444" spans="1:12" ht="47.25" x14ac:dyDescent="0.25">
      <c r="A444" s="61" t="s">
        <v>168</v>
      </c>
      <c r="B444" s="340" t="s">
        <v>59</v>
      </c>
      <c r="C444" s="2" t="s">
        <v>45</v>
      </c>
      <c r="D444" s="2" t="s">
        <v>12</v>
      </c>
      <c r="E444" s="220" t="s">
        <v>228</v>
      </c>
      <c r="F444" s="221" t="s">
        <v>10</v>
      </c>
      <c r="G444" s="222" t="s">
        <v>476</v>
      </c>
      <c r="H444" s="2"/>
      <c r="I444" s="395">
        <f t="shared" si="38"/>
        <v>150000</v>
      </c>
      <c r="J444" s="395">
        <f t="shared" si="38"/>
        <v>150000</v>
      </c>
    </row>
    <row r="445" spans="1:12" ht="31.5" x14ac:dyDescent="0.25">
      <c r="A445" s="542" t="s">
        <v>514</v>
      </c>
      <c r="B445" s="368" t="s">
        <v>59</v>
      </c>
      <c r="C445" s="5" t="s">
        <v>45</v>
      </c>
      <c r="D445" s="5" t="s">
        <v>12</v>
      </c>
      <c r="E445" s="369" t="s">
        <v>228</v>
      </c>
      <c r="F445" s="300" t="s">
        <v>10</v>
      </c>
      <c r="G445" s="370" t="s">
        <v>476</v>
      </c>
      <c r="H445" s="5" t="s">
        <v>16</v>
      </c>
      <c r="I445" s="399">
        <v>150000</v>
      </c>
      <c r="J445" s="399">
        <v>150000</v>
      </c>
    </row>
    <row r="446" spans="1:12" s="518" customFormat="1" ht="31.5" x14ac:dyDescent="0.25">
      <c r="A446" s="423" t="s">
        <v>707</v>
      </c>
      <c r="B446" s="411" t="s">
        <v>706</v>
      </c>
      <c r="C446" s="428"/>
      <c r="D446" s="433"/>
      <c r="E446" s="433"/>
      <c r="F446" s="531"/>
      <c r="G446" s="532"/>
      <c r="H446" s="532"/>
      <c r="I446" s="410">
        <f>SUM(+I447)</f>
        <v>50212424</v>
      </c>
      <c r="J446" s="410">
        <f>SUM(+J447)</f>
        <v>52606712</v>
      </c>
    </row>
    <row r="447" spans="1:12" ht="15.75" customHeight="1" x14ac:dyDescent="0.25">
      <c r="A447" s="113" t="s">
        <v>37</v>
      </c>
      <c r="B447" s="19" t="s">
        <v>706</v>
      </c>
      <c r="C447" s="19">
        <v>10</v>
      </c>
      <c r="D447" s="19"/>
      <c r="E447" s="247"/>
      <c r="F447" s="248"/>
      <c r="G447" s="249"/>
      <c r="H447" s="15"/>
      <c r="I447" s="392">
        <f>SUM(I448+I454+I480+I470)</f>
        <v>50212424</v>
      </c>
      <c r="J447" s="392">
        <f>SUM(J448+J454+J480+J470)</f>
        <v>52606712</v>
      </c>
    </row>
    <row r="448" spans="1:12" ht="15.75" x14ac:dyDescent="0.25">
      <c r="A448" s="109" t="s">
        <v>38</v>
      </c>
      <c r="B448" s="26" t="s">
        <v>706</v>
      </c>
      <c r="C448" s="26">
        <v>10</v>
      </c>
      <c r="D448" s="22" t="s">
        <v>10</v>
      </c>
      <c r="E448" s="214"/>
      <c r="F448" s="215"/>
      <c r="G448" s="216"/>
      <c r="H448" s="22"/>
      <c r="I448" s="393">
        <f t="shared" ref="I448:J452" si="39">SUM(I449)</f>
        <v>2538990</v>
      </c>
      <c r="J448" s="393">
        <f t="shared" si="39"/>
        <v>2538990</v>
      </c>
    </row>
    <row r="449" spans="1:12" ht="47.25" x14ac:dyDescent="0.25">
      <c r="A449" s="102" t="s">
        <v>110</v>
      </c>
      <c r="B449" s="30" t="s">
        <v>706</v>
      </c>
      <c r="C449" s="30">
        <v>10</v>
      </c>
      <c r="D449" s="28" t="s">
        <v>10</v>
      </c>
      <c r="E449" s="217" t="s">
        <v>180</v>
      </c>
      <c r="F449" s="218" t="s">
        <v>370</v>
      </c>
      <c r="G449" s="219" t="s">
        <v>371</v>
      </c>
      <c r="H449" s="28"/>
      <c r="I449" s="394">
        <f t="shared" si="39"/>
        <v>2538990</v>
      </c>
      <c r="J449" s="394">
        <f t="shared" si="39"/>
        <v>2538990</v>
      </c>
    </row>
    <row r="450" spans="1:12" ht="63" x14ac:dyDescent="0.25">
      <c r="A450" s="61" t="s">
        <v>160</v>
      </c>
      <c r="B450" s="340" t="s">
        <v>706</v>
      </c>
      <c r="C450" s="340">
        <v>10</v>
      </c>
      <c r="D450" s="2" t="s">
        <v>10</v>
      </c>
      <c r="E450" s="220" t="s">
        <v>182</v>
      </c>
      <c r="F450" s="221" t="s">
        <v>370</v>
      </c>
      <c r="G450" s="222" t="s">
        <v>371</v>
      </c>
      <c r="H450" s="2"/>
      <c r="I450" s="395">
        <f t="shared" si="39"/>
        <v>2538990</v>
      </c>
      <c r="J450" s="395">
        <f t="shared" si="39"/>
        <v>2538990</v>
      </c>
    </row>
    <row r="451" spans="1:12" ht="47.25" x14ac:dyDescent="0.25">
      <c r="A451" s="61" t="s">
        <v>462</v>
      </c>
      <c r="B451" s="340" t="s">
        <v>706</v>
      </c>
      <c r="C451" s="340">
        <v>10</v>
      </c>
      <c r="D451" s="2" t="s">
        <v>10</v>
      </c>
      <c r="E451" s="220" t="s">
        <v>182</v>
      </c>
      <c r="F451" s="221" t="s">
        <v>10</v>
      </c>
      <c r="G451" s="222" t="s">
        <v>371</v>
      </c>
      <c r="H451" s="2"/>
      <c r="I451" s="395">
        <f t="shared" si="39"/>
        <v>2538990</v>
      </c>
      <c r="J451" s="395">
        <f t="shared" si="39"/>
        <v>2538990</v>
      </c>
    </row>
    <row r="452" spans="1:12" ht="17.25" customHeight="1" x14ac:dyDescent="0.25">
      <c r="A452" s="61" t="s">
        <v>161</v>
      </c>
      <c r="B452" s="340" t="s">
        <v>706</v>
      </c>
      <c r="C452" s="340">
        <v>10</v>
      </c>
      <c r="D452" s="2" t="s">
        <v>10</v>
      </c>
      <c r="E452" s="220" t="s">
        <v>182</v>
      </c>
      <c r="F452" s="221" t="s">
        <v>10</v>
      </c>
      <c r="G452" s="222" t="s">
        <v>565</v>
      </c>
      <c r="H452" s="2"/>
      <c r="I452" s="395">
        <f t="shared" si="39"/>
        <v>2538990</v>
      </c>
      <c r="J452" s="395">
        <f t="shared" si="39"/>
        <v>2538990</v>
      </c>
    </row>
    <row r="453" spans="1:12" ht="15.75" x14ac:dyDescent="0.25">
      <c r="A453" s="61" t="s">
        <v>40</v>
      </c>
      <c r="B453" s="340" t="s">
        <v>706</v>
      </c>
      <c r="C453" s="340">
        <v>10</v>
      </c>
      <c r="D453" s="2" t="s">
        <v>10</v>
      </c>
      <c r="E453" s="220" t="s">
        <v>182</v>
      </c>
      <c r="F453" s="221" t="s">
        <v>10</v>
      </c>
      <c r="G453" s="222" t="s">
        <v>565</v>
      </c>
      <c r="H453" s="2" t="s">
        <v>39</v>
      </c>
      <c r="I453" s="396">
        <v>2538990</v>
      </c>
      <c r="J453" s="396">
        <v>2538990</v>
      </c>
      <c r="K453" s="446"/>
      <c r="L453" s="446"/>
    </row>
    <row r="454" spans="1:12" ht="15.75" x14ac:dyDescent="0.25">
      <c r="A454" s="109" t="s">
        <v>41</v>
      </c>
      <c r="B454" s="26" t="s">
        <v>706</v>
      </c>
      <c r="C454" s="26">
        <v>10</v>
      </c>
      <c r="D454" s="22" t="s">
        <v>15</v>
      </c>
      <c r="E454" s="214"/>
      <c r="F454" s="215"/>
      <c r="G454" s="216"/>
      <c r="H454" s="22"/>
      <c r="I454" s="393">
        <f t="shared" ref="I454:J456" si="40">SUM(I455)</f>
        <v>4080379</v>
      </c>
      <c r="J454" s="393">
        <f t="shared" si="40"/>
        <v>4080379</v>
      </c>
    </row>
    <row r="455" spans="1:12" ht="47.25" x14ac:dyDescent="0.25">
      <c r="A455" s="102" t="s">
        <v>110</v>
      </c>
      <c r="B455" s="30" t="s">
        <v>706</v>
      </c>
      <c r="C455" s="30">
        <v>10</v>
      </c>
      <c r="D455" s="28" t="s">
        <v>15</v>
      </c>
      <c r="E455" s="217" t="s">
        <v>180</v>
      </c>
      <c r="F455" s="218" t="s">
        <v>370</v>
      </c>
      <c r="G455" s="219" t="s">
        <v>371</v>
      </c>
      <c r="H455" s="28"/>
      <c r="I455" s="394">
        <f t="shared" si="40"/>
        <v>4080379</v>
      </c>
      <c r="J455" s="394">
        <f t="shared" si="40"/>
        <v>4080379</v>
      </c>
    </row>
    <row r="456" spans="1:12" ht="63" x14ac:dyDescent="0.25">
      <c r="A456" s="61" t="s">
        <v>160</v>
      </c>
      <c r="B456" s="340" t="s">
        <v>706</v>
      </c>
      <c r="C456" s="340">
        <v>10</v>
      </c>
      <c r="D456" s="2" t="s">
        <v>15</v>
      </c>
      <c r="E456" s="220" t="s">
        <v>182</v>
      </c>
      <c r="F456" s="221" t="s">
        <v>370</v>
      </c>
      <c r="G456" s="222" t="s">
        <v>371</v>
      </c>
      <c r="H456" s="2"/>
      <c r="I456" s="395">
        <f t="shared" si="40"/>
        <v>4080379</v>
      </c>
      <c r="J456" s="395">
        <f t="shared" si="40"/>
        <v>4080379</v>
      </c>
    </row>
    <row r="457" spans="1:12" ht="47.25" x14ac:dyDescent="0.25">
      <c r="A457" s="61" t="s">
        <v>462</v>
      </c>
      <c r="B457" s="340" t="s">
        <v>706</v>
      </c>
      <c r="C457" s="340">
        <v>10</v>
      </c>
      <c r="D457" s="2" t="s">
        <v>15</v>
      </c>
      <c r="E457" s="220" t="s">
        <v>182</v>
      </c>
      <c r="F457" s="221" t="s">
        <v>10</v>
      </c>
      <c r="G457" s="222" t="s">
        <v>371</v>
      </c>
      <c r="H457" s="2"/>
      <c r="I457" s="395">
        <f>SUM(I458+I461+I464+I467)</f>
        <v>4080379</v>
      </c>
      <c r="J457" s="395">
        <f>SUM(J458+J461+J464+J467)</f>
        <v>4080379</v>
      </c>
    </row>
    <row r="458" spans="1:12" ht="31.5" x14ac:dyDescent="0.25">
      <c r="A458" s="101" t="s">
        <v>87</v>
      </c>
      <c r="B458" s="340" t="s">
        <v>706</v>
      </c>
      <c r="C458" s="340">
        <v>10</v>
      </c>
      <c r="D458" s="2" t="s">
        <v>15</v>
      </c>
      <c r="E458" s="220" t="s">
        <v>182</v>
      </c>
      <c r="F458" s="221" t="s">
        <v>10</v>
      </c>
      <c r="G458" s="222" t="s">
        <v>466</v>
      </c>
      <c r="H458" s="2"/>
      <c r="I458" s="395">
        <f>SUM(I459:I460)</f>
        <v>45070</v>
      </c>
      <c r="J458" s="395">
        <f>SUM(J459:J460)</f>
        <v>45070</v>
      </c>
    </row>
    <row r="459" spans="1:12" ht="31.5" x14ac:dyDescent="0.25">
      <c r="A459" s="535" t="s">
        <v>514</v>
      </c>
      <c r="B459" s="6" t="s">
        <v>706</v>
      </c>
      <c r="C459" s="340">
        <v>10</v>
      </c>
      <c r="D459" s="2" t="s">
        <v>15</v>
      </c>
      <c r="E459" s="220" t="s">
        <v>182</v>
      </c>
      <c r="F459" s="221" t="s">
        <v>10</v>
      </c>
      <c r="G459" s="222" t="s">
        <v>466</v>
      </c>
      <c r="H459" s="2" t="s">
        <v>16</v>
      </c>
      <c r="I459" s="397">
        <v>640</v>
      </c>
      <c r="J459" s="397">
        <v>640</v>
      </c>
    </row>
    <row r="460" spans="1:12" ht="15.75" x14ac:dyDescent="0.25">
      <c r="A460" s="61" t="s">
        <v>40</v>
      </c>
      <c r="B460" s="340" t="s">
        <v>706</v>
      </c>
      <c r="C460" s="340">
        <v>10</v>
      </c>
      <c r="D460" s="2" t="s">
        <v>15</v>
      </c>
      <c r="E460" s="220" t="s">
        <v>182</v>
      </c>
      <c r="F460" s="221" t="s">
        <v>10</v>
      </c>
      <c r="G460" s="222" t="s">
        <v>466</v>
      </c>
      <c r="H460" s="2" t="s">
        <v>39</v>
      </c>
      <c r="I460" s="396">
        <v>44430</v>
      </c>
      <c r="J460" s="396">
        <v>44430</v>
      </c>
      <c r="K460" s="446"/>
      <c r="L460" s="446"/>
    </row>
    <row r="461" spans="1:12" ht="31.5" x14ac:dyDescent="0.25">
      <c r="A461" s="101" t="s">
        <v>88</v>
      </c>
      <c r="B461" s="340" t="s">
        <v>706</v>
      </c>
      <c r="C461" s="340">
        <v>10</v>
      </c>
      <c r="D461" s="2" t="s">
        <v>15</v>
      </c>
      <c r="E461" s="220" t="s">
        <v>182</v>
      </c>
      <c r="F461" s="221" t="s">
        <v>10</v>
      </c>
      <c r="G461" s="222" t="s">
        <v>467</v>
      </c>
      <c r="H461" s="2"/>
      <c r="I461" s="395">
        <f>SUM(I462:I463)</f>
        <v>170185</v>
      </c>
      <c r="J461" s="395">
        <f>SUM(J462:J463)</f>
        <v>170185</v>
      </c>
    </row>
    <row r="462" spans="1:12" s="78" customFormat="1" ht="31.5" x14ac:dyDescent="0.25">
      <c r="A462" s="535" t="s">
        <v>514</v>
      </c>
      <c r="B462" s="6" t="s">
        <v>706</v>
      </c>
      <c r="C462" s="340">
        <v>10</v>
      </c>
      <c r="D462" s="2" t="s">
        <v>15</v>
      </c>
      <c r="E462" s="220" t="s">
        <v>182</v>
      </c>
      <c r="F462" s="221" t="s">
        <v>10</v>
      </c>
      <c r="G462" s="222" t="s">
        <v>467</v>
      </c>
      <c r="H462" s="77" t="s">
        <v>16</v>
      </c>
      <c r="I462" s="400">
        <v>2100</v>
      </c>
      <c r="J462" s="400">
        <v>2100</v>
      </c>
    </row>
    <row r="463" spans="1:12" ht="15.75" x14ac:dyDescent="0.25">
      <c r="A463" s="61" t="s">
        <v>40</v>
      </c>
      <c r="B463" s="340" t="s">
        <v>706</v>
      </c>
      <c r="C463" s="340">
        <v>10</v>
      </c>
      <c r="D463" s="2" t="s">
        <v>15</v>
      </c>
      <c r="E463" s="220" t="s">
        <v>182</v>
      </c>
      <c r="F463" s="221" t="s">
        <v>10</v>
      </c>
      <c r="G463" s="222" t="s">
        <v>467</v>
      </c>
      <c r="H463" s="2" t="s">
        <v>39</v>
      </c>
      <c r="I463" s="397">
        <v>168085</v>
      </c>
      <c r="J463" s="397">
        <v>168085</v>
      </c>
      <c r="K463" s="446"/>
      <c r="L463" s="446"/>
    </row>
    <row r="464" spans="1:12" ht="15.75" x14ac:dyDescent="0.25">
      <c r="A464" s="111" t="s">
        <v>89</v>
      </c>
      <c r="B464" s="50" t="s">
        <v>706</v>
      </c>
      <c r="C464" s="340">
        <v>10</v>
      </c>
      <c r="D464" s="2" t="s">
        <v>15</v>
      </c>
      <c r="E464" s="220" t="s">
        <v>182</v>
      </c>
      <c r="F464" s="221" t="s">
        <v>10</v>
      </c>
      <c r="G464" s="222" t="s">
        <v>468</v>
      </c>
      <c r="H464" s="2"/>
      <c r="I464" s="395">
        <f>SUM(I465:I466)</f>
        <v>3559174</v>
      </c>
      <c r="J464" s="395">
        <f>SUM(J465:J466)</f>
        <v>3559174</v>
      </c>
    </row>
    <row r="465" spans="1:12" ht="31.5" x14ac:dyDescent="0.25">
      <c r="A465" s="535" t="s">
        <v>514</v>
      </c>
      <c r="B465" s="6" t="s">
        <v>706</v>
      </c>
      <c r="C465" s="340">
        <v>10</v>
      </c>
      <c r="D465" s="2" t="s">
        <v>15</v>
      </c>
      <c r="E465" s="220" t="s">
        <v>182</v>
      </c>
      <c r="F465" s="221" t="s">
        <v>10</v>
      </c>
      <c r="G465" s="222" t="s">
        <v>468</v>
      </c>
      <c r="H465" s="2" t="s">
        <v>16</v>
      </c>
      <c r="I465" s="397">
        <v>34400</v>
      </c>
      <c r="J465" s="397">
        <v>34400</v>
      </c>
    </row>
    <row r="466" spans="1:12" ht="15.75" x14ac:dyDescent="0.25">
      <c r="A466" s="61" t="s">
        <v>40</v>
      </c>
      <c r="B466" s="340" t="s">
        <v>706</v>
      </c>
      <c r="C466" s="340">
        <v>10</v>
      </c>
      <c r="D466" s="2" t="s">
        <v>15</v>
      </c>
      <c r="E466" s="220" t="s">
        <v>182</v>
      </c>
      <c r="F466" s="221" t="s">
        <v>10</v>
      </c>
      <c r="G466" s="222" t="s">
        <v>468</v>
      </c>
      <c r="H466" s="2" t="s">
        <v>39</v>
      </c>
      <c r="I466" s="397">
        <v>3524774</v>
      </c>
      <c r="J466" s="397">
        <v>3524774</v>
      </c>
      <c r="K466" s="446"/>
      <c r="L466" s="446"/>
    </row>
    <row r="467" spans="1:12" ht="15.75" x14ac:dyDescent="0.25">
      <c r="A467" s="101" t="s">
        <v>90</v>
      </c>
      <c r="B467" s="340" t="s">
        <v>706</v>
      </c>
      <c r="C467" s="340">
        <v>10</v>
      </c>
      <c r="D467" s="2" t="s">
        <v>15</v>
      </c>
      <c r="E467" s="220" t="s">
        <v>182</v>
      </c>
      <c r="F467" s="221" t="s">
        <v>10</v>
      </c>
      <c r="G467" s="222" t="s">
        <v>469</v>
      </c>
      <c r="H467" s="2"/>
      <c r="I467" s="395">
        <f>SUM(I468:I469)</f>
        <v>305950</v>
      </c>
      <c r="J467" s="395">
        <f>SUM(J468:J469)</f>
        <v>305950</v>
      </c>
    </row>
    <row r="468" spans="1:12" ht="31.5" x14ac:dyDescent="0.25">
      <c r="A468" s="535" t="s">
        <v>514</v>
      </c>
      <c r="B468" s="6" t="s">
        <v>706</v>
      </c>
      <c r="C468" s="340">
        <v>10</v>
      </c>
      <c r="D468" s="2" t="s">
        <v>15</v>
      </c>
      <c r="E468" s="220" t="s">
        <v>182</v>
      </c>
      <c r="F468" s="221" t="s">
        <v>10</v>
      </c>
      <c r="G468" s="222" t="s">
        <v>469</v>
      </c>
      <c r="H468" s="2" t="s">
        <v>16</v>
      </c>
      <c r="I468" s="397">
        <v>3850</v>
      </c>
      <c r="J468" s="397">
        <v>3850</v>
      </c>
    </row>
    <row r="469" spans="1:12" ht="15.75" x14ac:dyDescent="0.25">
      <c r="A469" s="61" t="s">
        <v>40</v>
      </c>
      <c r="B469" s="340" t="s">
        <v>706</v>
      </c>
      <c r="C469" s="340">
        <v>10</v>
      </c>
      <c r="D469" s="2" t="s">
        <v>15</v>
      </c>
      <c r="E469" s="220" t="s">
        <v>182</v>
      </c>
      <c r="F469" s="221" t="s">
        <v>10</v>
      </c>
      <c r="G469" s="222" t="s">
        <v>469</v>
      </c>
      <c r="H469" s="2" t="s">
        <v>39</v>
      </c>
      <c r="I469" s="397">
        <v>302100</v>
      </c>
      <c r="J469" s="397">
        <v>302100</v>
      </c>
      <c r="K469" s="446"/>
      <c r="L469" s="446"/>
    </row>
    <row r="470" spans="1:12" ht="15.75" x14ac:dyDescent="0.25">
      <c r="A470" s="86" t="s">
        <v>42</v>
      </c>
      <c r="B470" s="26" t="s">
        <v>706</v>
      </c>
      <c r="C470" s="26">
        <v>10</v>
      </c>
      <c r="D470" s="25" t="s">
        <v>20</v>
      </c>
      <c r="E470" s="214"/>
      <c r="F470" s="215"/>
      <c r="G470" s="216"/>
      <c r="H470" s="52"/>
      <c r="I470" s="393">
        <f t="shared" ref="I470:J474" si="41">SUM(I471)</f>
        <v>39634793</v>
      </c>
      <c r="J470" s="393">
        <f t="shared" si="41"/>
        <v>42029081</v>
      </c>
    </row>
    <row r="471" spans="1:12" ht="47.25" x14ac:dyDescent="0.25">
      <c r="A471" s="75" t="s">
        <v>110</v>
      </c>
      <c r="B471" s="280" t="s">
        <v>706</v>
      </c>
      <c r="C471" s="67">
        <v>10</v>
      </c>
      <c r="D471" s="68" t="s">
        <v>20</v>
      </c>
      <c r="E471" s="262" t="s">
        <v>180</v>
      </c>
      <c r="F471" s="263" t="s">
        <v>370</v>
      </c>
      <c r="G471" s="264" t="s">
        <v>371</v>
      </c>
      <c r="H471" s="31"/>
      <c r="I471" s="394">
        <f t="shared" si="41"/>
        <v>39634793</v>
      </c>
      <c r="J471" s="394">
        <f t="shared" si="41"/>
        <v>42029081</v>
      </c>
    </row>
    <row r="472" spans="1:12" ht="63" x14ac:dyDescent="0.25">
      <c r="A472" s="3" t="s">
        <v>160</v>
      </c>
      <c r="B472" s="6" t="s">
        <v>706</v>
      </c>
      <c r="C472" s="34">
        <v>10</v>
      </c>
      <c r="D472" s="35" t="s">
        <v>20</v>
      </c>
      <c r="E472" s="220" t="s">
        <v>182</v>
      </c>
      <c r="F472" s="260" t="s">
        <v>370</v>
      </c>
      <c r="G472" s="261" t="s">
        <v>371</v>
      </c>
      <c r="H472" s="268"/>
      <c r="I472" s="395">
        <f t="shared" si="41"/>
        <v>39634793</v>
      </c>
      <c r="J472" s="395">
        <f t="shared" si="41"/>
        <v>42029081</v>
      </c>
    </row>
    <row r="473" spans="1:12" ht="47.25" x14ac:dyDescent="0.25">
      <c r="A473" s="3" t="s">
        <v>462</v>
      </c>
      <c r="B473" s="6" t="s">
        <v>706</v>
      </c>
      <c r="C473" s="34">
        <v>10</v>
      </c>
      <c r="D473" s="35" t="s">
        <v>20</v>
      </c>
      <c r="E473" s="220" t="s">
        <v>182</v>
      </c>
      <c r="F473" s="260" t="s">
        <v>10</v>
      </c>
      <c r="G473" s="261" t="s">
        <v>371</v>
      </c>
      <c r="H473" s="268"/>
      <c r="I473" s="395">
        <f>SUM(I474+I476+I478)</f>
        <v>39634793</v>
      </c>
      <c r="J473" s="395">
        <f>SUM(J474+J476+J478)</f>
        <v>42029081</v>
      </c>
    </row>
    <row r="474" spans="1:12" ht="15.75" x14ac:dyDescent="0.25">
      <c r="A474" s="84" t="s">
        <v>528</v>
      </c>
      <c r="B474" s="340" t="s">
        <v>706</v>
      </c>
      <c r="C474" s="34">
        <v>10</v>
      </c>
      <c r="D474" s="35" t="s">
        <v>20</v>
      </c>
      <c r="E474" s="220" t="s">
        <v>182</v>
      </c>
      <c r="F474" s="260" t="s">
        <v>10</v>
      </c>
      <c r="G474" s="261" t="s">
        <v>465</v>
      </c>
      <c r="H474" s="268"/>
      <c r="I474" s="395">
        <f t="shared" si="41"/>
        <v>1389456</v>
      </c>
      <c r="J474" s="395">
        <f t="shared" si="41"/>
        <v>1389456</v>
      </c>
    </row>
    <row r="475" spans="1:12" ht="15.75" x14ac:dyDescent="0.25">
      <c r="A475" s="3" t="s">
        <v>40</v>
      </c>
      <c r="B475" s="340" t="s">
        <v>706</v>
      </c>
      <c r="C475" s="34">
        <v>10</v>
      </c>
      <c r="D475" s="35" t="s">
        <v>20</v>
      </c>
      <c r="E475" s="220" t="s">
        <v>182</v>
      </c>
      <c r="F475" s="260" t="s">
        <v>10</v>
      </c>
      <c r="G475" s="261" t="s">
        <v>465</v>
      </c>
      <c r="H475" s="2" t="s">
        <v>39</v>
      </c>
      <c r="I475" s="397">
        <v>1389456</v>
      </c>
      <c r="J475" s="397">
        <v>1389456</v>
      </c>
      <c r="K475" s="446"/>
      <c r="L475" s="446"/>
    </row>
    <row r="476" spans="1:12" s="549" customFormat="1" ht="31.5" x14ac:dyDescent="0.25">
      <c r="A476" s="61" t="s">
        <v>653</v>
      </c>
      <c r="B476" s="550" t="s">
        <v>706</v>
      </c>
      <c r="C476" s="34">
        <v>10</v>
      </c>
      <c r="D476" s="35" t="s">
        <v>20</v>
      </c>
      <c r="E476" s="220" t="s">
        <v>182</v>
      </c>
      <c r="F476" s="260" t="s">
        <v>10</v>
      </c>
      <c r="G476" s="261" t="s">
        <v>652</v>
      </c>
      <c r="H476" s="268"/>
      <c r="I476" s="395">
        <f>SUM(I477)</f>
        <v>37508771</v>
      </c>
      <c r="J476" s="395">
        <f>SUM(J477)</f>
        <v>39869771</v>
      </c>
    </row>
    <row r="477" spans="1:12" s="549" customFormat="1" ht="15.75" x14ac:dyDescent="0.25">
      <c r="A477" s="3" t="s">
        <v>40</v>
      </c>
      <c r="B477" s="550" t="s">
        <v>706</v>
      </c>
      <c r="C477" s="34">
        <v>10</v>
      </c>
      <c r="D477" s="35" t="s">
        <v>20</v>
      </c>
      <c r="E477" s="220" t="s">
        <v>182</v>
      </c>
      <c r="F477" s="260" t="s">
        <v>10</v>
      </c>
      <c r="G477" s="261" t="s">
        <v>652</v>
      </c>
      <c r="H477" s="268" t="s">
        <v>39</v>
      </c>
      <c r="I477" s="397">
        <v>37508771</v>
      </c>
      <c r="J477" s="397">
        <v>39869771</v>
      </c>
      <c r="K477" s="446"/>
      <c r="L477" s="446"/>
    </row>
    <row r="478" spans="1:12" s="549" customFormat="1" ht="31.5" x14ac:dyDescent="0.25">
      <c r="A478" s="61" t="s">
        <v>654</v>
      </c>
      <c r="B478" s="550" t="s">
        <v>706</v>
      </c>
      <c r="C478" s="34">
        <v>10</v>
      </c>
      <c r="D478" s="35" t="s">
        <v>20</v>
      </c>
      <c r="E478" s="220" t="s">
        <v>182</v>
      </c>
      <c r="F478" s="260" t="s">
        <v>10</v>
      </c>
      <c r="G478" s="261" t="s">
        <v>651</v>
      </c>
      <c r="H478" s="268"/>
      <c r="I478" s="395">
        <f>SUM(I479)</f>
        <v>736566</v>
      </c>
      <c r="J478" s="395">
        <f>SUM(J479)</f>
        <v>769854</v>
      </c>
    </row>
    <row r="479" spans="1:12" s="549" customFormat="1" ht="31.5" x14ac:dyDescent="0.25">
      <c r="A479" s="535" t="s">
        <v>514</v>
      </c>
      <c r="B479" s="550" t="s">
        <v>706</v>
      </c>
      <c r="C479" s="34">
        <v>10</v>
      </c>
      <c r="D479" s="35" t="s">
        <v>20</v>
      </c>
      <c r="E479" s="220" t="s">
        <v>182</v>
      </c>
      <c r="F479" s="260" t="s">
        <v>10</v>
      </c>
      <c r="G479" s="261" t="s">
        <v>651</v>
      </c>
      <c r="H479" s="268" t="s">
        <v>16</v>
      </c>
      <c r="I479" s="397">
        <v>736566</v>
      </c>
      <c r="J479" s="397">
        <v>769854</v>
      </c>
    </row>
    <row r="480" spans="1:12" s="9" customFormat="1" ht="15.75" x14ac:dyDescent="0.25">
      <c r="A480" s="100" t="s">
        <v>70</v>
      </c>
      <c r="B480" s="26" t="s">
        <v>706</v>
      </c>
      <c r="C480" s="26">
        <v>10</v>
      </c>
      <c r="D480" s="25" t="s">
        <v>68</v>
      </c>
      <c r="E480" s="214"/>
      <c r="F480" s="215"/>
      <c r="G480" s="216"/>
      <c r="H480" s="52"/>
      <c r="I480" s="393">
        <f>SUM(I481)</f>
        <v>3958262</v>
      </c>
      <c r="J480" s="393">
        <f>SUM(J481)</f>
        <v>3958262</v>
      </c>
    </row>
    <row r="481" spans="1:10" ht="47.25" x14ac:dyDescent="0.25">
      <c r="A481" s="106" t="s">
        <v>123</v>
      </c>
      <c r="B481" s="280" t="s">
        <v>706</v>
      </c>
      <c r="C481" s="67">
        <v>10</v>
      </c>
      <c r="D481" s="68" t="s">
        <v>68</v>
      </c>
      <c r="E481" s="262" t="s">
        <v>180</v>
      </c>
      <c r="F481" s="263" t="s">
        <v>370</v>
      </c>
      <c r="G481" s="264" t="s">
        <v>371</v>
      </c>
      <c r="H481" s="31"/>
      <c r="I481" s="394">
        <f>SUM(I482+I496+I492)</f>
        <v>3958262</v>
      </c>
      <c r="J481" s="394">
        <f>SUM(J482+J496+J492)</f>
        <v>3958262</v>
      </c>
    </row>
    <row r="482" spans="1:10" ht="63" x14ac:dyDescent="0.25">
      <c r="A482" s="112" t="s">
        <v>122</v>
      </c>
      <c r="B482" s="6" t="s">
        <v>706</v>
      </c>
      <c r="C482" s="34">
        <v>10</v>
      </c>
      <c r="D482" s="35" t="s">
        <v>68</v>
      </c>
      <c r="E482" s="259" t="s">
        <v>211</v>
      </c>
      <c r="F482" s="260" t="s">
        <v>370</v>
      </c>
      <c r="G482" s="261" t="s">
        <v>371</v>
      </c>
      <c r="H482" s="268"/>
      <c r="I482" s="395">
        <f>SUM(I483)</f>
        <v>3946262</v>
      </c>
      <c r="J482" s="395">
        <f>SUM(J483)</f>
        <v>3946262</v>
      </c>
    </row>
    <row r="483" spans="1:10" ht="47.25" x14ac:dyDescent="0.25">
      <c r="A483" s="112" t="s">
        <v>394</v>
      </c>
      <c r="B483" s="6" t="s">
        <v>706</v>
      </c>
      <c r="C483" s="34">
        <v>10</v>
      </c>
      <c r="D483" s="35" t="s">
        <v>68</v>
      </c>
      <c r="E483" s="259" t="s">
        <v>211</v>
      </c>
      <c r="F483" s="260" t="s">
        <v>10</v>
      </c>
      <c r="G483" s="261" t="s">
        <v>371</v>
      </c>
      <c r="H483" s="268"/>
      <c r="I483" s="395">
        <f>SUM(I484+I490+I487)</f>
        <v>3946262</v>
      </c>
      <c r="J483" s="395">
        <f>SUM(J484+J490+J487)</f>
        <v>3946262</v>
      </c>
    </row>
    <row r="484" spans="1:10" ht="31.5" x14ac:dyDescent="0.25">
      <c r="A484" s="61" t="s">
        <v>91</v>
      </c>
      <c r="B484" s="340" t="s">
        <v>706</v>
      </c>
      <c r="C484" s="34">
        <v>10</v>
      </c>
      <c r="D484" s="35" t="s">
        <v>68</v>
      </c>
      <c r="E484" s="259" t="s">
        <v>211</v>
      </c>
      <c r="F484" s="260" t="s">
        <v>10</v>
      </c>
      <c r="G484" s="261" t="s">
        <v>472</v>
      </c>
      <c r="H484" s="268"/>
      <c r="I484" s="395">
        <f>SUM(I485:I486)</f>
        <v>2677600</v>
      </c>
      <c r="J484" s="395">
        <f>SUM(J485:J486)</f>
        <v>2677600</v>
      </c>
    </row>
    <row r="485" spans="1:10" ht="63" x14ac:dyDescent="0.25">
      <c r="A485" s="101" t="s">
        <v>76</v>
      </c>
      <c r="B485" s="340" t="s">
        <v>706</v>
      </c>
      <c r="C485" s="34">
        <v>10</v>
      </c>
      <c r="D485" s="35" t="s">
        <v>68</v>
      </c>
      <c r="E485" s="259" t="s">
        <v>211</v>
      </c>
      <c r="F485" s="260" t="s">
        <v>10</v>
      </c>
      <c r="G485" s="261" t="s">
        <v>472</v>
      </c>
      <c r="H485" s="2" t="s">
        <v>13</v>
      </c>
      <c r="I485" s="397">
        <v>2467600</v>
      </c>
      <c r="J485" s="397">
        <v>2467600</v>
      </c>
    </row>
    <row r="486" spans="1:10" ht="31.5" x14ac:dyDescent="0.25">
      <c r="A486" s="535" t="s">
        <v>514</v>
      </c>
      <c r="B486" s="6" t="s">
        <v>706</v>
      </c>
      <c r="C486" s="34">
        <v>10</v>
      </c>
      <c r="D486" s="35" t="s">
        <v>68</v>
      </c>
      <c r="E486" s="259" t="s">
        <v>211</v>
      </c>
      <c r="F486" s="260" t="s">
        <v>10</v>
      </c>
      <c r="G486" s="261" t="s">
        <v>472</v>
      </c>
      <c r="H486" s="2" t="s">
        <v>16</v>
      </c>
      <c r="I486" s="397">
        <v>210000</v>
      </c>
      <c r="J486" s="397">
        <v>210000</v>
      </c>
    </row>
    <row r="487" spans="1:10" s="549" customFormat="1" ht="47.25" x14ac:dyDescent="0.25">
      <c r="A487" s="61" t="s">
        <v>656</v>
      </c>
      <c r="B487" s="6" t="s">
        <v>706</v>
      </c>
      <c r="C487" s="34">
        <v>10</v>
      </c>
      <c r="D487" s="35" t="s">
        <v>68</v>
      </c>
      <c r="E487" s="259" t="s">
        <v>211</v>
      </c>
      <c r="F487" s="260" t="s">
        <v>10</v>
      </c>
      <c r="G487" s="261" t="s">
        <v>655</v>
      </c>
      <c r="H487" s="2"/>
      <c r="I487" s="395">
        <f>SUM(I488:I489)</f>
        <v>669400</v>
      </c>
      <c r="J487" s="395">
        <f>SUM(J488:J489)</f>
        <v>669400</v>
      </c>
    </row>
    <row r="488" spans="1:10" s="549" customFormat="1" ht="63" x14ac:dyDescent="0.25">
      <c r="A488" s="101" t="s">
        <v>76</v>
      </c>
      <c r="B488" s="6" t="s">
        <v>706</v>
      </c>
      <c r="C488" s="34">
        <v>10</v>
      </c>
      <c r="D488" s="35" t="s">
        <v>68</v>
      </c>
      <c r="E488" s="259" t="s">
        <v>211</v>
      </c>
      <c r="F488" s="260" t="s">
        <v>10</v>
      </c>
      <c r="G488" s="261" t="s">
        <v>655</v>
      </c>
      <c r="H488" s="2" t="s">
        <v>13</v>
      </c>
      <c r="I488" s="397">
        <v>603520</v>
      </c>
      <c r="J488" s="397">
        <v>603520</v>
      </c>
    </row>
    <row r="489" spans="1:10" s="549" customFormat="1" ht="31.5" x14ac:dyDescent="0.25">
      <c r="A489" s="535" t="s">
        <v>514</v>
      </c>
      <c r="B489" s="6" t="s">
        <v>706</v>
      </c>
      <c r="C489" s="34">
        <v>10</v>
      </c>
      <c r="D489" s="35" t="s">
        <v>68</v>
      </c>
      <c r="E489" s="259" t="s">
        <v>211</v>
      </c>
      <c r="F489" s="260" t="s">
        <v>10</v>
      </c>
      <c r="G489" s="261" t="s">
        <v>655</v>
      </c>
      <c r="H489" s="2" t="s">
        <v>16</v>
      </c>
      <c r="I489" s="397">
        <v>65880</v>
      </c>
      <c r="J489" s="397">
        <v>65880</v>
      </c>
    </row>
    <row r="490" spans="1:10" ht="31.5" x14ac:dyDescent="0.25">
      <c r="A490" s="3" t="s">
        <v>75</v>
      </c>
      <c r="B490" s="6" t="s">
        <v>706</v>
      </c>
      <c r="C490" s="34">
        <v>10</v>
      </c>
      <c r="D490" s="35" t="s">
        <v>68</v>
      </c>
      <c r="E490" s="259" t="s">
        <v>211</v>
      </c>
      <c r="F490" s="260" t="s">
        <v>10</v>
      </c>
      <c r="G490" s="261" t="s">
        <v>375</v>
      </c>
      <c r="H490" s="2"/>
      <c r="I490" s="395">
        <f>SUM(I491)</f>
        <v>599262</v>
      </c>
      <c r="J490" s="395">
        <f>SUM(J491)</f>
        <v>599262</v>
      </c>
    </row>
    <row r="491" spans="1:10" ht="63" x14ac:dyDescent="0.25">
      <c r="A491" s="84" t="s">
        <v>76</v>
      </c>
      <c r="B491" s="6" t="s">
        <v>706</v>
      </c>
      <c r="C491" s="34">
        <v>10</v>
      </c>
      <c r="D491" s="35" t="s">
        <v>68</v>
      </c>
      <c r="E491" s="259" t="s">
        <v>211</v>
      </c>
      <c r="F491" s="260" t="s">
        <v>10</v>
      </c>
      <c r="G491" s="261" t="s">
        <v>375</v>
      </c>
      <c r="H491" s="2" t="s">
        <v>13</v>
      </c>
      <c r="I491" s="397">
        <v>599262</v>
      </c>
      <c r="J491" s="397">
        <v>599262</v>
      </c>
    </row>
    <row r="492" spans="1:10" s="37" customFormat="1" ht="63" x14ac:dyDescent="0.25">
      <c r="A492" s="61" t="s">
        <v>160</v>
      </c>
      <c r="B492" s="340" t="s">
        <v>706</v>
      </c>
      <c r="C492" s="35">
        <v>10</v>
      </c>
      <c r="D492" s="35" t="s">
        <v>68</v>
      </c>
      <c r="E492" s="259" t="s">
        <v>182</v>
      </c>
      <c r="F492" s="260" t="s">
        <v>370</v>
      </c>
      <c r="G492" s="261" t="s">
        <v>371</v>
      </c>
      <c r="H492" s="36"/>
      <c r="I492" s="398">
        <f t="shared" ref="I492:J494" si="42">SUM(I493)</f>
        <v>2000</v>
      </c>
      <c r="J492" s="398">
        <f t="shared" si="42"/>
        <v>2000</v>
      </c>
    </row>
    <row r="493" spans="1:10" s="37" customFormat="1" ht="47.25" x14ac:dyDescent="0.25">
      <c r="A493" s="3" t="s">
        <v>462</v>
      </c>
      <c r="B493" s="340" t="s">
        <v>706</v>
      </c>
      <c r="C493" s="35">
        <v>10</v>
      </c>
      <c r="D493" s="35" t="s">
        <v>68</v>
      </c>
      <c r="E493" s="259" t="s">
        <v>182</v>
      </c>
      <c r="F493" s="260" t="s">
        <v>10</v>
      </c>
      <c r="G493" s="261" t="s">
        <v>371</v>
      </c>
      <c r="H493" s="36"/>
      <c r="I493" s="398">
        <f t="shared" si="42"/>
        <v>2000</v>
      </c>
      <c r="J493" s="398">
        <f t="shared" si="42"/>
        <v>2000</v>
      </c>
    </row>
    <row r="494" spans="1:10" s="37" customFormat="1" ht="19.5" customHeight="1" x14ac:dyDescent="0.25">
      <c r="A494" s="548" t="s">
        <v>474</v>
      </c>
      <c r="B494" s="282" t="s">
        <v>706</v>
      </c>
      <c r="C494" s="35">
        <v>10</v>
      </c>
      <c r="D494" s="35" t="s">
        <v>68</v>
      </c>
      <c r="E494" s="259" t="s">
        <v>182</v>
      </c>
      <c r="F494" s="260" t="s">
        <v>10</v>
      </c>
      <c r="G494" s="261" t="s">
        <v>473</v>
      </c>
      <c r="H494" s="36"/>
      <c r="I494" s="398">
        <f t="shared" si="42"/>
        <v>2000</v>
      </c>
      <c r="J494" s="398">
        <f t="shared" si="42"/>
        <v>2000</v>
      </c>
    </row>
    <row r="495" spans="1:10" s="37" customFormat="1" ht="31.5" x14ac:dyDescent="0.25">
      <c r="A495" s="540" t="s">
        <v>514</v>
      </c>
      <c r="B495" s="282" t="s">
        <v>706</v>
      </c>
      <c r="C495" s="35">
        <v>10</v>
      </c>
      <c r="D495" s="35" t="s">
        <v>68</v>
      </c>
      <c r="E495" s="259" t="s">
        <v>182</v>
      </c>
      <c r="F495" s="260" t="s">
        <v>10</v>
      </c>
      <c r="G495" s="261" t="s">
        <v>473</v>
      </c>
      <c r="H495" s="36" t="s">
        <v>16</v>
      </c>
      <c r="I495" s="399">
        <v>2000</v>
      </c>
      <c r="J495" s="399">
        <v>2000</v>
      </c>
    </row>
    <row r="496" spans="1:10" ht="78.75" x14ac:dyDescent="0.25">
      <c r="A496" s="103" t="s">
        <v>111</v>
      </c>
      <c r="B496" s="53" t="s">
        <v>706</v>
      </c>
      <c r="C496" s="34">
        <v>10</v>
      </c>
      <c r="D496" s="35" t="s">
        <v>68</v>
      </c>
      <c r="E496" s="259" t="s">
        <v>210</v>
      </c>
      <c r="F496" s="260" t="s">
        <v>370</v>
      </c>
      <c r="G496" s="261" t="s">
        <v>371</v>
      </c>
      <c r="H496" s="2"/>
      <c r="I496" s="395">
        <f t="shared" ref="I496:J498" si="43">SUM(I497)</f>
        <v>10000</v>
      </c>
      <c r="J496" s="395">
        <f t="shared" si="43"/>
        <v>10000</v>
      </c>
    </row>
    <row r="497" spans="1:10" ht="47.25" x14ac:dyDescent="0.25">
      <c r="A497" s="103" t="s">
        <v>378</v>
      </c>
      <c r="B497" s="53" t="s">
        <v>706</v>
      </c>
      <c r="C497" s="34">
        <v>10</v>
      </c>
      <c r="D497" s="35" t="s">
        <v>68</v>
      </c>
      <c r="E497" s="259" t="s">
        <v>210</v>
      </c>
      <c r="F497" s="260" t="s">
        <v>10</v>
      </c>
      <c r="G497" s="261" t="s">
        <v>371</v>
      </c>
      <c r="H497" s="2"/>
      <c r="I497" s="395">
        <f t="shared" si="43"/>
        <v>10000</v>
      </c>
      <c r="J497" s="395">
        <f t="shared" si="43"/>
        <v>10000</v>
      </c>
    </row>
    <row r="498" spans="1:10" ht="31.5" x14ac:dyDescent="0.25">
      <c r="A498" s="534" t="s">
        <v>102</v>
      </c>
      <c r="B498" s="53" t="s">
        <v>706</v>
      </c>
      <c r="C498" s="34">
        <v>10</v>
      </c>
      <c r="D498" s="35" t="s">
        <v>68</v>
      </c>
      <c r="E498" s="259" t="s">
        <v>210</v>
      </c>
      <c r="F498" s="260" t="s">
        <v>10</v>
      </c>
      <c r="G498" s="261" t="s">
        <v>380</v>
      </c>
      <c r="H498" s="2"/>
      <c r="I498" s="395">
        <f t="shared" si="43"/>
        <v>10000</v>
      </c>
      <c r="J498" s="395">
        <f t="shared" si="43"/>
        <v>10000</v>
      </c>
    </row>
    <row r="499" spans="1:10" ht="31.5" x14ac:dyDescent="0.25">
      <c r="A499" s="535" t="s">
        <v>514</v>
      </c>
      <c r="B499" s="6" t="s">
        <v>706</v>
      </c>
      <c r="C499" s="34">
        <v>10</v>
      </c>
      <c r="D499" s="35" t="s">
        <v>68</v>
      </c>
      <c r="E499" s="259" t="s">
        <v>210</v>
      </c>
      <c r="F499" s="260" t="s">
        <v>10</v>
      </c>
      <c r="G499" s="261" t="s">
        <v>380</v>
      </c>
      <c r="H499" s="2" t="s">
        <v>16</v>
      </c>
      <c r="I499" s="396">
        <v>10000</v>
      </c>
      <c r="J499" s="396">
        <v>10000</v>
      </c>
    </row>
    <row r="500" spans="1:10" ht="15.75" x14ac:dyDescent="0.25">
      <c r="A500" s="428" t="s">
        <v>562</v>
      </c>
      <c r="B500" s="429"/>
      <c r="C500" s="429"/>
      <c r="D500" s="430"/>
      <c r="E500" s="430"/>
      <c r="F500" s="431"/>
      <c r="G500" s="432"/>
      <c r="H500" s="432"/>
      <c r="I500" s="457">
        <v>3889758</v>
      </c>
      <c r="J500" s="456">
        <v>7783098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44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46" customWidth="1"/>
    <col min="7" max="7" width="9" customWidth="1"/>
    <col min="8" max="8" width="5.5703125" customWidth="1"/>
  </cols>
  <sheetData>
    <row r="1" spans="1:8" x14ac:dyDescent="0.25">
      <c r="B1" s="614" t="s">
        <v>754</v>
      </c>
      <c r="C1" s="614"/>
      <c r="D1" s="614"/>
      <c r="E1" s="614"/>
      <c r="F1" s="614"/>
    </row>
    <row r="2" spans="1:8" x14ac:dyDescent="0.25">
      <c r="B2" s="614" t="s">
        <v>93</v>
      </c>
      <c r="C2" s="614"/>
      <c r="D2" s="614"/>
      <c r="E2" s="614"/>
      <c r="F2" s="614"/>
    </row>
    <row r="3" spans="1:8" x14ac:dyDescent="0.25">
      <c r="B3" s="614" t="s">
        <v>94</v>
      </c>
      <c r="C3" s="614"/>
      <c r="D3" s="614"/>
      <c r="E3" s="614"/>
      <c r="F3" s="614"/>
    </row>
    <row r="4" spans="1:8" x14ac:dyDescent="0.25">
      <c r="B4" s="354" t="s">
        <v>95</v>
      </c>
      <c r="C4" s="354"/>
      <c r="D4" s="354"/>
      <c r="E4" s="354"/>
      <c r="F4" s="449"/>
      <c r="G4" s="126"/>
      <c r="H4" s="126"/>
    </row>
    <row r="5" spans="1:8" x14ac:dyDescent="0.25">
      <c r="B5" s="354" t="s">
        <v>744</v>
      </c>
      <c r="C5" s="354"/>
      <c r="D5" s="354"/>
      <c r="E5" s="354"/>
      <c r="F5" s="449"/>
      <c r="G5" s="126"/>
      <c r="H5" s="126"/>
    </row>
    <row r="6" spans="1:8" x14ac:dyDescent="0.25">
      <c r="B6" s="353" t="s">
        <v>745</v>
      </c>
      <c r="C6" s="353"/>
      <c r="D6" s="353"/>
      <c r="E6" s="353"/>
      <c r="F6" s="450"/>
    </row>
    <row r="7" spans="1:8" x14ac:dyDescent="0.25">
      <c r="B7" s="4" t="s">
        <v>793</v>
      </c>
      <c r="C7" s="4"/>
      <c r="D7" s="4"/>
      <c r="E7" s="4"/>
      <c r="F7" s="451"/>
    </row>
    <row r="8" spans="1:8" x14ac:dyDescent="0.25">
      <c r="B8" s="590" t="s">
        <v>810</v>
      </c>
      <c r="C8" s="4"/>
      <c r="D8" s="4"/>
      <c r="E8" s="4"/>
      <c r="F8" s="451"/>
    </row>
    <row r="9" spans="1:8" s="489" customFormat="1" x14ac:dyDescent="0.25">
      <c r="B9" s="488"/>
      <c r="C9" s="488"/>
      <c r="D9" s="488"/>
      <c r="E9" s="488"/>
      <c r="F9" s="451"/>
    </row>
    <row r="10" spans="1:8" ht="18.75" customHeight="1" x14ac:dyDescent="0.25">
      <c r="A10" s="603" t="s">
        <v>241</v>
      </c>
      <c r="B10" s="603"/>
      <c r="C10" s="603"/>
      <c r="D10" s="603"/>
      <c r="E10" s="603"/>
      <c r="F10" s="603"/>
    </row>
    <row r="11" spans="1:8" ht="18.75" customHeight="1" x14ac:dyDescent="0.25">
      <c r="A11" s="603" t="s">
        <v>242</v>
      </c>
      <c r="B11" s="603"/>
      <c r="C11" s="603"/>
      <c r="D11" s="603"/>
      <c r="E11" s="603"/>
      <c r="F11" s="603"/>
    </row>
    <row r="12" spans="1:8" ht="18.75" customHeight="1" x14ac:dyDescent="0.25">
      <c r="A12" s="603" t="s">
        <v>243</v>
      </c>
      <c r="B12" s="603"/>
      <c r="C12" s="603"/>
      <c r="D12" s="603"/>
      <c r="E12" s="603"/>
      <c r="F12" s="603"/>
    </row>
    <row r="13" spans="1:8" ht="18.75" customHeight="1" x14ac:dyDescent="0.25">
      <c r="A13" s="603" t="s">
        <v>748</v>
      </c>
      <c r="B13" s="603"/>
      <c r="C13" s="603"/>
      <c r="D13" s="603"/>
      <c r="E13" s="603"/>
      <c r="F13" s="603"/>
    </row>
    <row r="14" spans="1:8" ht="15.75" x14ac:dyDescent="0.25">
      <c r="B14" s="349"/>
      <c r="C14" s="349"/>
      <c r="D14" s="349"/>
      <c r="E14" s="349"/>
      <c r="F14" s="458" t="s">
        <v>499</v>
      </c>
    </row>
    <row r="15" spans="1:8" ht="45.75" customHeight="1" x14ac:dyDescent="0.25">
      <c r="A15" s="50" t="s">
        <v>0</v>
      </c>
      <c r="B15" s="611" t="s">
        <v>3</v>
      </c>
      <c r="C15" s="612"/>
      <c r="D15" s="613"/>
      <c r="E15" s="50" t="s">
        <v>4</v>
      </c>
      <c r="F15" s="355" t="s">
        <v>244</v>
      </c>
    </row>
    <row r="16" spans="1:8" ht="15.75" x14ac:dyDescent="0.25">
      <c r="A16" s="433" t="s">
        <v>602</v>
      </c>
      <c r="B16" s="418"/>
      <c r="C16" s="434"/>
      <c r="D16" s="435"/>
      <c r="E16" s="422"/>
      <c r="F16" s="410">
        <f>SUM(F17+F389)</f>
        <v>475375345</v>
      </c>
    </row>
    <row r="17" spans="1:6" ht="21.75" customHeight="1" x14ac:dyDescent="0.25">
      <c r="A17" s="445" t="s">
        <v>597</v>
      </c>
      <c r="B17" s="436"/>
      <c r="C17" s="437"/>
      <c r="D17" s="438"/>
      <c r="E17" s="439"/>
      <c r="F17" s="452">
        <f>SUM(F18+F67+F115+F234+F242+F247+F275+F296+F301+F311+F330+F341+F358+F371+F380)</f>
        <v>445853094</v>
      </c>
    </row>
    <row r="18" spans="1:6" ht="33.75" customHeight="1" x14ac:dyDescent="0.25">
      <c r="A18" s="134" t="s">
        <v>237</v>
      </c>
      <c r="B18" s="136" t="s">
        <v>221</v>
      </c>
      <c r="C18" s="244" t="s">
        <v>370</v>
      </c>
      <c r="D18" s="137" t="s">
        <v>371</v>
      </c>
      <c r="E18" s="135"/>
      <c r="F18" s="447">
        <f>SUM(F19+F40+F56)</f>
        <v>42420211</v>
      </c>
    </row>
    <row r="19" spans="1:6" ht="36" customHeight="1" x14ac:dyDescent="0.25">
      <c r="A19" s="133" t="s">
        <v>156</v>
      </c>
      <c r="B19" s="139" t="s">
        <v>224</v>
      </c>
      <c r="C19" s="314" t="s">
        <v>370</v>
      </c>
      <c r="D19" s="140" t="s">
        <v>371</v>
      </c>
      <c r="E19" s="138"/>
      <c r="F19" s="453">
        <f>SUM(F20)</f>
        <v>21525852</v>
      </c>
    </row>
    <row r="20" spans="1:6" ht="16.5" customHeight="1" x14ac:dyDescent="0.25">
      <c r="A20" s="304" t="s">
        <v>451</v>
      </c>
      <c r="B20" s="305" t="s">
        <v>224</v>
      </c>
      <c r="C20" s="306" t="s">
        <v>10</v>
      </c>
      <c r="D20" s="307" t="s">
        <v>371</v>
      </c>
      <c r="E20" s="308"/>
      <c r="F20" s="398">
        <f>SUM(F21+F34+F38+F24+F26+F28+F30+F32)</f>
        <v>21525852</v>
      </c>
    </row>
    <row r="21" spans="1:6" ht="35.25" customHeight="1" x14ac:dyDescent="0.25">
      <c r="A21" s="27" t="s">
        <v>162</v>
      </c>
      <c r="B21" s="117" t="s">
        <v>224</v>
      </c>
      <c r="C21" s="206" t="s">
        <v>461</v>
      </c>
      <c r="D21" s="115" t="s">
        <v>463</v>
      </c>
      <c r="E21" s="141"/>
      <c r="F21" s="394">
        <f>SUM(F22:F23)</f>
        <v>572850</v>
      </c>
    </row>
    <row r="22" spans="1:6" ht="33" customHeight="1" x14ac:dyDescent="0.25">
      <c r="A22" s="54" t="s">
        <v>514</v>
      </c>
      <c r="B22" s="125" t="s">
        <v>224</v>
      </c>
      <c r="C22" s="207" t="s">
        <v>461</v>
      </c>
      <c r="D22" s="122" t="s">
        <v>463</v>
      </c>
      <c r="E22" s="128" t="s">
        <v>16</v>
      </c>
      <c r="F22" s="397">
        <f>SUM(прил5!H503)</f>
        <v>3150</v>
      </c>
    </row>
    <row r="23" spans="1:6" ht="16.5" customHeight="1" x14ac:dyDescent="0.25">
      <c r="A23" s="54" t="s">
        <v>40</v>
      </c>
      <c r="B23" s="125" t="s">
        <v>224</v>
      </c>
      <c r="C23" s="207" t="s">
        <v>461</v>
      </c>
      <c r="D23" s="122" t="s">
        <v>463</v>
      </c>
      <c r="E23" s="128" t="s">
        <v>39</v>
      </c>
      <c r="F23" s="397">
        <f>SUM(прил5!H504)</f>
        <v>569700</v>
      </c>
    </row>
    <row r="24" spans="1:6" ht="33.75" customHeight="1" x14ac:dyDescent="0.25">
      <c r="A24" s="27" t="s">
        <v>572</v>
      </c>
      <c r="B24" s="117" t="s">
        <v>224</v>
      </c>
      <c r="C24" s="206" t="s">
        <v>461</v>
      </c>
      <c r="D24" s="115" t="s">
        <v>571</v>
      </c>
      <c r="E24" s="141"/>
      <c r="F24" s="394">
        <f>SUM(F25)</f>
        <v>525000</v>
      </c>
    </row>
    <row r="25" spans="1:6" ht="34.5" customHeight="1" x14ac:dyDescent="0.25">
      <c r="A25" s="89" t="s">
        <v>514</v>
      </c>
      <c r="B25" s="125" t="s">
        <v>224</v>
      </c>
      <c r="C25" s="207" t="s">
        <v>461</v>
      </c>
      <c r="D25" s="122" t="s">
        <v>571</v>
      </c>
      <c r="E25" s="128" t="s">
        <v>16</v>
      </c>
      <c r="F25" s="397">
        <f>SUM(прил5!H425)</f>
        <v>525000</v>
      </c>
    </row>
    <row r="26" spans="1:6" s="573" customFormat="1" ht="78.75" x14ac:dyDescent="0.25">
      <c r="A26" s="578" t="s">
        <v>787</v>
      </c>
      <c r="B26" s="217" t="s">
        <v>224</v>
      </c>
      <c r="C26" s="218" t="s">
        <v>10</v>
      </c>
      <c r="D26" s="219" t="s">
        <v>764</v>
      </c>
      <c r="E26" s="28"/>
      <c r="F26" s="394">
        <f>SUM(F27)</f>
        <v>1800000</v>
      </c>
    </row>
    <row r="27" spans="1:6" s="573" customFormat="1" ht="31.5" x14ac:dyDescent="0.25">
      <c r="A27" s="540" t="s">
        <v>514</v>
      </c>
      <c r="B27" s="220" t="s">
        <v>224</v>
      </c>
      <c r="C27" s="221" t="s">
        <v>10</v>
      </c>
      <c r="D27" s="222" t="s">
        <v>764</v>
      </c>
      <c r="E27" s="2" t="s">
        <v>16</v>
      </c>
      <c r="F27" s="397">
        <f>SUM(прил5!H427)</f>
        <v>1800000</v>
      </c>
    </row>
    <row r="28" spans="1:6" s="573" customFormat="1" ht="63" x14ac:dyDescent="0.25">
      <c r="A28" s="578" t="s">
        <v>788</v>
      </c>
      <c r="B28" s="217" t="s">
        <v>224</v>
      </c>
      <c r="C28" s="218" t="s">
        <v>10</v>
      </c>
      <c r="D28" s="219" t="s">
        <v>765</v>
      </c>
      <c r="E28" s="28"/>
      <c r="F28" s="394">
        <f>SUM(F29)</f>
        <v>1681032</v>
      </c>
    </row>
    <row r="29" spans="1:6" s="573" customFormat="1" ht="31.5" x14ac:dyDescent="0.25">
      <c r="A29" s="540" t="s">
        <v>514</v>
      </c>
      <c r="B29" s="220" t="s">
        <v>224</v>
      </c>
      <c r="C29" s="221" t="s">
        <v>10</v>
      </c>
      <c r="D29" s="222" t="s">
        <v>765</v>
      </c>
      <c r="E29" s="2" t="s">
        <v>16</v>
      </c>
      <c r="F29" s="397">
        <f>SUM(прил5!H429)</f>
        <v>1681032</v>
      </c>
    </row>
    <row r="30" spans="1:6" s="573" customFormat="1" ht="64.5" customHeight="1" x14ac:dyDescent="0.25">
      <c r="A30" s="578" t="s">
        <v>789</v>
      </c>
      <c r="B30" s="217" t="s">
        <v>224</v>
      </c>
      <c r="C30" s="218" t="s">
        <v>10</v>
      </c>
      <c r="D30" s="219" t="s">
        <v>766</v>
      </c>
      <c r="E30" s="28"/>
      <c r="F30" s="394">
        <f>SUM(F31)</f>
        <v>2127605</v>
      </c>
    </row>
    <row r="31" spans="1:6" s="573" customFormat="1" ht="31.5" x14ac:dyDescent="0.25">
      <c r="A31" s="540" t="s">
        <v>514</v>
      </c>
      <c r="B31" s="220" t="s">
        <v>224</v>
      </c>
      <c r="C31" s="221" t="s">
        <v>10</v>
      </c>
      <c r="D31" s="222" t="s">
        <v>766</v>
      </c>
      <c r="E31" s="2" t="s">
        <v>16</v>
      </c>
      <c r="F31" s="397">
        <f>SUM(прил5!H431)</f>
        <v>2127605</v>
      </c>
    </row>
    <row r="32" spans="1:6" s="573" customFormat="1" ht="63" x14ac:dyDescent="0.25">
      <c r="A32" s="578" t="s">
        <v>790</v>
      </c>
      <c r="B32" s="217" t="s">
        <v>224</v>
      </c>
      <c r="C32" s="218" t="s">
        <v>10</v>
      </c>
      <c r="D32" s="219" t="s">
        <v>767</v>
      </c>
      <c r="E32" s="28"/>
      <c r="F32" s="394">
        <f>SUM(F33)</f>
        <v>1120688</v>
      </c>
    </row>
    <row r="33" spans="1:6" s="573" customFormat="1" ht="34.5" customHeight="1" x14ac:dyDescent="0.25">
      <c r="A33" s="535" t="s">
        <v>514</v>
      </c>
      <c r="B33" s="220" t="s">
        <v>224</v>
      </c>
      <c r="C33" s="221" t="s">
        <v>10</v>
      </c>
      <c r="D33" s="222" t="s">
        <v>767</v>
      </c>
      <c r="E33" s="2" t="s">
        <v>16</v>
      </c>
      <c r="F33" s="397">
        <f>SUM(прил5!H433)</f>
        <v>1120688</v>
      </c>
    </row>
    <row r="34" spans="1:6" ht="32.25" customHeight="1" x14ac:dyDescent="0.25">
      <c r="A34" s="27" t="s">
        <v>84</v>
      </c>
      <c r="B34" s="318" t="s">
        <v>224</v>
      </c>
      <c r="C34" s="319" t="s">
        <v>10</v>
      </c>
      <c r="D34" s="115" t="s">
        <v>402</v>
      </c>
      <c r="E34" s="141"/>
      <c r="F34" s="394">
        <f>SUM(F35:F37)</f>
        <v>13698677</v>
      </c>
    </row>
    <row r="35" spans="1:6" ht="50.25" customHeight="1" x14ac:dyDescent="0.25">
      <c r="A35" s="54" t="s">
        <v>76</v>
      </c>
      <c r="B35" s="320" t="s">
        <v>224</v>
      </c>
      <c r="C35" s="321" t="s">
        <v>10</v>
      </c>
      <c r="D35" s="122" t="s">
        <v>402</v>
      </c>
      <c r="E35" s="128" t="s">
        <v>13</v>
      </c>
      <c r="F35" s="397">
        <f>SUM(прил5!H435)</f>
        <v>12786179</v>
      </c>
    </row>
    <row r="36" spans="1:6" ht="30.75" customHeight="1" x14ac:dyDescent="0.25">
      <c r="A36" s="54" t="s">
        <v>514</v>
      </c>
      <c r="B36" s="320" t="s">
        <v>224</v>
      </c>
      <c r="C36" s="321" t="s">
        <v>10</v>
      </c>
      <c r="D36" s="122" t="s">
        <v>402</v>
      </c>
      <c r="E36" s="128" t="s">
        <v>16</v>
      </c>
      <c r="F36" s="397">
        <f>SUM(прил5!H436)</f>
        <v>880434</v>
      </c>
    </row>
    <row r="37" spans="1:6" ht="16.5" customHeight="1" x14ac:dyDescent="0.25">
      <c r="A37" s="54" t="s">
        <v>18</v>
      </c>
      <c r="B37" s="320" t="s">
        <v>224</v>
      </c>
      <c r="C37" s="321" t="s">
        <v>10</v>
      </c>
      <c r="D37" s="122" t="s">
        <v>402</v>
      </c>
      <c r="E37" s="128" t="s">
        <v>17</v>
      </c>
      <c r="F37" s="397">
        <f>SUM(прил5!H437)</f>
        <v>32064</v>
      </c>
    </row>
    <row r="38" spans="1:6" ht="19.5" hidden="1" customHeight="1" x14ac:dyDescent="0.25">
      <c r="A38" s="27" t="s">
        <v>100</v>
      </c>
      <c r="B38" s="318" t="s">
        <v>224</v>
      </c>
      <c r="C38" s="319" t="s">
        <v>10</v>
      </c>
      <c r="D38" s="115" t="s">
        <v>393</v>
      </c>
      <c r="E38" s="141"/>
      <c r="F38" s="394">
        <f>SUM(F39)</f>
        <v>0</v>
      </c>
    </row>
    <row r="39" spans="1:6" ht="16.5" hidden="1" customHeight="1" x14ac:dyDescent="0.25">
      <c r="A39" s="54" t="s">
        <v>514</v>
      </c>
      <c r="B39" s="320" t="s">
        <v>224</v>
      </c>
      <c r="C39" s="321" t="s">
        <v>10</v>
      </c>
      <c r="D39" s="122" t="s">
        <v>393</v>
      </c>
      <c r="E39" s="128" t="s">
        <v>16</v>
      </c>
      <c r="F39" s="397">
        <f>SUM(прил5!H439)</f>
        <v>0</v>
      </c>
    </row>
    <row r="40" spans="1:6" ht="35.25" customHeight="1" x14ac:dyDescent="0.25">
      <c r="A40" s="142" t="s">
        <v>157</v>
      </c>
      <c r="B40" s="317" t="s">
        <v>452</v>
      </c>
      <c r="C40" s="245" t="s">
        <v>370</v>
      </c>
      <c r="D40" s="144" t="s">
        <v>371</v>
      </c>
      <c r="E40" s="145"/>
      <c r="F40" s="454">
        <f>SUM(F41+F51)</f>
        <v>13914380</v>
      </c>
    </row>
    <row r="41" spans="1:6" ht="18" customHeight="1" x14ac:dyDescent="0.25">
      <c r="A41" s="309" t="s">
        <v>453</v>
      </c>
      <c r="B41" s="310" t="s">
        <v>225</v>
      </c>
      <c r="C41" s="311" t="s">
        <v>10</v>
      </c>
      <c r="D41" s="312" t="s">
        <v>371</v>
      </c>
      <c r="E41" s="313"/>
      <c r="F41" s="395">
        <f>SUM(F42+F47+F45)</f>
        <v>13703244</v>
      </c>
    </row>
    <row r="42" spans="1:6" ht="35.25" customHeight="1" x14ac:dyDescent="0.25">
      <c r="A42" s="27" t="s">
        <v>162</v>
      </c>
      <c r="B42" s="117" t="s">
        <v>225</v>
      </c>
      <c r="C42" s="206" t="s">
        <v>461</v>
      </c>
      <c r="D42" s="115" t="s">
        <v>463</v>
      </c>
      <c r="E42" s="141"/>
      <c r="F42" s="394">
        <f>SUM(F43:F44)</f>
        <v>491611</v>
      </c>
    </row>
    <row r="43" spans="1:6" ht="31.5" customHeight="1" x14ac:dyDescent="0.25">
      <c r="A43" s="54" t="s">
        <v>514</v>
      </c>
      <c r="B43" s="125" t="s">
        <v>225</v>
      </c>
      <c r="C43" s="207" t="s">
        <v>461</v>
      </c>
      <c r="D43" s="122" t="s">
        <v>463</v>
      </c>
      <c r="E43" s="128" t="s">
        <v>16</v>
      </c>
      <c r="F43" s="397">
        <f>SUM(прил5!H508)</f>
        <v>2548</v>
      </c>
    </row>
    <row r="44" spans="1:6" ht="16.5" customHeight="1" x14ac:dyDescent="0.25">
      <c r="A44" s="54" t="s">
        <v>40</v>
      </c>
      <c r="B44" s="125" t="s">
        <v>225</v>
      </c>
      <c r="C44" s="207" t="s">
        <v>461</v>
      </c>
      <c r="D44" s="122" t="s">
        <v>463</v>
      </c>
      <c r="E44" s="128" t="s">
        <v>39</v>
      </c>
      <c r="F44" s="397">
        <f>SUM(прил5!H509)</f>
        <v>489063</v>
      </c>
    </row>
    <row r="45" spans="1:6" s="584" customFormat="1" ht="19.5" customHeight="1" x14ac:dyDescent="0.25">
      <c r="A45" s="588" t="s">
        <v>775</v>
      </c>
      <c r="B45" s="117" t="s">
        <v>225</v>
      </c>
      <c r="C45" s="206" t="s">
        <v>10</v>
      </c>
      <c r="D45" s="115" t="s">
        <v>794</v>
      </c>
      <c r="E45" s="141"/>
      <c r="F45" s="394">
        <f>SUM(F46)</f>
        <v>526316</v>
      </c>
    </row>
    <row r="46" spans="1:6" s="584" customFormat="1" ht="34.5" customHeight="1" x14ac:dyDescent="0.25">
      <c r="A46" s="587" t="s">
        <v>514</v>
      </c>
      <c r="B46" s="125" t="s">
        <v>225</v>
      </c>
      <c r="C46" s="207" t="s">
        <v>10</v>
      </c>
      <c r="D46" s="122" t="s">
        <v>794</v>
      </c>
      <c r="E46" s="128"/>
      <c r="F46" s="397">
        <f>SUM(прил5!H443)</f>
        <v>526316</v>
      </c>
    </row>
    <row r="47" spans="1:6" ht="33" customHeight="1" x14ac:dyDescent="0.25">
      <c r="A47" s="27" t="s">
        <v>84</v>
      </c>
      <c r="B47" s="318" t="s">
        <v>225</v>
      </c>
      <c r="C47" s="319" t="s">
        <v>10</v>
      </c>
      <c r="D47" s="115" t="s">
        <v>402</v>
      </c>
      <c r="E47" s="141"/>
      <c r="F47" s="394">
        <f>SUM(F48:F50)</f>
        <v>12685317</v>
      </c>
    </row>
    <row r="48" spans="1:6" ht="47.25" customHeight="1" x14ac:dyDescent="0.25">
      <c r="A48" s="54" t="s">
        <v>76</v>
      </c>
      <c r="B48" s="320" t="s">
        <v>225</v>
      </c>
      <c r="C48" s="321" t="s">
        <v>10</v>
      </c>
      <c r="D48" s="122" t="s">
        <v>402</v>
      </c>
      <c r="E48" s="128" t="s">
        <v>13</v>
      </c>
      <c r="F48" s="397">
        <f>SUM(прил5!H445)</f>
        <v>12027043</v>
      </c>
    </row>
    <row r="49" spans="1:6" ht="33" customHeight="1" x14ac:dyDescent="0.25">
      <c r="A49" s="54" t="s">
        <v>514</v>
      </c>
      <c r="B49" s="320" t="s">
        <v>225</v>
      </c>
      <c r="C49" s="321" t="s">
        <v>10</v>
      </c>
      <c r="D49" s="122" t="s">
        <v>402</v>
      </c>
      <c r="E49" s="128" t="s">
        <v>16</v>
      </c>
      <c r="F49" s="397">
        <f>SUM(прил5!H446)</f>
        <v>649428</v>
      </c>
    </row>
    <row r="50" spans="1:6" ht="18" customHeight="1" x14ac:dyDescent="0.25">
      <c r="A50" s="54" t="s">
        <v>18</v>
      </c>
      <c r="B50" s="320" t="s">
        <v>225</v>
      </c>
      <c r="C50" s="321" t="s">
        <v>10</v>
      </c>
      <c r="D50" s="122" t="s">
        <v>402</v>
      </c>
      <c r="E50" s="128" t="s">
        <v>17</v>
      </c>
      <c r="F50" s="397">
        <f>SUM(прил5!H447)</f>
        <v>8846</v>
      </c>
    </row>
    <row r="51" spans="1:6" ht="18" customHeight="1" x14ac:dyDescent="0.25">
      <c r="A51" s="309" t="s">
        <v>540</v>
      </c>
      <c r="B51" s="356" t="s">
        <v>225</v>
      </c>
      <c r="C51" s="357" t="s">
        <v>12</v>
      </c>
      <c r="D51" s="312" t="s">
        <v>371</v>
      </c>
      <c r="E51" s="313"/>
      <c r="F51" s="395">
        <f>SUM(F52+F54)</f>
        <v>211136</v>
      </c>
    </row>
    <row r="52" spans="1:6" ht="33.75" customHeight="1" x14ac:dyDescent="0.25">
      <c r="A52" s="27" t="s">
        <v>539</v>
      </c>
      <c r="B52" s="318" t="s">
        <v>225</v>
      </c>
      <c r="C52" s="319" t="s">
        <v>12</v>
      </c>
      <c r="D52" s="115" t="s">
        <v>538</v>
      </c>
      <c r="E52" s="141"/>
      <c r="F52" s="394">
        <f>SUM(F53)</f>
        <v>160000</v>
      </c>
    </row>
    <row r="53" spans="1:6" ht="18" customHeight="1" x14ac:dyDescent="0.25">
      <c r="A53" s="54" t="s">
        <v>21</v>
      </c>
      <c r="B53" s="320" t="s">
        <v>225</v>
      </c>
      <c r="C53" s="321" t="s">
        <v>12</v>
      </c>
      <c r="D53" s="122" t="s">
        <v>538</v>
      </c>
      <c r="E53" s="128" t="s">
        <v>66</v>
      </c>
      <c r="F53" s="397">
        <f>SUM(прил5!H468)</f>
        <v>160000</v>
      </c>
    </row>
    <row r="54" spans="1:6" ht="31.5" customHeight="1" x14ac:dyDescent="0.25">
      <c r="A54" s="27" t="s">
        <v>426</v>
      </c>
      <c r="B54" s="318" t="s">
        <v>225</v>
      </c>
      <c r="C54" s="319" t="s">
        <v>12</v>
      </c>
      <c r="D54" s="115" t="s">
        <v>425</v>
      </c>
      <c r="E54" s="141"/>
      <c r="F54" s="394">
        <f>SUM(F55)</f>
        <v>51136</v>
      </c>
    </row>
    <row r="55" spans="1:6" ht="16.5" customHeight="1" x14ac:dyDescent="0.25">
      <c r="A55" s="54" t="s">
        <v>21</v>
      </c>
      <c r="B55" s="320" t="s">
        <v>225</v>
      </c>
      <c r="C55" s="321" t="s">
        <v>12</v>
      </c>
      <c r="D55" s="122" t="s">
        <v>425</v>
      </c>
      <c r="E55" s="128" t="s">
        <v>66</v>
      </c>
      <c r="F55" s="397">
        <f>SUM(прил5!H110)</f>
        <v>51136</v>
      </c>
    </row>
    <row r="56" spans="1:6" s="43" customFormat="1" ht="49.5" customHeight="1" x14ac:dyDescent="0.25">
      <c r="A56" s="152" t="s">
        <v>159</v>
      </c>
      <c r="B56" s="153" t="s">
        <v>227</v>
      </c>
      <c r="C56" s="161" t="s">
        <v>370</v>
      </c>
      <c r="D56" s="149" t="s">
        <v>371</v>
      </c>
      <c r="E56" s="147"/>
      <c r="F56" s="454">
        <f>SUM(F57+F60)</f>
        <v>6979979</v>
      </c>
    </row>
    <row r="57" spans="1:6" s="43" customFormat="1" ht="64.5" customHeight="1" x14ac:dyDescent="0.25">
      <c r="A57" s="322" t="s">
        <v>460</v>
      </c>
      <c r="B57" s="326" t="s">
        <v>227</v>
      </c>
      <c r="C57" s="327" t="s">
        <v>10</v>
      </c>
      <c r="D57" s="325" t="s">
        <v>371</v>
      </c>
      <c r="E57" s="316"/>
      <c r="F57" s="395">
        <f>SUM(F58)</f>
        <v>1193609</v>
      </c>
    </row>
    <row r="58" spans="1:6" s="43" customFormat="1" ht="33" customHeight="1" x14ac:dyDescent="0.25">
      <c r="A58" s="75" t="s">
        <v>75</v>
      </c>
      <c r="B58" s="328" t="s">
        <v>227</v>
      </c>
      <c r="C58" s="329" t="s">
        <v>461</v>
      </c>
      <c r="D58" s="151" t="s">
        <v>375</v>
      </c>
      <c r="E58" s="30"/>
      <c r="F58" s="394">
        <f>SUM(F59:F59)</f>
        <v>1193609</v>
      </c>
    </row>
    <row r="59" spans="1:6" s="43" customFormat="1" ht="49.5" customHeight="1" x14ac:dyDescent="0.25">
      <c r="A59" s="76" t="s">
        <v>76</v>
      </c>
      <c r="B59" s="330" t="s">
        <v>227</v>
      </c>
      <c r="C59" s="331" t="s">
        <v>461</v>
      </c>
      <c r="D59" s="148" t="s">
        <v>375</v>
      </c>
      <c r="E59" s="53">
        <v>100</v>
      </c>
      <c r="F59" s="397">
        <f>SUM(прил5!H472)</f>
        <v>1193609</v>
      </c>
    </row>
    <row r="60" spans="1:6" s="43" customFormat="1" ht="49.5" customHeight="1" x14ac:dyDescent="0.25">
      <c r="A60" s="322" t="s">
        <v>457</v>
      </c>
      <c r="B60" s="323" t="s">
        <v>227</v>
      </c>
      <c r="C60" s="324" t="s">
        <v>12</v>
      </c>
      <c r="D60" s="325" t="s">
        <v>371</v>
      </c>
      <c r="E60" s="316"/>
      <c r="F60" s="395">
        <f>SUM(F61+F63)</f>
        <v>5786370</v>
      </c>
    </row>
    <row r="61" spans="1:6" s="43" customFormat="1" ht="49.5" customHeight="1" x14ac:dyDescent="0.25">
      <c r="A61" s="75" t="s">
        <v>86</v>
      </c>
      <c r="B61" s="328" t="s">
        <v>227</v>
      </c>
      <c r="C61" s="329" t="s">
        <v>458</v>
      </c>
      <c r="D61" s="151" t="s">
        <v>459</v>
      </c>
      <c r="E61" s="30"/>
      <c r="F61" s="394">
        <f>SUM(F62)</f>
        <v>59958</v>
      </c>
    </row>
    <row r="62" spans="1:6" s="43" customFormat="1" ht="49.5" customHeight="1" x14ac:dyDescent="0.25">
      <c r="A62" s="76" t="s">
        <v>76</v>
      </c>
      <c r="B62" s="330" t="s">
        <v>227</v>
      </c>
      <c r="C62" s="331" t="s">
        <v>458</v>
      </c>
      <c r="D62" s="148" t="s">
        <v>459</v>
      </c>
      <c r="E62" s="53">
        <v>100</v>
      </c>
      <c r="F62" s="397">
        <f>SUM(прил5!H475)</f>
        <v>59958</v>
      </c>
    </row>
    <row r="63" spans="1:6" s="43" customFormat="1" ht="33" customHeight="1" x14ac:dyDescent="0.25">
      <c r="A63" s="75" t="s">
        <v>84</v>
      </c>
      <c r="B63" s="328" t="s">
        <v>227</v>
      </c>
      <c r="C63" s="329" t="s">
        <v>458</v>
      </c>
      <c r="D63" s="151" t="s">
        <v>402</v>
      </c>
      <c r="E63" s="30"/>
      <c r="F63" s="394">
        <f>SUM(F64:F66)</f>
        <v>5726412</v>
      </c>
    </row>
    <row r="64" spans="1:6" s="43" customFormat="1" ht="49.5" customHeight="1" x14ac:dyDescent="0.25">
      <c r="A64" s="76" t="s">
        <v>76</v>
      </c>
      <c r="B64" s="330" t="s">
        <v>227</v>
      </c>
      <c r="C64" s="331" t="s">
        <v>458</v>
      </c>
      <c r="D64" s="148" t="s">
        <v>402</v>
      </c>
      <c r="E64" s="53">
        <v>100</v>
      </c>
      <c r="F64" s="397">
        <f>SUM(прил5!H477)</f>
        <v>5557190</v>
      </c>
    </row>
    <row r="65" spans="1:6" s="43" customFormat="1" ht="30.75" customHeight="1" x14ac:dyDescent="0.25">
      <c r="A65" s="76" t="s">
        <v>514</v>
      </c>
      <c r="B65" s="330" t="s">
        <v>227</v>
      </c>
      <c r="C65" s="331" t="s">
        <v>458</v>
      </c>
      <c r="D65" s="148" t="s">
        <v>402</v>
      </c>
      <c r="E65" s="53">
        <v>200</v>
      </c>
      <c r="F65" s="397">
        <f>SUM(прил5!H478)</f>
        <v>169022</v>
      </c>
    </row>
    <row r="66" spans="1:6" s="43" customFormat="1" ht="18" customHeight="1" x14ac:dyDescent="0.25">
      <c r="A66" s="76" t="s">
        <v>18</v>
      </c>
      <c r="B66" s="330" t="s">
        <v>227</v>
      </c>
      <c r="C66" s="331" t="s">
        <v>458</v>
      </c>
      <c r="D66" s="148" t="s">
        <v>402</v>
      </c>
      <c r="E66" s="53">
        <v>800</v>
      </c>
      <c r="F66" s="397">
        <f>SUM(прил5!H479)</f>
        <v>200</v>
      </c>
    </row>
    <row r="67" spans="1:6" s="43" customFormat="1" ht="34.5" customHeight="1" x14ac:dyDescent="0.25">
      <c r="A67" s="58" t="s">
        <v>110</v>
      </c>
      <c r="B67" s="154" t="s">
        <v>180</v>
      </c>
      <c r="C67" s="246" t="s">
        <v>370</v>
      </c>
      <c r="D67" s="155" t="s">
        <v>371</v>
      </c>
      <c r="E67" s="39"/>
      <c r="F67" s="447">
        <f>SUM(F68+F78+F104)</f>
        <v>62353040</v>
      </c>
    </row>
    <row r="68" spans="1:6" s="43" customFormat="1" ht="48.75" customHeight="1" x14ac:dyDescent="0.25">
      <c r="A68" s="142" t="s">
        <v>122</v>
      </c>
      <c r="B68" s="153" t="s">
        <v>211</v>
      </c>
      <c r="C68" s="161" t="s">
        <v>370</v>
      </c>
      <c r="D68" s="149" t="s">
        <v>371</v>
      </c>
      <c r="E68" s="147"/>
      <c r="F68" s="454">
        <f>SUM(F69)</f>
        <v>3946262</v>
      </c>
    </row>
    <row r="69" spans="1:6" s="43" customFormat="1" ht="48.75" customHeight="1" x14ac:dyDescent="0.25">
      <c r="A69" s="309" t="s">
        <v>394</v>
      </c>
      <c r="B69" s="323" t="s">
        <v>211</v>
      </c>
      <c r="C69" s="324" t="s">
        <v>10</v>
      </c>
      <c r="D69" s="325" t="s">
        <v>371</v>
      </c>
      <c r="E69" s="316"/>
      <c r="F69" s="395">
        <f>SUM(+F70+F76+F73)</f>
        <v>3946262</v>
      </c>
    </row>
    <row r="70" spans="1:6" s="43" customFormat="1" ht="33" customHeight="1" x14ac:dyDescent="0.25">
      <c r="A70" s="27" t="s">
        <v>91</v>
      </c>
      <c r="B70" s="123" t="s">
        <v>211</v>
      </c>
      <c r="C70" s="159" t="s">
        <v>10</v>
      </c>
      <c r="D70" s="151" t="s">
        <v>472</v>
      </c>
      <c r="E70" s="30"/>
      <c r="F70" s="394">
        <f>SUM(F71:F72)</f>
        <v>2677600</v>
      </c>
    </row>
    <row r="71" spans="1:6" s="43" customFormat="1" ht="48.75" customHeight="1" x14ac:dyDescent="0.25">
      <c r="A71" s="54" t="s">
        <v>76</v>
      </c>
      <c r="B71" s="124" t="s">
        <v>211</v>
      </c>
      <c r="C71" s="156" t="s">
        <v>10</v>
      </c>
      <c r="D71" s="148" t="s">
        <v>472</v>
      </c>
      <c r="E71" s="53">
        <v>100</v>
      </c>
      <c r="F71" s="397">
        <f>SUM(прил5!H591)</f>
        <v>2467600</v>
      </c>
    </row>
    <row r="72" spans="1:6" s="43" customFormat="1" ht="33" customHeight="1" x14ac:dyDescent="0.25">
      <c r="A72" s="54" t="s">
        <v>514</v>
      </c>
      <c r="B72" s="124" t="s">
        <v>211</v>
      </c>
      <c r="C72" s="156" t="s">
        <v>10</v>
      </c>
      <c r="D72" s="148" t="s">
        <v>472</v>
      </c>
      <c r="E72" s="53">
        <v>200</v>
      </c>
      <c r="F72" s="397">
        <f>SUM(прил5!H592)</f>
        <v>210000</v>
      </c>
    </row>
    <row r="73" spans="1:6" s="43" customFormat="1" ht="47.25" customHeight="1" x14ac:dyDescent="0.25">
      <c r="A73" s="99" t="s">
        <v>656</v>
      </c>
      <c r="B73" s="262" t="s">
        <v>211</v>
      </c>
      <c r="C73" s="263" t="s">
        <v>10</v>
      </c>
      <c r="D73" s="264" t="s">
        <v>655</v>
      </c>
      <c r="E73" s="28"/>
      <c r="F73" s="394">
        <f>SUM(F74:F75)</f>
        <v>669400</v>
      </c>
    </row>
    <row r="74" spans="1:6" s="43" customFormat="1" ht="48" customHeight="1" x14ac:dyDescent="0.25">
      <c r="A74" s="101" t="s">
        <v>76</v>
      </c>
      <c r="B74" s="259" t="s">
        <v>211</v>
      </c>
      <c r="C74" s="260" t="s">
        <v>10</v>
      </c>
      <c r="D74" s="261" t="s">
        <v>655</v>
      </c>
      <c r="E74" s="2" t="s">
        <v>13</v>
      </c>
      <c r="F74" s="397">
        <f>SUM(прил5!H594)</f>
        <v>603520</v>
      </c>
    </row>
    <row r="75" spans="1:6" s="43" customFormat="1" ht="32.25" customHeight="1" x14ac:dyDescent="0.25">
      <c r="A75" s="110" t="s">
        <v>514</v>
      </c>
      <c r="B75" s="259" t="s">
        <v>211</v>
      </c>
      <c r="C75" s="260" t="s">
        <v>10</v>
      </c>
      <c r="D75" s="261" t="s">
        <v>655</v>
      </c>
      <c r="E75" s="2" t="s">
        <v>16</v>
      </c>
      <c r="F75" s="397">
        <f>SUM(прил5!H595)</f>
        <v>65880</v>
      </c>
    </row>
    <row r="76" spans="1:6" s="43" customFormat="1" ht="33.75" customHeight="1" x14ac:dyDescent="0.25">
      <c r="A76" s="75" t="s">
        <v>75</v>
      </c>
      <c r="B76" s="123" t="s">
        <v>211</v>
      </c>
      <c r="C76" s="159" t="s">
        <v>10</v>
      </c>
      <c r="D76" s="151" t="s">
        <v>375</v>
      </c>
      <c r="E76" s="30"/>
      <c r="F76" s="394">
        <f>SUM(F77)</f>
        <v>599262</v>
      </c>
    </row>
    <row r="77" spans="1:6" s="43" customFormat="1" ht="51.75" customHeight="1" x14ac:dyDescent="0.25">
      <c r="A77" s="54" t="s">
        <v>76</v>
      </c>
      <c r="B77" s="124" t="s">
        <v>211</v>
      </c>
      <c r="C77" s="156" t="s">
        <v>10</v>
      </c>
      <c r="D77" s="148" t="s">
        <v>375</v>
      </c>
      <c r="E77" s="53">
        <v>100</v>
      </c>
      <c r="F77" s="397">
        <f>SUM(прил5!H597)</f>
        <v>599262</v>
      </c>
    </row>
    <row r="78" spans="1:6" s="43" customFormat="1" ht="48" customHeight="1" x14ac:dyDescent="0.25">
      <c r="A78" s="142" t="s">
        <v>160</v>
      </c>
      <c r="B78" s="153" t="s">
        <v>182</v>
      </c>
      <c r="C78" s="161" t="s">
        <v>370</v>
      </c>
      <c r="D78" s="149" t="s">
        <v>371</v>
      </c>
      <c r="E78" s="147"/>
      <c r="F78" s="454">
        <f>SUM(F79)</f>
        <v>45032700</v>
      </c>
    </row>
    <row r="79" spans="1:6" s="43" customFormat="1" ht="48" customHeight="1" x14ac:dyDescent="0.25">
      <c r="A79" s="309" t="s">
        <v>462</v>
      </c>
      <c r="B79" s="323" t="s">
        <v>182</v>
      </c>
      <c r="C79" s="324" t="s">
        <v>10</v>
      </c>
      <c r="D79" s="325" t="s">
        <v>371</v>
      </c>
      <c r="E79" s="316"/>
      <c r="F79" s="395">
        <f>SUM(F80+F82+F85+F88+F91+F100+F102+F96+F98+F94)</f>
        <v>45032700</v>
      </c>
    </row>
    <row r="80" spans="1:6" s="43" customFormat="1" ht="16.5" customHeight="1" x14ac:dyDescent="0.25">
      <c r="A80" s="27" t="s">
        <v>528</v>
      </c>
      <c r="B80" s="123" t="s">
        <v>182</v>
      </c>
      <c r="C80" s="159" t="s">
        <v>10</v>
      </c>
      <c r="D80" s="151" t="s">
        <v>465</v>
      </c>
      <c r="E80" s="30"/>
      <c r="F80" s="394">
        <f>SUM(F81)</f>
        <v>1389456</v>
      </c>
    </row>
    <row r="81" spans="1:6" s="43" customFormat="1" ht="16.5" customHeight="1" x14ac:dyDescent="0.25">
      <c r="A81" s="54" t="s">
        <v>40</v>
      </c>
      <c r="B81" s="124" t="s">
        <v>182</v>
      </c>
      <c r="C81" s="156" t="s">
        <v>10</v>
      </c>
      <c r="D81" s="148" t="s">
        <v>465</v>
      </c>
      <c r="E81" s="53" t="s">
        <v>39</v>
      </c>
      <c r="F81" s="397">
        <f>SUM(прил5!H562)</f>
        <v>1389456</v>
      </c>
    </row>
    <row r="82" spans="1:6" s="43" customFormat="1" ht="33" customHeight="1" x14ac:dyDescent="0.25">
      <c r="A82" s="27" t="s">
        <v>87</v>
      </c>
      <c r="B82" s="123" t="s">
        <v>182</v>
      </c>
      <c r="C82" s="159" t="s">
        <v>10</v>
      </c>
      <c r="D82" s="151" t="s">
        <v>466</v>
      </c>
      <c r="E82" s="30"/>
      <c r="F82" s="394">
        <f>SUM(F83:F84)</f>
        <v>45070</v>
      </c>
    </row>
    <row r="83" spans="1:6" s="43" customFormat="1" ht="30.75" customHeight="1" x14ac:dyDescent="0.25">
      <c r="A83" s="54" t="s">
        <v>514</v>
      </c>
      <c r="B83" s="124" t="s">
        <v>182</v>
      </c>
      <c r="C83" s="156" t="s">
        <v>10</v>
      </c>
      <c r="D83" s="148" t="s">
        <v>466</v>
      </c>
      <c r="E83" s="53" t="s">
        <v>16</v>
      </c>
      <c r="F83" s="397">
        <f>SUM(прил5!H514)</f>
        <v>640</v>
      </c>
    </row>
    <row r="84" spans="1:6" s="43" customFormat="1" ht="16.5" customHeight="1" x14ac:dyDescent="0.25">
      <c r="A84" s="54" t="s">
        <v>40</v>
      </c>
      <c r="B84" s="124" t="s">
        <v>182</v>
      </c>
      <c r="C84" s="156" t="s">
        <v>10</v>
      </c>
      <c r="D84" s="148" t="s">
        <v>466</v>
      </c>
      <c r="E84" s="53" t="s">
        <v>39</v>
      </c>
      <c r="F84" s="397">
        <f>SUM(прил5!H515)</f>
        <v>44430</v>
      </c>
    </row>
    <row r="85" spans="1:6" s="43" customFormat="1" ht="31.5" customHeight="1" x14ac:dyDescent="0.25">
      <c r="A85" s="27" t="s">
        <v>88</v>
      </c>
      <c r="B85" s="123" t="s">
        <v>182</v>
      </c>
      <c r="C85" s="159" t="s">
        <v>10</v>
      </c>
      <c r="D85" s="151" t="s">
        <v>467</v>
      </c>
      <c r="E85" s="30"/>
      <c r="F85" s="394">
        <f>SUM(F86:F87)</f>
        <v>170185</v>
      </c>
    </row>
    <row r="86" spans="1:6" s="43" customFormat="1" ht="33" customHeight="1" x14ac:dyDescent="0.25">
      <c r="A86" s="54" t="s">
        <v>514</v>
      </c>
      <c r="B86" s="124" t="s">
        <v>182</v>
      </c>
      <c r="C86" s="156" t="s">
        <v>10</v>
      </c>
      <c r="D86" s="148" t="s">
        <v>467</v>
      </c>
      <c r="E86" s="53" t="s">
        <v>16</v>
      </c>
      <c r="F86" s="397">
        <f>SUM(прил5!H517)</f>
        <v>2100</v>
      </c>
    </row>
    <row r="87" spans="1:6" s="43" customFormat="1" ht="17.25" customHeight="1" x14ac:dyDescent="0.25">
      <c r="A87" s="54" t="s">
        <v>40</v>
      </c>
      <c r="B87" s="124" t="s">
        <v>182</v>
      </c>
      <c r="C87" s="156" t="s">
        <v>10</v>
      </c>
      <c r="D87" s="148" t="s">
        <v>467</v>
      </c>
      <c r="E87" s="53" t="s">
        <v>39</v>
      </c>
      <c r="F87" s="397">
        <f>SUM(прил5!H518)</f>
        <v>168085</v>
      </c>
    </row>
    <row r="88" spans="1:6" s="43" customFormat="1" ht="15.75" customHeight="1" x14ac:dyDescent="0.25">
      <c r="A88" s="27" t="s">
        <v>89</v>
      </c>
      <c r="B88" s="123" t="s">
        <v>182</v>
      </c>
      <c r="C88" s="159" t="s">
        <v>10</v>
      </c>
      <c r="D88" s="151" t="s">
        <v>468</v>
      </c>
      <c r="E88" s="30"/>
      <c r="F88" s="394">
        <f>SUM(F89:F90)</f>
        <v>3559174</v>
      </c>
    </row>
    <row r="89" spans="1:6" s="43" customFormat="1" ht="30.75" customHeight="1" x14ac:dyDescent="0.25">
      <c r="A89" s="54" t="s">
        <v>514</v>
      </c>
      <c r="B89" s="124" t="s">
        <v>182</v>
      </c>
      <c r="C89" s="156" t="s">
        <v>10</v>
      </c>
      <c r="D89" s="148" t="s">
        <v>468</v>
      </c>
      <c r="E89" s="53" t="s">
        <v>16</v>
      </c>
      <c r="F89" s="397">
        <f>SUM(прил5!H520)</f>
        <v>34400</v>
      </c>
    </row>
    <row r="90" spans="1:6" s="43" customFormat="1" ht="17.25" customHeight="1" x14ac:dyDescent="0.25">
      <c r="A90" s="54" t="s">
        <v>40</v>
      </c>
      <c r="B90" s="124" t="s">
        <v>182</v>
      </c>
      <c r="C90" s="156" t="s">
        <v>10</v>
      </c>
      <c r="D90" s="148" t="s">
        <v>468</v>
      </c>
      <c r="E90" s="53" t="s">
        <v>39</v>
      </c>
      <c r="F90" s="397">
        <f>SUM(прил5!H521)</f>
        <v>3524774</v>
      </c>
    </row>
    <row r="91" spans="1:6" s="43" customFormat="1" ht="16.5" customHeight="1" x14ac:dyDescent="0.25">
      <c r="A91" s="27" t="s">
        <v>90</v>
      </c>
      <c r="B91" s="123" t="s">
        <v>182</v>
      </c>
      <c r="C91" s="159" t="s">
        <v>10</v>
      </c>
      <c r="D91" s="151" t="s">
        <v>469</v>
      </c>
      <c r="E91" s="30"/>
      <c r="F91" s="394">
        <f>SUM(F92:F93)</f>
        <v>305950</v>
      </c>
    </row>
    <row r="92" spans="1:6" s="43" customFormat="1" ht="31.5" customHeight="1" x14ac:dyDescent="0.25">
      <c r="A92" s="54" t="s">
        <v>514</v>
      </c>
      <c r="B92" s="124" t="s">
        <v>182</v>
      </c>
      <c r="C92" s="156" t="s">
        <v>10</v>
      </c>
      <c r="D92" s="148" t="s">
        <v>469</v>
      </c>
      <c r="E92" s="53" t="s">
        <v>16</v>
      </c>
      <c r="F92" s="397">
        <f>SUM(прил5!H523)</f>
        <v>3850</v>
      </c>
    </row>
    <row r="93" spans="1:6" s="43" customFormat="1" ht="17.25" customHeight="1" x14ac:dyDescent="0.25">
      <c r="A93" s="54" t="s">
        <v>40</v>
      </c>
      <c r="B93" s="124" t="s">
        <v>182</v>
      </c>
      <c r="C93" s="156" t="s">
        <v>10</v>
      </c>
      <c r="D93" s="148" t="s">
        <v>469</v>
      </c>
      <c r="E93" s="53" t="s">
        <v>39</v>
      </c>
      <c r="F93" s="397">
        <f>SUM(прил5!H524)</f>
        <v>302100</v>
      </c>
    </row>
    <row r="94" spans="1:6" s="43" customFormat="1" ht="32.25" hidden="1" customHeight="1" x14ac:dyDescent="0.25">
      <c r="A94" s="99" t="s">
        <v>671</v>
      </c>
      <c r="B94" s="217" t="s">
        <v>182</v>
      </c>
      <c r="C94" s="218" t="s">
        <v>10</v>
      </c>
      <c r="D94" s="264" t="s">
        <v>672</v>
      </c>
      <c r="E94" s="31"/>
      <c r="F94" s="394">
        <f>SUM(F95)</f>
        <v>0</v>
      </c>
    </row>
    <row r="95" spans="1:6" s="43" customFormat="1" ht="17.25" hidden="1" customHeight="1" x14ac:dyDescent="0.25">
      <c r="A95" s="3" t="s">
        <v>40</v>
      </c>
      <c r="B95" s="220" t="s">
        <v>182</v>
      </c>
      <c r="C95" s="221" t="s">
        <v>10</v>
      </c>
      <c r="D95" s="261" t="s">
        <v>672</v>
      </c>
      <c r="E95" s="268" t="s">
        <v>39</v>
      </c>
      <c r="F95" s="397">
        <f>SUM(прил5!H564)</f>
        <v>0</v>
      </c>
    </row>
    <row r="96" spans="1:6" s="43" customFormat="1" ht="17.25" customHeight="1" x14ac:dyDescent="0.25">
      <c r="A96" s="99" t="s">
        <v>653</v>
      </c>
      <c r="B96" s="217" t="s">
        <v>182</v>
      </c>
      <c r="C96" s="218" t="s">
        <v>10</v>
      </c>
      <c r="D96" s="264" t="s">
        <v>652</v>
      </c>
      <c r="E96" s="31"/>
      <c r="F96" s="394">
        <f>SUM(F97)</f>
        <v>36313656</v>
      </c>
    </row>
    <row r="97" spans="1:6" s="43" customFormat="1" ht="17.25" customHeight="1" x14ac:dyDescent="0.25">
      <c r="A97" s="3" t="s">
        <v>40</v>
      </c>
      <c r="B97" s="220" t="s">
        <v>182</v>
      </c>
      <c r="C97" s="221" t="s">
        <v>10</v>
      </c>
      <c r="D97" s="261" t="s">
        <v>652</v>
      </c>
      <c r="E97" s="268" t="s">
        <v>39</v>
      </c>
      <c r="F97" s="397">
        <f>SUM(прил5!H566)</f>
        <v>36313656</v>
      </c>
    </row>
    <row r="98" spans="1:6" s="43" customFormat="1" ht="31.5" customHeight="1" x14ac:dyDescent="0.25">
      <c r="A98" s="99" t="s">
        <v>654</v>
      </c>
      <c r="B98" s="217" t="s">
        <v>182</v>
      </c>
      <c r="C98" s="218" t="s">
        <v>10</v>
      </c>
      <c r="D98" s="264" t="s">
        <v>651</v>
      </c>
      <c r="E98" s="31"/>
      <c r="F98" s="394">
        <f>SUM(F99)</f>
        <v>708219</v>
      </c>
    </row>
    <row r="99" spans="1:6" s="43" customFormat="1" ht="30.75" customHeight="1" x14ac:dyDescent="0.25">
      <c r="A99" s="110" t="s">
        <v>514</v>
      </c>
      <c r="B99" s="220" t="s">
        <v>182</v>
      </c>
      <c r="C99" s="221" t="s">
        <v>10</v>
      </c>
      <c r="D99" s="261" t="s">
        <v>651</v>
      </c>
      <c r="E99" s="268" t="s">
        <v>16</v>
      </c>
      <c r="F99" s="397">
        <f>SUM(прил5!H568)</f>
        <v>708219</v>
      </c>
    </row>
    <row r="100" spans="1:6" s="43" customFormat="1" ht="17.25" customHeight="1" x14ac:dyDescent="0.25">
      <c r="A100" s="27" t="s">
        <v>161</v>
      </c>
      <c r="B100" s="123" t="s">
        <v>182</v>
      </c>
      <c r="C100" s="159" t="s">
        <v>10</v>
      </c>
      <c r="D100" s="151" t="s">
        <v>565</v>
      </c>
      <c r="E100" s="30"/>
      <c r="F100" s="394">
        <f>SUM(F101)</f>
        <v>2538990</v>
      </c>
    </row>
    <row r="101" spans="1:6" s="43" customFormat="1" ht="17.25" customHeight="1" x14ac:dyDescent="0.25">
      <c r="A101" s="54" t="s">
        <v>40</v>
      </c>
      <c r="B101" s="124" t="s">
        <v>182</v>
      </c>
      <c r="C101" s="156" t="s">
        <v>10</v>
      </c>
      <c r="D101" s="148" t="s">
        <v>565</v>
      </c>
      <c r="E101" s="53">
        <v>300</v>
      </c>
      <c r="F101" s="397">
        <f>SUM(прил5!H497)</f>
        <v>2538990</v>
      </c>
    </row>
    <row r="102" spans="1:6" s="43" customFormat="1" ht="15.75" customHeight="1" x14ac:dyDescent="0.25">
      <c r="A102" s="27" t="s">
        <v>474</v>
      </c>
      <c r="B102" s="123" t="s">
        <v>182</v>
      </c>
      <c r="C102" s="159" t="s">
        <v>10</v>
      </c>
      <c r="D102" s="151" t="s">
        <v>473</v>
      </c>
      <c r="E102" s="30"/>
      <c r="F102" s="394">
        <f>SUM(F103)</f>
        <v>2000</v>
      </c>
    </row>
    <row r="103" spans="1:6" s="43" customFormat="1" ht="31.5" customHeight="1" x14ac:dyDescent="0.25">
      <c r="A103" s="54" t="s">
        <v>514</v>
      </c>
      <c r="B103" s="124" t="s">
        <v>182</v>
      </c>
      <c r="C103" s="156" t="s">
        <v>10</v>
      </c>
      <c r="D103" s="148" t="s">
        <v>473</v>
      </c>
      <c r="E103" s="53">
        <v>200</v>
      </c>
      <c r="F103" s="397">
        <f>SUM(прил5!H601)</f>
        <v>2000</v>
      </c>
    </row>
    <row r="104" spans="1:6" s="43" customFormat="1" ht="66" customHeight="1" x14ac:dyDescent="0.25">
      <c r="A104" s="142" t="s">
        <v>166</v>
      </c>
      <c r="B104" s="153" t="s">
        <v>210</v>
      </c>
      <c r="C104" s="161" t="s">
        <v>370</v>
      </c>
      <c r="D104" s="149" t="s">
        <v>371</v>
      </c>
      <c r="E104" s="147"/>
      <c r="F104" s="454">
        <f>SUM(F105+F112)</f>
        <v>13374078</v>
      </c>
    </row>
    <row r="105" spans="1:6" s="43" customFormat="1" ht="46.5" customHeight="1" x14ac:dyDescent="0.25">
      <c r="A105" s="309" t="s">
        <v>378</v>
      </c>
      <c r="B105" s="323" t="s">
        <v>210</v>
      </c>
      <c r="C105" s="324" t="s">
        <v>10</v>
      </c>
      <c r="D105" s="325" t="s">
        <v>371</v>
      </c>
      <c r="E105" s="316"/>
      <c r="F105" s="395">
        <f>SUM(F106+F108+F110)</f>
        <v>9289880</v>
      </c>
    </row>
    <row r="106" spans="1:6" s="43" customFormat="1" ht="51" customHeight="1" x14ac:dyDescent="0.25">
      <c r="A106" s="27" t="s">
        <v>77</v>
      </c>
      <c r="B106" s="123" t="s">
        <v>210</v>
      </c>
      <c r="C106" s="159" t="s">
        <v>10</v>
      </c>
      <c r="D106" s="151" t="s">
        <v>379</v>
      </c>
      <c r="E106" s="30"/>
      <c r="F106" s="394">
        <f>SUM(F107)</f>
        <v>1004100</v>
      </c>
    </row>
    <row r="107" spans="1:6" s="43" customFormat="1" ht="48" customHeight="1" x14ac:dyDescent="0.25">
      <c r="A107" s="54" t="s">
        <v>76</v>
      </c>
      <c r="B107" s="124" t="s">
        <v>210</v>
      </c>
      <c r="C107" s="156" t="s">
        <v>10</v>
      </c>
      <c r="D107" s="148" t="s">
        <v>379</v>
      </c>
      <c r="E107" s="53">
        <v>100</v>
      </c>
      <c r="F107" s="397">
        <f>SUM(прил5!H41)</f>
        <v>1004100</v>
      </c>
    </row>
    <row r="108" spans="1:6" s="43" customFormat="1" ht="32.25" customHeight="1" x14ac:dyDescent="0.25">
      <c r="A108" s="27" t="s">
        <v>365</v>
      </c>
      <c r="B108" s="123" t="s">
        <v>210</v>
      </c>
      <c r="C108" s="159" t="s">
        <v>10</v>
      </c>
      <c r="D108" s="151" t="s">
        <v>470</v>
      </c>
      <c r="E108" s="30"/>
      <c r="F108" s="394">
        <f>SUM(F109:F109)</f>
        <v>8264780</v>
      </c>
    </row>
    <row r="109" spans="1:6" s="43" customFormat="1" ht="17.25" customHeight="1" x14ac:dyDescent="0.25">
      <c r="A109" s="54" t="s">
        <v>40</v>
      </c>
      <c r="B109" s="124" t="s">
        <v>210</v>
      </c>
      <c r="C109" s="156" t="s">
        <v>10</v>
      </c>
      <c r="D109" s="148" t="s">
        <v>470</v>
      </c>
      <c r="E109" s="53">
        <v>300</v>
      </c>
      <c r="F109" s="397">
        <f>SUM(прил5!H572)</f>
        <v>8264780</v>
      </c>
    </row>
    <row r="110" spans="1:6" s="43" customFormat="1" ht="33.75" customHeight="1" x14ac:dyDescent="0.25">
      <c r="A110" s="27" t="s">
        <v>102</v>
      </c>
      <c r="B110" s="123" t="s">
        <v>210</v>
      </c>
      <c r="C110" s="159" t="s">
        <v>10</v>
      </c>
      <c r="D110" s="151" t="s">
        <v>380</v>
      </c>
      <c r="E110" s="30"/>
      <c r="F110" s="394">
        <f>SUM(F111)</f>
        <v>21000</v>
      </c>
    </row>
    <row r="111" spans="1:6" s="43" customFormat="1" ht="32.25" customHeight="1" x14ac:dyDescent="0.25">
      <c r="A111" s="54" t="s">
        <v>514</v>
      </c>
      <c r="B111" s="124" t="s">
        <v>210</v>
      </c>
      <c r="C111" s="156" t="s">
        <v>10</v>
      </c>
      <c r="D111" s="148" t="s">
        <v>380</v>
      </c>
      <c r="E111" s="53">
        <v>200</v>
      </c>
      <c r="F111" s="397">
        <f>SUM(прил5!H43+прил5!H391+прил5!H605)</f>
        <v>21000</v>
      </c>
    </row>
    <row r="112" spans="1:6" s="43" customFormat="1" ht="33" customHeight="1" x14ac:dyDescent="0.25">
      <c r="A112" s="309" t="s">
        <v>759</v>
      </c>
      <c r="B112" s="323" t="s">
        <v>210</v>
      </c>
      <c r="C112" s="324" t="s">
        <v>12</v>
      </c>
      <c r="D112" s="325" t="s">
        <v>371</v>
      </c>
      <c r="E112" s="316"/>
      <c r="F112" s="395">
        <f>SUM(F113)</f>
        <v>4084198</v>
      </c>
    </row>
    <row r="113" spans="1:6" s="43" customFormat="1" ht="51" customHeight="1" x14ac:dyDescent="0.25">
      <c r="A113" s="27" t="s">
        <v>760</v>
      </c>
      <c r="B113" s="123" t="s">
        <v>210</v>
      </c>
      <c r="C113" s="159" t="s">
        <v>12</v>
      </c>
      <c r="D113" s="151" t="s">
        <v>761</v>
      </c>
      <c r="E113" s="30"/>
      <c r="F113" s="394">
        <f>SUM(F114)</f>
        <v>4084198</v>
      </c>
    </row>
    <row r="114" spans="1:6" s="43" customFormat="1" ht="19.5" customHeight="1" x14ac:dyDescent="0.25">
      <c r="A114" s="54" t="s">
        <v>40</v>
      </c>
      <c r="B114" s="124" t="s">
        <v>210</v>
      </c>
      <c r="C114" s="156" t="s">
        <v>12</v>
      </c>
      <c r="D114" s="148" t="s">
        <v>761</v>
      </c>
      <c r="E114" s="53">
        <v>100</v>
      </c>
      <c r="F114" s="397">
        <f>SUM(прил5!H575)</f>
        <v>4084198</v>
      </c>
    </row>
    <row r="115" spans="1:6" s="43" customFormat="1" ht="31.5" x14ac:dyDescent="0.25">
      <c r="A115" s="130" t="s">
        <v>362</v>
      </c>
      <c r="B115" s="154" t="s">
        <v>428</v>
      </c>
      <c r="C115" s="246" t="s">
        <v>370</v>
      </c>
      <c r="D115" s="155" t="s">
        <v>371</v>
      </c>
      <c r="E115" s="39"/>
      <c r="F115" s="447">
        <f>SUM(F116+F202+F218+F222)</f>
        <v>308978193</v>
      </c>
    </row>
    <row r="116" spans="1:6" s="43" customFormat="1" ht="47.25" x14ac:dyDescent="0.25">
      <c r="A116" s="146" t="s">
        <v>238</v>
      </c>
      <c r="B116" s="153" t="s">
        <v>215</v>
      </c>
      <c r="C116" s="161" t="s">
        <v>370</v>
      </c>
      <c r="D116" s="149" t="s">
        <v>371</v>
      </c>
      <c r="E116" s="147"/>
      <c r="F116" s="454">
        <f>SUM(F117+F142+F193+F199+F196)</f>
        <v>285331176</v>
      </c>
    </row>
    <row r="117" spans="1:6" s="43" customFormat="1" ht="16.5" customHeight="1" x14ac:dyDescent="0.25">
      <c r="A117" s="322" t="s">
        <v>429</v>
      </c>
      <c r="B117" s="323" t="s">
        <v>215</v>
      </c>
      <c r="C117" s="324" t="s">
        <v>10</v>
      </c>
      <c r="D117" s="325" t="s">
        <v>371</v>
      </c>
      <c r="E117" s="316"/>
      <c r="F117" s="395">
        <f>SUM(F118+F120+F125+F127+F130+F136+F140+F123+F132+F134)</f>
        <v>39521767</v>
      </c>
    </row>
    <row r="118" spans="1:6" s="43" customFormat="1" ht="18" customHeight="1" x14ac:dyDescent="0.25">
      <c r="A118" s="75" t="s">
        <v>165</v>
      </c>
      <c r="B118" s="123" t="s">
        <v>215</v>
      </c>
      <c r="C118" s="159" t="s">
        <v>10</v>
      </c>
      <c r="D118" s="151" t="s">
        <v>471</v>
      </c>
      <c r="E118" s="30"/>
      <c r="F118" s="394">
        <f>SUM(F119:F119)</f>
        <v>1985092</v>
      </c>
    </row>
    <row r="119" spans="1:6" s="43" customFormat="1" ht="17.25" customHeight="1" x14ac:dyDescent="0.25">
      <c r="A119" s="76" t="s">
        <v>40</v>
      </c>
      <c r="B119" s="124" t="s">
        <v>215</v>
      </c>
      <c r="C119" s="156" t="s">
        <v>10</v>
      </c>
      <c r="D119" s="148" t="s">
        <v>471</v>
      </c>
      <c r="E119" s="53">
        <v>300</v>
      </c>
      <c r="F119" s="397">
        <f>SUM(прил5!H580)</f>
        <v>1985092</v>
      </c>
    </row>
    <row r="120" spans="1:6" s="43" customFormat="1" ht="94.5" x14ac:dyDescent="0.25">
      <c r="A120" s="150" t="s">
        <v>143</v>
      </c>
      <c r="B120" s="123" t="s">
        <v>215</v>
      </c>
      <c r="C120" s="159" t="s">
        <v>10</v>
      </c>
      <c r="D120" s="151" t="s">
        <v>431</v>
      </c>
      <c r="E120" s="30"/>
      <c r="F120" s="394">
        <f>SUM(F121:F122)</f>
        <v>18429532</v>
      </c>
    </row>
    <row r="121" spans="1:6" s="43" customFormat="1" ht="47.25" x14ac:dyDescent="0.25">
      <c r="A121" s="129" t="s">
        <v>76</v>
      </c>
      <c r="B121" s="124" t="s">
        <v>215</v>
      </c>
      <c r="C121" s="156" t="s">
        <v>10</v>
      </c>
      <c r="D121" s="148" t="s">
        <v>431</v>
      </c>
      <c r="E121" s="53">
        <v>100</v>
      </c>
      <c r="F121" s="397">
        <f>SUM(прил5!H254)</f>
        <v>18218061</v>
      </c>
    </row>
    <row r="122" spans="1:6" s="43" customFormat="1" ht="30.75" customHeight="1" x14ac:dyDescent="0.25">
      <c r="A122" s="76" t="s">
        <v>514</v>
      </c>
      <c r="B122" s="124" t="s">
        <v>215</v>
      </c>
      <c r="C122" s="156" t="s">
        <v>10</v>
      </c>
      <c r="D122" s="148" t="s">
        <v>431</v>
      </c>
      <c r="E122" s="53">
        <v>200</v>
      </c>
      <c r="F122" s="397">
        <f>SUM(прил5!H255)</f>
        <v>211471</v>
      </c>
    </row>
    <row r="123" spans="1:6" s="43" customFormat="1" ht="34.5" hidden="1" customHeight="1" x14ac:dyDescent="0.25">
      <c r="A123" s="75" t="s">
        <v>511</v>
      </c>
      <c r="B123" s="123" t="s">
        <v>215</v>
      </c>
      <c r="C123" s="159" t="s">
        <v>10</v>
      </c>
      <c r="D123" s="151" t="s">
        <v>510</v>
      </c>
      <c r="E123" s="30"/>
      <c r="F123" s="455">
        <f>SUM(F124)</f>
        <v>0</v>
      </c>
    </row>
    <row r="124" spans="1:6" s="43" customFormat="1" ht="30.75" hidden="1" customHeight="1" x14ac:dyDescent="0.25">
      <c r="A124" s="76" t="s">
        <v>514</v>
      </c>
      <c r="B124" s="124" t="s">
        <v>215</v>
      </c>
      <c r="C124" s="156" t="s">
        <v>10</v>
      </c>
      <c r="D124" s="148" t="s">
        <v>510</v>
      </c>
      <c r="E124" s="53">
        <v>200</v>
      </c>
      <c r="F124" s="397">
        <f>SUM(прил5!H257)</f>
        <v>0</v>
      </c>
    </row>
    <row r="125" spans="1:6" s="43" customFormat="1" ht="30.75" customHeight="1" x14ac:dyDescent="0.25">
      <c r="A125" s="75" t="s">
        <v>521</v>
      </c>
      <c r="B125" s="123" t="s">
        <v>215</v>
      </c>
      <c r="C125" s="159" t="s">
        <v>10</v>
      </c>
      <c r="D125" s="151" t="s">
        <v>520</v>
      </c>
      <c r="E125" s="30"/>
      <c r="F125" s="394">
        <f>SUM(F126)</f>
        <v>8466</v>
      </c>
    </row>
    <row r="126" spans="1:6" s="43" customFormat="1" ht="16.5" customHeight="1" x14ac:dyDescent="0.25">
      <c r="A126" s="76" t="s">
        <v>40</v>
      </c>
      <c r="B126" s="124" t="s">
        <v>215</v>
      </c>
      <c r="C126" s="156" t="s">
        <v>10</v>
      </c>
      <c r="D126" s="148" t="s">
        <v>520</v>
      </c>
      <c r="E126" s="53">
        <v>300</v>
      </c>
      <c r="F126" s="397">
        <f>SUM(прил5!H529)</f>
        <v>8466</v>
      </c>
    </row>
    <row r="127" spans="1:6" s="43" customFormat="1" ht="66" customHeight="1" x14ac:dyDescent="0.25">
      <c r="A127" s="75" t="s">
        <v>96</v>
      </c>
      <c r="B127" s="123" t="s">
        <v>215</v>
      </c>
      <c r="C127" s="159" t="s">
        <v>10</v>
      </c>
      <c r="D127" s="151" t="s">
        <v>464</v>
      </c>
      <c r="E127" s="30"/>
      <c r="F127" s="394">
        <f>SUM(F128:F129)</f>
        <v>1019070</v>
      </c>
    </row>
    <row r="128" spans="1:6" s="43" customFormat="1" ht="30.75" customHeight="1" x14ac:dyDescent="0.25">
      <c r="A128" s="76" t="s">
        <v>514</v>
      </c>
      <c r="B128" s="124" t="s">
        <v>215</v>
      </c>
      <c r="C128" s="156" t="s">
        <v>10</v>
      </c>
      <c r="D128" s="148" t="s">
        <v>464</v>
      </c>
      <c r="E128" s="53">
        <v>200</v>
      </c>
      <c r="F128" s="397">
        <f>SUM(прил5!H531)</f>
        <v>5070</v>
      </c>
    </row>
    <row r="129" spans="1:6" s="43" customFormat="1" ht="17.25" customHeight="1" x14ac:dyDescent="0.25">
      <c r="A129" s="76" t="s">
        <v>40</v>
      </c>
      <c r="B129" s="124" t="s">
        <v>215</v>
      </c>
      <c r="C129" s="156" t="s">
        <v>10</v>
      </c>
      <c r="D129" s="148" t="s">
        <v>464</v>
      </c>
      <c r="E129" s="53">
        <v>300</v>
      </c>
      <c r="F129" s="397">
        <f>SUM(прил5!H532)</f>
        <v>1014000</v>
      </c>
    </row>
    <row r="130" spans="1:6" s="43" customFormat="1" ht="31.5" customHeight="1" x14ac:dyDescent="0.25">
      <c r="A130" s="75" t="s">
        <v>433</v>
      </c>
      <c r="B130" s="123" t="s">
        <v>215</v>
      </c>
      <c r="C130" s="159" t="s">
        <v>10</v>
      </c>
      <c r="D130" s="151" t="s">
        <v>434</v>
      </c>
      <c r="E130" s="30"/>
      <c r="F130" s="394">
        <f>SUM(F131)</f>
        <v>67284</v>
      </c>
    </row>
    <row r="131" spans="1:6" s="43" customFormat="1" ht="30.75" customHeight="1" x14ac:dyDescent="0.25">
      <c r="A131" s="76" t="s">
        <v>514</v>
      </c>
      <c r="B131" s="124" t="s">
        <v>215</v>
      </c>
      <c r="C131" s="156" t="s">
        <v>10</v>
      </c>
      <c r="D131" s="148" t="s">
        <v>434</v>
      </c>
      <c r="E131" s="53">
        <v>200</v>
      </c>
      <c r="F131" s="397">
        <f>SUM(прил5!H534)</f>
        <v>67284</v>
      </c>
    </row>
    <row r="132" spans="1:6" s="43" customFormat="1" ht="78.75" x14ac:dyDescent="0.25">
      <c r="A132" s="517" t="s">
        <v>779</v>
      </c>
      <c r="B132" s="217" t="s">
        <v>215</v>
      </c>
      <c r="C132" s="218" t="s">
        <v>10</v>
      </c>
      <c r="D132" s="219" t="s">
        <v>762</v>
      </c>
      <c r="E132" s="28"/>
      <c r="F132" s="394">
        <f>SUM(F133)</f>
        <v>1629354</v>
      </c>
    </row>
    <row r="133" spans="1:6" s="43" customFormat="1" ht="31.5" x14ac:dyDescent="0.25">
      <c r="A133" s="110" t="s">
        <v>514</v>
      </c>
      <c r="B133" s="220" t="s">
        <v>215</v>
      </c>
      <c r="C133" s="221" t="s">
        <v>10</v>
      </c>
      <c r="D133" s="222" t="s">
        <v>762</v>
      </c>
      <c r="E133" s="2" t="s">
        <v>16</v>
      </c>
      <c r="F133" s="397">
        <f>SUM(прил5!H259)</f>
        <v>1629354</v>
      </c>
    </row>
    <row r="134" spans="1:6" s="43" customFormat="1" ht="78.75" x14ac:dyDescent="0.25">
      <c r="A134" s="517" t="s">
        <v>780</v>
      </c>
      <c r="B134" s="217" t="s">
        <v>215</v>
      </c>
      <c r="C134" s="218" t="s">
        <v>10</v>
      </c>
      <c r="D134" s="219" t="s">
        <v>763</v>
      </c>
      <c r="E134" s="28"/>
      <c r="F134" s="394">
        <f>SUM(F135)</f>
        <v>1086236</v>
      </c>
    </row>
    <row r="135" spans="1:6" s="43" customFormat="1" ht="31.5" x14ac:dyDescent="0.25">
      <c r="A135" s="110" t="s">
        <v>514</v>
      </c>
      <c r="B135" s="256" t="s">
        <v>215</v>
      </c>
      <c r="C135" s="257" t="s">
        <v>10</v>
      </c>
      <c r="D135" s="222" t="s">
        <v>763</v>
      </c>
      <c r="E135" s="44" t="s">
        <v>16</v>
      </c>
      <c r="F135" s="397">
        <f>SUM(прил5!H261)</f>
        <v>1086236</v>
      </c>
    </row>
    <row r="136" spans="1:6" s="43" customFormat="1" ht="33.75" customHeight="1" x14ac:dyDescent="0.25">
      <c r="A136" s="75" t="s">
        <v>84</v>
      </c>
      <c r="B136" s="123" t="s">
        <v>215</v>
      </c>
      <c r="C136" s="159" t="s">
        <v>10</v>
      </c>
      <c r="D136" s="151" t="s">
        <v>402</v>
      </c>
      <c r="E136" s="30"/>
      <c r="F136" s="394">
        <f>SUM(F137:F139)</f>
        <v>15296733</v>
      </c>
    </row>
    <row r="137" spans="1:6" s="43" customFormat="1" ht="48.75" customHeight="1" x14ac:dyDescent="0.25">
      <c r="A137" s="76" t="s">
        <v>76</v>
      </c>
      <c r="B137" s="124" t="s">
        <v>215</v>
      </c>
      <c r="C137" s="156" t="s">
        <v>10</v>
      </c>
      <c r="D137" s="148" t="s">
        <v>402</v>
      </c>
      <c r="E137" s="53">
        <v>100</v>
      </c>
      <c r="F137" s="397">
        <f>SUM(прил5!H263)</f>
        <v>6210585</v>
      </c>
    </row>
    <row r="138" spans="1:6" s="43" customFormat="1" ht="31.5" customHeight="1" x14ac:dyDescent="0.25">
      <c r="A138" s="76" t="s">
        <v>514</v>
      </c>
      <c r="B138" s="124" t="s">
        <v>215</v>
      </c>
      <c r="C138" s="156" t="s">
        <v>10</v>
      </c>
      <c r="D138" s="148" t="s">
        <v>402</v>
      </c>
      <c r="E138" s="53">
        <v>200</v>
      </c>
      <c r="F138" s="397">
        <f>SUM(прил5!H264)</f>
        <v>8544786</v>
      </c>
    </row>
    <row r="139" spans="1:6" s="43" customFormat="1" ht="17.25" customHeight="1" x14ac:dyDescent="0.25">
      <c r="A139" s="76" t="s">
        <v>18</v>
      </c>
      <c r="B139" s="124" t="s">
        <v>215</v>
      </c>
      <c r="C139" s="156" t="s">
        <v>10</v>
      </c>
      <c r="D139" s="148" t="s">
        <v>402</v>
      </c>
      <c r="E139" s="53">
        <v>800</v>
      </c>
      <c r="F139" s="397">
        <f>SUM(прил5!H265)</f>
        <v>541362</v>
      </c>
    </row>
    <row r="140" spans="1:6" s="43" customFormat="1" ht="34.5" hidden="1" customHeight="1" x14ac:dyDescent="0.25">
      <c r="A140" s="75" t="s">
        <v>570</v>
      </c>
      <c r="B140" s="123" t="s">
        <v>215</v>
      </c>
      <c r="C140" s="159" t="s">
        <v>10</v>
      </c>
      <c r="D140" s="151" t="s">
        <v>664</v>
      </c>
      <c r="E140" s="30"/>
      <c r="F140" s="394">
        <f>SUM(F141)</f>
        <v>0</v>
      </c>
    </row>
    <row r="141" spans="1:6" s="43" customFormat="1" ht="18" hidden="1" customHeight="1" x14ac:dyDescent="0.25">
      <c r="A141" s="76" t="s">
        <v>40</v>
      </c>
      <c r="B141" s="124" t="s">
        <v>215</v>
      </c>
      <c r="C141" s="156" t="s">
        <v>10</v>
      </c>
      <c r="D141" s="148" t="s">
        <v>664</v>
      </c>
      <c r="E141" s="53">
        <v>300</v>
      </c>
      <c r="F141" s="397">
        <f>SUM(прил5!H536)</f>
        <v>0</v>
      </c>
    </row>
    <row r="142" spans="1:6" s="43" customFormat="1" ht="17.25" customHeight="1" x14ac:dyDescent="0.25">
      <c r="A142" s="322" t="s">
        <v>439</v>
      </c>
      <c r="B142" s="323" t="s">
        <v>215</v>
      </c>
      <c r="C142" s="324" t="s">
        <v>12</v>
      </c>
      <c r="D142" s="325" t="s">
        <v>371</v>
      </c>
      <c r="E142" s="316"/>
      <c r="F142" s="395">
        <f>SUM(F143+F146+F149+F154+F164+F166+F188+F171+F180+F186+F184+F190+F152+F169+F162+F156+F158+F160+F174+F176+F178)</f>
        <v>242518646</v>
      </c>
    </row>
    <row r="143" spans="1:6" s="43" customFormat="1" ht="81" customHeight="1" x14ac:dyDescent="0.25">
      <c r="A143" s="75" t="s">
        <v>145</v>
      </c>
      <c r="B143" s="123" t="s">
        <v>215</v>
      </c>
      <c r="C143" s="159" t="s">
        <v>12</v>
      </c>
      <c r="D143" s="151" t="s">
        <v>432</v>
      </c>
      <c r="E143" s="30"/>
      <c r="F143" s="394">
        <f>SUM(F144:F145)</f>
        <v>165576256</v>
      </c>
    </row>
    <row r="144" spans="1:6" s="43" customFormat="1" ht="47.25" x14ac:dyDescent="0.25">
      <c r="A144" s="129" t="s">
        <v>76</v>
      </c>
      <c r="B144" s="124" t="s">
        <v>215</v>
      </c>
      <c r="C144" s="156" t="s">
        <v>12</v>
      </c>
      <c r="D144" s="148" t="s">
        <v>432</v>
      </c>
      <c r="E144" s="53">
        <v>100</v>
      </c>
      <c r="F144" s="397">
        <f>SUM(прил5!H276)</f>
        <v>159931011</v>
      </c>
    </row>
    <row r="145" spans="1:6" s="43" customFormat="1" ht="30.75" customHeight="1" x14ac:dyDescent="0.25">
      <c r="A145" s="76" t="s">
        <v>514</v>
      </c>
      <c r="B145" s="124" t="s">
        <v>215</v>
      </c>
      <c r="C145" s="156" t="s">
        <v>12</v>
      </c>
      <c r="D145" s="148" t="s">
        <v>432</v>
      </c>
      <c r="E145" s="53">
        <v>200</v>
      </c>
      <c r="F145" s="397">
        <f>SUM(прил5!H277)</f>
        <v>5645245</v>
      </c>
    </row>
    <row r="146" spans="1:6" s="43" customFormat="1" ht="30.75" customHeight="1" x14ac:dyDescent="0.25">
      <c r="A146" s="75" t="s">
        <v>521</v>
      </c>
      <c r="B146" s="123" t="s">
        <v>215</v>
      </c>
      <c r="C146" s="159" t="s">
        <v>12</v>
      </c>
      <c r="D146" s="151" t="s">
        <v>520</v>
      </c>
      <c r="E146" s="30"/>
      <c r="F146" s="394">
        <f>SUM(F147:F148)</f>
        <v>158226</v>
      </c>
    </row>
    <row r="147" spans="1:6" s="43" customFormat="1" ht="48.75" customHeight="1" x14ac:dyDescent="0.25">
      <c r="A147" s="76" t="s">
        <v>76</v>
      </c>
      <c r="B147" s="124" t="s">
        <v>215</v>
      </c>
      <c r="C147" s="156" t="s">
        <v>12</v>
      </c>
      <c r="D147" s="148" t="s">
        <v>520</v>
      </c>
      <c r="E147" s="53">
        <v>100</v>
      </c>
      <c r="F147" s="397">
        <f>SUM(прил5!H279+прил5!H539)</f>
        <v>135026</v>
      </c>
    </row>
    <row r="148" spans="1:6" s="43" customFormat="1" ht="19.5" customHeight="1" x14ac:dyDescent="0.25">
      <c r="A148" s="76" t="s">
        <v>40</v>
      </c>
      <c r="B148" s="124" t="s">
        <v>215</v>
      </c>
      <c r="C148" s="156" t="s">
        <v>12</v>
      </c>
      <c r="D148" s="148" t="s">
        <v>520</v>
      </c>
      <c r="E148" s="53">
        <v>300</v>
      </c>
      <c r="F148" s="397">
        <f>SUM(прил5!H280)</f>
        <v>23200</v>
      </c>
    </row>
    <row r="149" spans="1:6" s="43" customFormat="1" ht="64.5" customHeight="1" x14ac:dyDescent="0.25">
      <c r="A149" s="75" t="s">
        <v>96</v>
      </c>
      <c r="B149" s="123" t="s">
        <v>215</v>
      </c>
      <c r="C149" s="159" t="s">
        <v>12</v>
      </c>
      <c r="D149" s="151" t="s">
        <v>464</v>
      </c>
      <c r="E149" s="30"/>
      <c r="F149" s="394">
        <f>SUM(F150:F151)</f>
        <v>8967345</v>
      </c>
    </row>
    <row r="150" spans="1:6" s="43" customFormat="1" ht="30" customHeight="1" x14ac:dyDescent="0.25">
      <c r="A150" s="76" t="s">
        <v>514</v>
      </c>
      <c r="B150" s="124" t="s">
        <v>215</v>
      </c>
      <c r="C150" s="156" t="s">
        <v>12</v>
      </c>
      <c r="D150" s="148" t="s">
        <v>464</v>
      </c>
      <c r="E150" s="53">
        <v>200</v>
      </c>
      <c r="F150" s="397">
        <f>SUM(прил5!H541)</f>
        <v>44837</v>
      </c>
    </row>
    <row r="151" spans="1:6" s="43" customFormat="1" ht="16.5" customHeight="1" x14ac:dyDescent="0.25">
      <c r="A151" s="76" t="s">
        <v>40</v>
      </c>
      <c r="B151" s="124" t="s">
        <v>215</v>
      </c>
      <c r="C151" s="156" t="s">
        <v>12</v>
      </c>
      <c r="D151" s="148" t="s">
        <v>464</v>
      </c>
      <c r="E151" s="53">
        <v>300</v>
      </c>
      <c r="F151" s="397">
        <f>SUM(прил5!H542)</f>
        <v>8922508</v>
      </c>
    </row>
    <row r="152" spans="1:6" s="43" customFormat="1" ht="50.25" customHeight="1" x14ac:dyDescent="0.25">
      <c r="A152" s="75" t="s">
        <v>605</v>
      </c>
      <c r="B152" s="123" t="s">
        <v>215</v>
      </c>
      <c r="C152" s="159" t="s">
        <v>12</v>
      </c>
      <c r="D152" s="151" t="s">
        <v>604</v>
      </c>
      <c r="E152" s="30"/>
      <c r="F152" s="394">
        <f>SUM(F153)</f>
        <v>436961</v>
      </c>
    </row>
    <row r="153" spans="1:6" s="43" customFormat="1" ht="34.5" customHeight="1" x14ac:dyDescent="0.25">
      <c r="A153" s="76" t="s">
        <v>514</v>
      </c>
      <c r="B153" s="124" t="s">
        <v>215</v>
      </c>
      <c r="C153" s="156" t="s">
        <v>12</v>
      </c>
      <c r="D153" s="148" t="s">
        <v>604</v>
      </c>
      <c r="E153" s="53">
        <v>200</v>
      </c>
      <c r="F153" s="397">
        <f>SUM(прил5!H282)</f>
        <v>436961</v>
      </c>
    </row>
    <row r="154" spans="1:6" s="43" customFormat="1" ht="64.5" customHeight="1" x14ac:dyDescent="0.25">
      <c r="A154" s="75" t="s">
        <v>577</v>
      </c>
      <c r="B154" s="123" t="s">
        <v>215</v>
      </c>
      <c r="C154" s="159" t="s">
        <v>12</v>
      </c>
      <c r="D154" s="151" t="s">
        <v>519</v>
      </c>
      <c r="E154" s="30"/>
      <c r="F154" s="394">
        <f>SUM(F155)</f>
        <v>440088</v>
      </c>
    </row>
    <row r="155" spans="1:6" s="43" customFormat="1" ht="31.5" customHeight="1" x14ac:dyDescent="0.25">
      <c r="A155" s="76" t="s">
        <v>514</v>
      </c>
      <c r="B155" s="124" t="s">
        <v>215</v>
      </c>
      <c r="C155" s="156" t="s">
        <v>12</v>
      </c>
      <c r="D155" s="148" t="s">
        <v>519</v>
      </c>
      <c r="E155" s="53">
        <v>200</v>
      </c>
      <c r="F155" s="397">
        <f>SUM(прил5!H284)</f>
        <v>440088</v>
      </c>
    </row>
    <row r="156" spans="1:6" s="43" customFormat="1" ht="47.25" x14ac:dyDescent="0.25">
      <c r="A156" s="517" t="s">
        <v>781</v>
      </c>
      <c r="B156" s="217" t="s">
        <v>215</v>
      </c>
      <c r="C156" s="218" t="s">
        <v>12</v>
      </c>
      <c r="D156" s="219" t="s">
        <v>699</v>
      </c>
      <c r="E156" s="28"/>
      <c r="F156" s="394">
        <f>SUM(F157)</f>
        <v>1800000</v>
      </c>
    </row>
    <row r="157" spans="1:6" s="43" customFormat="1" ht="31.5" x14ac:dyDescent="0.25">
      <c r="A157" s="110" t="s">
        <v>514</v>
      </c>
      <c r="B157" s="220" t="s">
        <v>215</v>
      </c>
      <c r="C157" s="221" t="s">
        <v>12</v>
      </c>
      <c r="D157" s="222" t="s">
        <v>699</v>
      </c>
      <c r="E157" s="2" t="s">
        <v>16</v>
      </c>
      <c r="F157" s="397">
        <f>SUM(прил5!H286)</f>
        <v>1800000</v>
      </c>
    </row>
    <row r="158" spans="1:6" s="43" customFormat="1" ht="63" x14ac:dyDescent="0.25">
      <c r="A158" s="517" t="s">
        <v>782</v>
      </c>
      <c r="B158" s="217" t="s">
        <v>215</v>
      </c>
      <c r="C158" s="218" t="s">
        <v>12</v>
      </c>
      <c r="D158" s="219" t="s">
        <v>700</v>
      </c>
      <c r="E158" s="28"/>
      <c r="F158" s="394">
        <f>SUM(F159)</f>
        <v>1800000</v>
      </c>
    </row>
    <row r="159" spans="1:6" s="43" customFormat="1" ht="31.5" x14ac:dyDescent="0.25">
      <c r="A159" s="110" t="s">
        <v>514</v>
      </c>
      <c r="B159" s="220" t="s">
        <v>215</v>
      </c>
      <c r="C159" s="221" t="s">
        <v>12</v>
      </c>
      <c r="D159" s="222" t="s">
        <v>700</v>
      </c>
      <c r="E159" s="2" t="s">
        <v>16</v>
      </c>
      <c r="F159" s="397">
        <f>SUM(прил5!H288)</f>
        <v>1800000</v>
      </c>
    </row>
    <row r="160" spans="1:6" s="43" customFormat="1" ht="47.25" x14ac:dyDescent="0.25">
      <c r="A160" s="517" t="s">
        <v>783</v>
      </c>
      <c r="B160" s="217" t="s">
        <v>215</v>
      </c>
      <c r="C160" s="218" t="s">
        <v>12</v>
      </c>
      <c r="D160" s="219" t="s">
        <v>701</v>
      </c>
      <c r="E160" s="28"/>
      <c r="F160" s="394">
        <f>SUM(F161)</f>
        <v>787236</v>
      </c>
    </row>
    <row r="161" spans="1:6" s="43" customFormat="1" ht="31.5" x14ac:dyDescent="0.25">
      <c r="A161" s="110" t="s">
        <v>514</v>
      </c>
      <c r="B161" s="220" t="s">
        <v>215</v>
      </c>
      <c r="C161" s="221" t="s">
        <v>12</v>
      </c>
      <c r="D161" s="222" t="s">
        <v>701</v>
      </c>
      <c r="E161" s="2" t="s">
        <v>16</v>
      </c>
      <c r="F161" s="397">
        <f>SUM(прил5!H290)</f>
        <v>787236</v>
      </c>
    </row>
    <row r="162" spans="1:6" s="43" customFormat="1" ht="47.25" customHeight="1" x14ac:dyDescent="0.25">
      <c r="A162" s="75" t="s">
        <v>670</v>
      </c>
      <c r="B162" s="123" t="s">
        <v>215</v>
      </c>
      <c r="C162" s="159" t="s">
        <v>12</v>
      </c>
      <c r="D162" s="151" t="s">
        <v>669</v>
      </c>
      <c r="E162" s="30"/>
      <c r="F162" s="394">
        <f>SUM(F163)</f>
        <v>11718000</v>
      </c>
    </row>
    <row r="163" spans="1:6" s="43" customFormat="1" ht="48.75" customHeight="1" x14ac:dyDescent="0.25">
      <c r="A163" s="76" t="s">
        <v>76</v>
      </c>
      <c r="B163" s="124" t="s">
        <v>215</v>
      </c>
      <c r="C163" s="156" t="s">
        <v>12</v>
      </c>
      <c r="D163" s="148" t="s">
        <v>669</v>
      </c>
      <c r="E163" s="53">
        <v>100</v>
      </c>
      <c r="F163" s="397">
        <f>SUM(прил5!H292)</f>
        <v>11718000</v>
      </c>
    </row>
    <row r="164" spans="1:6" s="43" customFormat="1" ht="48.75" customHeight="1" x14ac:dyDescent="0.25">
      <c r="A164" s="150" t="s">
        <v>658</v>
      </c>
      <c r="B164" s="123" t="s">
        <v>215</v>
      </c>
      <c r="C164" s="159" t="s">
        <v>12</v>
      </c>
      <c r="D164" s="151" t="s">
        <v>657</v>
      </c>
      <c r="E164" s="30"/>
      <c r="F164" s="394">
        <f>SUM(F165)</f>
        <v>4463385</v>
      </c>
    </row>
    <row r="165" spans="1:6" s="43" customFormat="1" ht="31.5" x14ac:dyDescent="0.25">
      <c r="A165" s="129" t="s">
        <v>514</v>
      </c>
      <c r="B165" s="124" t="s">
        <v>215</v>
      </c>
      <c r="C165" s="156" t="s">
        <v>12</v>
      </c>
      <c r="D165" s="148" t="s">
        <v>657</v>
      </c>
      <c r="E165" s="53">
        <v>200</v>
      </c>
      <c r="F165" s="397">
        <f>SUM(прил5!H294)</f>
        <v>4463385</v>
      </c>
    </row>
    <row r="166" spans="1:6" s="43" customFormat="1" ht="31.5" x14ac:dyDescent="0.25">
      <c r="A166" s="75" t="s">
        <v>433</v>
      </c>
      <c r="B166" s="123" t="s">
        <v>215</v>
      </c>
      <c r="C166" s="159" t="s">
        <v>12</v>
      </c>
      <c r="D166" s="151" t="s">
        <v>434</v>
      </c>
      <c r="E166" s="30"/>
      <c r="F166" s="394">
        <f>SUM(F167:F168)</f>
        <v>1312809</v>
      </c>
    </row>
    <row r="167" spans="1:6" s="43" customFormat="1" ht="47.25" x14ac:dyDescent="0.25">
      <c r="A167" s="76" t="s">
        <v>76</v>
      </c>
      <c r="B167" s="124" t="s">
        <v>215</v>
      </c>
      <c r="C167" s="156" t="s">
        <v>12</v>
      </c>
      <c r="D167" s="148" t="s">
        <v>434</v>
      </c>
      <c r="E167" s="53">
        <v>100</v>
      </c>
      <c r="F167" s="397">
        <f>SUM(прил5!H296)</f>
        <v>702528</v>
      </c>
    </row>
    <row r="168" spans="1:6" s="43" customFormat="1" ht="15.75" customHeight="1" x14ac:dyDescent="0.25">
      <c r="A168" s="76" t="s">
        <v>40</v>
      </c>
      <c r="B168" s="124" t="s">
        <v>215</v>
      </c>
      <c r="C168" s="156" t="s">
        <v>12</v>
      </c>
      <c r="D168" s="148" t="s">
        <v>434</v>
      </c>
      <c r="E168" s="53">
        <v>300</v>
      </c>
      <c r="F168" s="397">
        <f>SUM(прил5!H297+прил5!H544)</f>
        <v>610281</v>
      </c>
    </row>
    <row r="169" spans="1:6" s="43" customFormat="1" ht="49.5" customHeight="1" x14ac:dyDescent="0.25">
      <c r="A169" s="75" t="s">
        <v>605</v>
      </c>
      <c r="B169" s="123" t="s">
        <v>215</v>
      </c>
      <c r="C169" s="159" t="s">
        <v>12</v>
      </c>
      <c r="D169" s="151" t="s">
        <v>606</v>
      </c>
      <c r="E169" s="30"/>
      <c r="F169" s="394">
        <f>SUM(F170)</f>
        <v>672557</v>
      </c>
    </row>
    <row r="170" spans="1:6" s="43" customFormat="1" ht="33" customHeight="1" x14ac:dyDescent="0.25">
      <c r="A170" s="76" t="s">
        <v>514</v>
      </c>
      <c r="B170" s="124" t="s">
        <v>215</v>
      </c>
      <c r="C170" s="156" t="s">
        <v>12</v>
      </c>
      <c r="D170" s="148" t="s">
        <v>606</v>
      </c>
      <c r="E170" s="53">
        <v>200</v>
      </c>
      <c r="F170" s="397">
        <f>SUM(прил5!H299)</f>
        <v>672557</v>
      </c>
    </row>
    <row r="171" spans="1:6" s="43" customFormat="1" ht="47.25" x14ac:dyDescent="0.25">
      <c r="A171" s="75" t="s">
        <v>566</v>
      </c>
      <c r="B171" s="123" t="s">
        <v>215</v>
      </c>
      <c r="C171" s="159" t="s">
        <v>12</v>
      </c>
      <c r="D171" s="151" t="s">
        <v>435</v>
      </c>
      <c r="E171" s="30"/>
      <c r="F171" s="394">
        <f>SUM(F172+F173)</f>
        <v>2943303</v>
      </c>
    </row>
    <row r="172" spans="1:6" s="43" customFormat="1" ht="30.75" customHeight="1" x14ac:dyDescent="0.25">
      <c r="A172" s="76" t="s">
        <v>514</v>
      </c>
      <c r="B172" s="124" t="s">
        <v>215</v>
      </c>
      <c r="C172" s="156" t="s">
        <v>12</v>
      </c>
      <c r="D172" s="148" t="s">
        <v>435</v>
      </c>
      <c r="E172" s="53">
        <v>200</v>
      </c>
      <c r="F172" s="397">
        <f>SUM(прил5!H301)</f>
        <v>2943303</v>
      </c>
    </row>
    <row r="173" spans="1:6" s="43" customFormat="1" ht="17.25" hidden="1" customHeight="1" x14ac:dyDescent="0.25">
      <c r="A173" s="76" t="s">
        <v>40</v>
      </c>
      <c r="B173" s="124" t="s">
        <v>215</v>
      </c>
      <c r="C173" s="156" t="s">
        <v>12</v>
      </c>
      <c r="D173" s="148" t="s">
        <v>435</v>
      </c>
      <c r="E173" s="53">
        <v>300</v>
      </c>
      <c r="F173" s="397">
        <f>SUM(прил5!H302)</f>
        <v>0</v>
      </c>
    </row>
    <row r="174" spans="1:6" s="43" customFormat="1" ht="63" x14ac:dyDescent="0.25">
      <c r="A174" s="517" t="s">
        <v>784</v>
      </c>
      <c r="B174" s="217" t="s">
        <v>215</v>
      </c>
      <c r="C174" s="218" t="s">
        <v>12</v>
      </c>
      <c r="D174" s="219" t="s">
        <v>702</v>
      </c>
      <c r="E174" s="28"/>
      <c r="F174" s="394">
        <f>SUM(F175)</f>
        <v>2614655</v>
      </c>
    </row>
    <row r="175" spans="1:6" s="43" customFormat="1" ht="31.5" x14ac:dyDescent="0.25">
      <c r="A175" s="110" t="s">
        <v>514</v>
      </c>
      <c r="B175" s="256" t="s">
        <v>215</v>
      </c>
      <c r="C175" s="257" t="s">
        <v>12</v>
      </c>
      <c r="D175" s="222" t="s">
        <v>702</v>
      </c>
      <c r="E175" s="44" t="s">
        <v>16</v>
      </c>
      <c r="F175" s="397">
        <f>SUM(прил5!H304)</f>
        <v>2614655</v>
      </c>
    </row>
    <row r="176" spans="1:6" s="43" customFormat="1" ht="63" x14ac:dyDescent="0.25">
      <c r="A176" s="517" t="s">
        <v>785</v>
      </c>
      <c r="B176" s="217" t="s">
        <v>215</v>
      </c>
      <c r="C176" s="218" t="s">
        <v>12</v>
      </c>
      <c r="D176" s="219" t="s">
        <v>703</v>
      </c>
      <c r="E176" s="28"/>
      <c r="F176" s="394">
        <f>SUM(F177)</f>
        <v>5412920</v>
      </c>
    </row>
    <row r="177" spans="1:6" s="43" customFormat="1" ht="31.5" x14ac:dyDescent="0.25">
      <c r="A177" s="110" t="s">
        <v>514</v>
      </c>
      <c r="B177" s="256" t="s">
        <v>215</v>
      </c>
      <c r="C177" s="257" t="s">
        <v>12</v>
      </c>
      <c r="D177" s="222" t="s">
        <v>703</v>
      </c>
      <c r="E177" s="44" t="s">
        <v>16</v>
      </c>
      <c r="F177" s="397">
        <f>SUM(прил5!H306)</f>
        <v>5412920</v>
      </c>
    </row>
    <row r="178" spans="1:6" s="43" customFormat="1" ht="63" x14ac:dyDescent="0.25">
      <c r="A178" s="517" t="s">
        <v>786</v>
      </c>
      <c r="B178" s="217" t="s">
        <v>215</v>
      </c>
      <c r="C178" s="218" t="s">
        <v>12</v>
      </c>
      <c r="D178" s="219" t="s">
        <v>704</v>
      </c>
      <c r="E178" s="28"/>
      <c r="F178" s="394">
        <f>SUM(F179)</f>
        <v>524824</v>
      </c>
    </row>
    <row r="179" spans="1:6" s="43" customFormat="1" ht="31.5" x14ac:dyDescent="0.25">
      <c r="A179" s="110" t="s">
        <v>514</v>
      </c>
      <c r="B179" s="256" t="s">
        <v>215</v>
      </c>
      <c r="C179" s="257" t="s">
        <v>12</v>
      </c>
      <c r="D179" s="222" t="s">
        <v>704</v>
      </c>
      <c r="E179" s="44" t="s">
        <v>16</v>
      </c>
      <c r="F179" s="397">
        <f>SUM(прил5!H308)</f>
        <v>524824</v>
      </c>
    </row>
    <row r="180" spans="1:6" s="43" customFormat="1" ht="31.5" x14ac:dyDescent="0.25">
      <c r="A180" s="75" t="s">
        <v>84</v>
      </c>
      <c r="B180" s="123" t="s">
        <v>215</v>
      </c>
      <c r="C180" s="159" t="s">
        <v>12</v>
      </c>
      <c r="D180" s="151" t="s">
        <v>402</v>
      </c>
      <c r="E180" s="30"/>
      <c r="F180" s="394">
        <f>SUM(F181:F183)</f>
        <v>28856946</v>
      </c>
    </row>
    <row r="181" spans="1:6" s="43" customFormat="1" ht="47.25" x14ac:dyDescent="0.25">
      <c r="A181" s="76" t="s">
        <v>76</v>
      </c>
      <c r="B181" s="124" t="s">
        <v>215</v>
      </c>
      <c r="C181" s="156" t="s">
        <v>12</v>
      </c>
      <c r="D181" s="148" t="s">
        <v>402</v>
      </c>
      <c r="E181" s="53">
        <v>100</v>
      </c>
      <c r="F181" s="397">
        <f>SUM(прил5!H310)</f>
        <v>2278307</v>
      </c>
    </row>
    <row r="182" spans="1:6" s="43" customFormat="1" ht="30" customHeight="1" x14ac:dyDescent="0.25">
      <c r="A182" s="76" t="s">
        <v>514</v>
      </c>
      <c r="B182" s="124" t="s">
        <v>215</v>
      </c>
      <c r="C182" s="156" t="s">
        <v>12</v>
      </c>
      <c r="D182" s="148" t="s">
        <v>402</v>
      </c>
      <c r="E182" s="53">
        <v>200</v>
      </c>
      <c r="F182" s="397">
        <f>SUM(прил5!H311)</f>
        <v>24168831</v>
      </c>
    </row>
    <row r="183" spans="1:6" s="43" customFormat="1" ht="16.5" customHeight="1" x14ac:dyDescent="0.25">
      <c r="A183" s="76" t="s">
        <v>18</v>
      </c>
      <c r="B183" s="124" t="s">
        <v>215</v>
      </c>
      <c r="C183" s="156" t="s">
        <v>12</v>
      </c>
      <c r="D183" s="148" t="s">
        <v>402</v>
      </c>
      <c r="E183" s="53">
        <v>800</v>
      </c>
      <c r="F183" s="397">
        <f>SUM(прил5!H312)</f>
        <v>2409808</v>
      </c>
    </row>
    <row r="184" spans="1:6" s="43" customFormat="1" ht="33.75" hidden="1" customHeight="1" x14ac:dyDescent="0.25">
      <c r="A184" s="75" t="s">
        <v>570</v>
      </c>
      <c r="B184" s="123" t="s">
        <v>215</v>
      </c>
      <c r="C184" s="159" t="s">
        <v>12</v>
      </c>
      <c r="D184" s="151" t="s">
        <v>569</v>
      </c>
      <c r="E184" s="30"/>
      <c r="F184" s="394">
        <f>SUM(F185:F185)</f>
        <v>0</v>
      </c>
    </row>
    <row r="185" spans="1:6" s="43" customFormat="1" ht="16.5" hidden="1" customHeight="1" x14ac:dyDescent="0.25">
      <c r="A185" s="76" t="s">
        <v>40</v>
      </c>
      <c r="B185" s="124" t="s">
        <v>215</v>
      </c>
      <c r="C185" s="156" t="s">
        <v>12</v>
      </c>
      <c r="D185" s="148" t="s">
        <v>569</v>
      </c>
      <c r="E185" s="53">
        <v>300</v>
      </c>
      <c r="F185" s="397">
        <f>SUM(прил5!H546)</f>
        <v>0</v>
      </c>
    </row>
    <row r="186" spans="1:6" s="43" customFormat="1" ht="30.75" customHeight="1" x14ac:dyDescent="0.25">
      <c r="A186" s="75" t="s">
        <v>509</v>
      </c>
      <c r="B186" s="123" t="s">
        <v>215</v>
      </c>
      <c r="C186" s="159" t="s">
        <v>12</v>
      </c>
      <c r="D186" s="151" t="s">
        <v>508</v>
      </c>
      <c r="E186" s="30"/>
      <c r="F186" s="394">
        <f>SUM(F187)</f>
        <v>2648480</v>
      </c>
    </row>
    <row r="187" spans="1:6" s="43" customFormat="1" ht="31.5" customHeight="1" x14ac:dyDescent="0.25">
      <c r="A187" s="76" t="s">
        <v>514</v>
      </c>
      <c r="B187" s="124" t="s">
        <v>215</v>
      </c>
      <c r="C187" s="156" t="s">
        <v>12</v>
      </c>
      <c r="D187" s="148" t="s">
        <v>508</v>
      </c>
      <c r="E187" s="53" t="s">
        <v>16</v>
      </c>
      <c r="F187" s="397">
        <f>SUM(прил5!H314)</f>
        <v>2648480</v>
      </c>
    </row>
    <row r="188" spans="1:6" s="43" customFormat="1" ht="18.75" hidden="1" customHeight="1" x14ac:dyDescent="0.25">
      <c r="A188" s="75" t="s">
        <v>513</v>
      </c>
      <c r="B188" s="123" t="s">
        <v>215</v>
      </c>
      <c r="C188" s="159" t="s">
        <v>12</v>
      </c>
      <c r="D188" s="151" t="s">
        <v>512</v>
      </c>
      <c r="E188" s="30"/>
      <c r="F188" s="394">
        <f>SUM(F189)</f>
        <v>0</v>
      </c>
    </row>
    <row r="189" spans="1:6" s="43" customFormat="1" ht="30.75" hidden="1" customHeight="1" x14ac:dyDescent="0.25">
      <c r="A189" s="76" t="s">
        <v>514</v>
      </c>
      <c r="B189" s="124" t="s">
        <v>215</v>
      </c>
      <c r="C189" s="156" t="s">
        <v>12</v>
      </c>
      <c r="D189" s="148" t="s">
        <v>512</v>
      </c>
      <c r="E189" s="53">
        <v>200</v>
      </c>
      <c r="F189" s="397">
        <f>SUM(прил5!H316)</f>
        <v>0</v>
      </c>
    </row>
    <row r="190" spans="1:6" s="43" customFormat="1" ht="30.75" customHeight="1" x14ac:dyDescent="0.25">
      <c r="A190" s="75" t="s">
        <v>600</v>
      </c>
      <c r="B190" s="123" t="s">
        <v>215</v>
      </c>
      <c r="C190" s="159" t="s">
        <v>12</v>
      </c>
      <c r="D190" s="151" t="s">
        <v>599</v>
      </c>
      <c r="E190" s="30"/>
      <c r="F190" s="394">
        <f>SUM(F191:F192)</f>
        <v>1384655</v>
      </c>
    </row>
    <row r="191" spans="1:6" s="43" customFormat="1" ht="31.5" customHeight="1" x14ac:dyDescent="0.25">
      <c r="A191" s="76" t="s">
        <v>514</v>
      </c>
      <c r="B191" s="124" t="s">
        <v>215</v>
      </c>
      <c r="C191" s="156" t="s">
        <v>12</v>
      </c>
      <c r="D191" s="148" t="s">
        <v>599</v>
      </c>
      <c r="E191" s="53">
        <v>200</v>
      </c>
      <c r="F191" s="397">
        <f>SUM(прил5!H318)</f>
        <v>1384655</v>
      </c>
    </row>
    <row r="192" spans="1:6" s="43" customFormat="1" ht="19.5" hidden="1" customHeight="1" x14ac:dyDescent="0.25">
      <c r="A192" s="61" t="s">
        <v>40</v>
      </c>
      <c r="B192" s="124" t="s">
        <v>215</v>
      </c>
      <c r="C192" s="156" t="s">
        <v>12</v>
      </c>
      <c r="D192" s="148" t="s">
        <v>599</v>
      </c>
      <c r="E192" s="53">
        <v>300</v>
      </c>
      <c r="F192" s="397">
        <f>SUM(прил5!H319)</f>
        <v>0</v>
      </c>
    </row>
    <row r="193" spans="1:6" s="43" customFormat="1" ht="18" customHeight="1" x14ac:dyDescent="0.25">
      <c r="A193" s="479" t="s">
        <v>629</v>
      </c>
      <c r="B193" s="480" t="s">
        <v>215</v>
      </c>
      <c r="C193" s="481" t="s">
        <v>624</v>
      </c>
      <c r="D193" s="325" t="s">
        <v>371</v>
      </c>
      <c r="E193" s="316"/>
      <c r="F193" s="395">
        <f>SUM(F194)</f>
        <v>1387979</v>
      </c>
    </row>
    <row r="194" spans="1:6" s="43" customFormat="1" ht="49.5" customHeight="1" x14ac:dyDescent="0.25">
      <c r="A194" s="478" t="s">
        <v>713</v>
      </c>
      <c r="B194" s="217" t="s">
        <v>215</v>
      </c>
      <c r="C194" s="218" t="s">
        <v>624</v>
      </c>
      <c r="D194" s="219" t="s">
        <v>625</v>
      </c>
      <c r="E194" s="30"/>
      <c r="F194" s="394">
        <f>SUM(F195)</f>
        <v>1387979</v>
      </c>
    </row>
    <row r="195" spans="1:6" s="43" customFormat="1" ht="31.5" customHeight="1" x14ac:dyDescent="0.25">
      <c r="A195" s="76" t="s">
        <v>514</v>
      </c>
      <c r="B195" s="220" t="s">
        <v>215</v>
      </c>
      <c r="C195" s="221" t="s">
        <v>624</v>
      </c>
      <c r="D195" s="222" t="s">
        <v>625</v>
      </c>
      <c r="E195" s="53">
        <v>200</v>
      </c>
      <c r="F195" s="397">
        <f>SUM(прил5!H322)</f>
        <v>1387979</v>
      </c>
    </row>
    <row r="196" spans="1:6" s="43" customFormat="1" ht="18.75" customHeight="1" x14ac:dyDescent="0.25">
      <c r="A196" s="483" t="s">
        <v>631</v>
      </c>
      <c r="B196" s="480" t="s">
        <v>216</v>
      </c>
      <c r="C196" s="481" t="s">
        <v>626</v>
      </c>
      <c r="D196" s="482" t="s">
        <v>371</v>
      </c>
      <c r="E196" s="316"/>
      <c r="F196" s="395">
        <f>SUM(F197)</f>
        <v>1542866</v>
      </c>
    </row>
    <row r="197" spans="1:6" s="43" customFormat="1" ht="31.5" customHeight="1" x14ac:dyDescent="0.25">
      <c r="A197" s="496" t="s">
        <v>644</v>
      </c>
      <c r="B197" s="217" t="s">
        <v>215</v>
      </c>
      <c r="C197" s="218" t="s">
        <v>626</v>
      </c>
      <c r="D197" s="219" t="s">
        <v>643</v>
      </c>
      <c r="E197" s="30"/>
      <c r="F197" s="394">
        <f>SUM(F198)</f>
        <v>1542866</v>
      </c>
    </row>
    <row r="198" spans="1:6" s="43" customFormat="1" ht="31.5" customHeight="1" x14ac:dyDescent="0.25">
      <c r="A198" s="76" t="s">
        <v>514</v>
      </c>
      <c r="B198" s="220" t="s">
        <v>215</v>
      </c>
      <c r="C198" s="221" t="s">
        <v>626</v>
      </c>
      <c r="D198" s="222" t="s">
        <v>643</v>
      </c>
      <c r="E198" s="53">
        <v>200</v>
      </c>
      <c r="F198" s="397">
        <f>SUM(прил5!H325)</f>
        <v>1542866</v>
      </c>
    </row>
    <row r="199" spans="1:6" s="43" customFormat="1" ht="15.75" customHeight="1" x14ac:dyDescent="0.25">
      <c r="A199" s="479" t="s">
        <v>630</v>
      </c>
      <c r="B199" s="480" t="s">
        <v>215</v>
      </c>
      <c r="C199" s="481" t="s">
        <v>627</v>
      </c>
      <c r="D199" s="482" t="s">
        <v>371</v>
      </c>
      <c r="E199" s="316"/>
      <c r="F199" s="395">
        <f>SUM(F200)</f>
        <v>359918</v>
      </c>
    </row>
    <row r="200" spans="1:6" s="43" customFormat="1" ht="31.5" customHeight="1" x14ac:dyDescent="0.25">
      <c r="A200" s="478" t="s">
        <v>712</v>
      </c>
      <c r="B200" s="217" t="s">
        <v>215</v>
      </c>
      <c r="C200" s="218" t="s">
        <v>627</v>
      </c>
      <c r="D200" s="219" t="s">
        <v>628</v>
      </c>
      <c r="E200" s="30"/>
      <c r="F200" s="394">
        <f>SUM(F201)</f>
        <v>359918</v>
      </c>
    </row>
    <row r="201" spans="1:6" s="43" customFormat="1" ht="31.5" customHeight="1" x14ac:dyDescent="0.25">
      <c r="A201" s="76" t="s">
        <v>514</v>
      </c>
      <c r="B201" s="220" t="s">
        <v>215</v>
      </c>
      <c r="C201" s="221" t="s">
        <v>627</v>
      </c>
      <c r="D201" s="222" t="s">
        <v>628</v>
      </c>
      <c r="E201" s="53">
        <v>200</v>
      </c>
      <c r="F201" s="397">
        <f>SUM(прил5!H328)</f>
        <v>359918</v>
      </c>
    </row>
    <row r="202" spans="1:6" s="43" customFormat="1" ht="47.25" x14ac:dyDescent="0.25">
      <c r="A202" s="146" t="s">
        <v>239</v>
      </c>
      <c r="B202" s="153" t="s">
        <v>216</v>
      </c>
      <c r="C202" s="161" t="s">
        <v>370</v>
      </c>
      <c r="D202" s="149" t="s">
        <v>371</v>
      </c>
      <c r="E202" s="147"/>
      <c r="F202" s="454">
        <f>SUM(F203)</f>
        <v>11710988</v>
      </c>
    </row>
    <row r="203" spans="1:6" s="43" customFormat="1" ht="31.5" x14ac:dyDescent="0.25">
      <c r="A203" s="315" t="s">
        <v>442</v>
      </c>
      <c r="B203" s="323" t="s">
        <v>216</v>
      </c>
      <c r="C203" s="324" t="s">
        <v>10</v>
      </c>
      <c r="D203" s="325" t="s">
        <v>371</v>
      </c>
      <c r="E203" s="316"/>
      <c r="F203" s="395">
        <f>SUM(F204+F206+F210+F208+F214+F216)</f>
        <v>11710988</v>
      </c>
    </row>
    <row r="204" spans="1:6" s="43" customFormat="1" ht="31.5" x14ac:dyDescent="0.25">
      <c r="A204" s="150" t="s">
        <v>521</v>
      </c>
      <c r="B204" s="123" t="s">
        <v>216</v>
      </c>
      <c r="C204" s="159" t="s">
        <v>10</v>
      </c>
      <c r="D204" s="151" t="s">
        <v>520</v>
      </c>
      <c r="E204" s="30"/>
      <c r="F204" s="394">
        <f>SUM(F205)</f>
        <v>2124</v>
      </c>
    </row>
    <row r="205" spans="1:6" s="43" customFormat="1" ht="18" customHeight="1" x14ac:dyDescent="0.25">
      <c r="A205" s="76" t="s">
        <v>40</v>
      </c>
      <c r="B205" s="124" t="s">
        <v>216</v>
      </c>
      <c r="C205" s="156" t="s">
        <v>10</v>
      </c>
      <c r="D205" s="148" t="s">
        <v>520</v>
      </c>
      <c r="E205" s="53">
        <v>300</v>
      </c>
      <c r="F205" s="397">
        <f>SUM(прил5!H550)</f>
        <v>2124</v>
      </c>
    </row>
    <row r="206" spans="1:6" s="43" customFormat="1" ht="63" customHeight="1" x14ac:dyDescent="0.25">
      <c r="A206" s="75" t="s">
        <v>96</v>
      </c>
      <c r="B206" s="123" t="s">
        <v>216</v>
      </c>
      <c r="C206" s="159" t="s">
        <v>10</v>
      </c>
      <c r="D206" s="151" t="s">
        <v>464</v>
      </c>
      <c r="E206" s="30"/>
      <c r="F206" s="394">
        <f>SUM(F207)</f>
        <v>359500</v>
      </c>
    </row>
    <row r="207" spans="1:6" s="43" customFormat="1" ht="17.25" customHeight="1" x14ac:dyDescent="0.25">
      <c r="A207" s="76" t="s">
        <v>40</v>
      </c>
      <c r="B207" s="124" t="s">
        <v>216</v>
      </c>
      <c r="C207" s="156" t="s">
        <v>10</v>
      </c>
      <c r="D207" s="148" t="s">
        <v>464</v>
      </c>
      <c r="E207" s="53">
        <v>300</v>
      </c>
      <c r="F207" s="397">
        <f>SUM(прил5!H552)</f>
        <v>359500</v>
      </c>
    </row>
    <row r="208" spans="1:6" s="43" customFormat="1" ht="33" customHeight="1" x14ac:dyDescent="0.25">
      <c r="A208" s="75" t="s">
        <v>433</v>
      </c>
      <c r="B208" s="123" t="s">
        <v>216</v>
      </c>
      <c r="C208" s="159" t="s">
        <v>10</v>
      </c>
      <c r="D208" s="151" t="s">
        <v>434</v>
      </c>
      <c r="E208" s="30"/>
      <c r="F208" s="394">
        <f>SUM(F209)</f>
        <v>16957</v>
      </c>
    </row>
    <row r="209" spans="1:6" s="43" customFormat="1" ht="20.25" customHeight="1" x14ac:dyDescent="0.25">
      <c r="A209" s="76" t="s">
        <v>40</v>
      </c>
      <c r="B209" s="124" t="s">
        <v>216</v>
      </c>
      <c r="C209" s="156" t="s">
        <v>10</v>
      </c>
      <c r="D209" s="148" t="s">
        <v>434</v>
      </c>
      <c r="E209" s="53">
        <v>300</v>
      </c>
      <c r="F209" s="397">
        <f>SUM(прил5!H554)</f>
        <v>16957</v>
      </c>
    </row>
    <row r="210" spans="1:6" s="43" customFormat="1" ht="31.5" x14ac:dyDescent="0.25">
      <c r="A210" s="75" t="s">
        <v>84</v>
      </c>
      <c r="B210" s="123" t="s">
        <v>216</v>
      </c>
      <c r="C210" s="159" t="s">
        <v>10</v>
      </c>
      <c r="D210" s="151" t="s">
        <v>402</v>
      </c>
      <c r="E210" s="30"/>
      <c r="F210" s="394">
        <f>SUM(F211:F213)</f>
        <v>11332407</v>
      </c>
    </row>
    <row r="211" spans="1:6" s="43" customFormat="1" ht="47.25" x14ac:dyDescent="0.25">
      <c r="A211" s="76" t="s">
        <v>76</v>
      </c>
      <c r="B211" s="124" t="s">
        <v>216</v>
      </c>
      <c r="C211" s="156" t="s">
        <v>10</v>
      </c>
      <c r="D211" s="148" t="s">
        <v>402</v>
      </c>
      <c r="E211" s="53">
        <v>100</v>
      </c>
      <c r="F211" s="397">
        <f>SUM(прил5!H350)</f>
        <v>8234791</v>
      </c>
    </row>
    <row r="212" spans="1:6" s="43" customFormat="1" ht="31.5" x14ac:dyDescent="0.25">
      <c r="A212" s="76" t="s">
        <v>514</v>
      </c>
      <c r="B212" s="124" t="s">
        <v>216</v>
      </c>
      <c r="C212" s="156" t="s">
        <v>10</v>
      </c>
      <c r="D212" s="148" t="s">
        <v>402</v>
      </c>
      <c r="E212" s="53">
        <v>200</v>
      </c>
      <c r="F212" s="397">
        <f>SUM(прил5!H351)</f>
        <v>1773600</v>
      </c>
    </row>
    <row r="213" spans="1:6" s="43" customFormat="1" ht="18" customHeight="1" x14ac:dyDescent="0.25">
      <c r="A213" s="76" t="s">
        <v>18</v>
      </c>
      <c r="B213" s="124" t="s">
        <v>216</v>
      </c>
      <c r="C213" s="156" t="s">
        <v>10</v>
      </c>
      <c r="D213" s="148" t="s">
        <v>402</v>
      </c>
      <c r="E213" s="53">
        <v>800</v>
      </c>
      <c r="F213" s="397">
        <f>SUM(прил5!H352)</f>
        <v>1324016</v>
      </c>
    </row>
    <row r="214" spans="1:6" s="43" customFormat="1" ht="31.5" hidden="1" customHeight="1" x14ac:dyDescent="0.25">
      <c r="A214" s="102" t="s">
        <v>570</v>
      </c>
      <c r="B214" s="123" t="s">
        <v>216</v>
      </c>
      <c r="C214" s="159" t="s">
        <v>10</v>
      </c>
      <c r="D214" s="151" t="s">
        <v>664</v>
      </c>
      <c r="E214" s="30"/>
      <c r="F214" s="394">
        <f>SUM(F215)</f>
        <v>0</v>
      </c>
    </row>
    <row r="215" spans="1:6" s="43" customFormat="1" ht="31.5" hidden="1" customHeight="1" x14ac:dyDescent="0.25">
      <c r="A215" s="76" t="s">
        <v>768</v>
      </c>
      <c r="B215" s="124" t="s">
        <v>216</v>
      </c>
      <c r="C215" s="156" t="s">
        <v>10</v>
      </c>
      <c r="D215" s="148" t="s">
        <v>664</v>
      </c>
      <c r="E215" s="53">
        <v>600</v>
      </c>
      <c r="F215" s="397">
        <f>SUM(прил5!H556)</f>
        <v>0</v>
      </c>
    </row>
    <row r="216" spans="1:6" s="43" customFormat="1" ht="31.5" hidden="1" customHeight="1" x14ac:dyDescent="0.25">
      <c r="A216" s="99" t="s">
        <v>771</v>
      </c>
      <c r="B216" s="217" t="s">
        <v>216</v>
      </c>
      <c r="C216" s="218" t="s">
        <v>10</v>
      </c>
      <c r="D216" s="219" t="s">
        <v>770</v>
      </c>
      <c r="E216" s="30"/>
      <c r="F216" s="394">
        <f>SUM(F217)</f>
        <v>0</v>
      </c>
    </row>
    <row r="217" spans="1:6" s="43" customFormat="1" ht="32.25" hidden="1" customHeight="1" x14ac:dyDescent="0.25">
      <c r="A217" s="76" t="s">
        <v>768</v>
      </c>
      <c r="B217" s="256" t="s">
        <v>216</v>
      </c>
      <c r="C217" s="257" t="s">
        <v>10</v>
      </c>
      <c r="D217" s="258" t="s">
        <v>770</v>
      </c>
      <c r="E217" s="53">
        <v>600</v>
      </c>
      <c r="F217" s="397">
        <f>SUM(прил5!H354)</f>
        <v>0</v>
      </c>
    </row>
    <row r="218" spans="1:6" s="43" customFormat="1" ht="63" x14ac:dyDescent="0.25">
      <c r="A218" s="146" t="s">
        <v>240</v>
      </c>
      <c r="B218" s="153" t="s">
        <v>217</v>
      </c>
      <c r="C218" s="161" t="s">
        <v>370</v>
      </c>
      <c r="D218" s="149" t="s">
        <v>371</v>
      </c>
      <c r="E218" s="147"/>
      <c r="F218" s="454">
        <f>SUM(F219)</f>
        <v>82000</v>
      </c>
    </row>
    <row r="219" spans="1:6" s="43" customFormat="1" ht="31.5" x14ac:dyDescent="0.25">
      <c r="A219" s="315" t="s">
        <v>436</v>
      </c>
      <c r="B219" s="323" t="s">
        <v>217</v>
      </c>
      <c r="C219" s="324" t="s">
        <v>10</v>
      </c>
      <c r="D219" s="325" t="s">
        <v>371</v>
      </c>
      <c r="E219" s="316"/>
      <c r="F219" s="395">
        <f>SUM(F220)</f>
        <v>82000</v>
      </c>
    </row>
    <row r="220" spans="1:6" s="43" customFormat="1" ht="17.25" customHeight="1" x14ac:dyDescent="0.25">
      <c r="A220" s="75" t="s">
        <v>437</v>
      </c>
      <c r="B220" s="123" t="s">
        <v>217</v>
      </c>
      <c r="C220" s="159" t="s">
        <v>10</v>
      </c>
      <c r="D220" s="151" t="s">
        <v>438</v>
      </c>
      <c r="E220" s="30"/>
      <c r="F220" s="394">
        <f>SUM(F221)</f>
        <v>82000</v>
      </c>
    </row>
    <row r="221" spans="1:6" s="43" customFormat="1" ht="31.5" customHeight="1" x14ac:dyDescent="0.25">
      <c r="A221" s="76" t="s">
        <v>514</v>
      </c>
      <c r="B221" s="124" t="s">
        <v>217</v>
      </c>
      <c r="C221" s="156" t="s">
        <v>10</v>
      </c>
      <c r="D221" s="148" t="s">
        <v>438</v>
      </c>
      <c r="E221" s="53">
        <v>200</v>
      </c>
      <c r="F221" s="397">
        <f>SUM(прил5!H332+прил5!H396+прил5!H358)</f>
        <v>82000</v>
      </c>
    </row>
    <row r="222" spans="1:6" s="43" customFormat="1" ht="48" customHeight="1" x14ac:dyDescent="0.25">
      <c r="A222" s="152" t="s">
        <v>154</v>
      </c>
      <c r="B222" s="153" t="s">
        <v>220</v>
      </c>
      <c r="C222" s="161" t="s">
        <v>370</v>
      </c>
      <c r="D222" s="149" t="s">
        <v>371</v>
      </c>
      <c r="E222" s="147"/>
      <c r="F222" s="454">
        <f>SUM(F223+F230)</f>
        <v>11854029</v>
      </c>
    </row>
    <row r="223" spans="1:6" s="43" customFormat="1" ht="33" customHeight="1" x14ac:dyDescent="0.25">
      <c r="A223" s="322" t="s">
        <v>449</v>
      </c>
      <c r="B223" s="323" t="s">
        <v>220</v>
      </c>
      <c r="C223" s="324" t="s">
        <v>10</v>
      </c>
      <c r="D223" s="325" t="s">
        <v>371</v>
      </c>
      <c r="E223" s="316"/>
      <c r="F223" s="395">
        <f>SUM(F224+F226)</f>
        <v>10116039</v>
      </c>
    </row>
    <row r="224" spans="1:6" s="43" customFormat="1" ht="31.5" x14ac:dyDescent="0.25">
      <c r="A224" s="73" t="s">
        <v>155</v>
      </c>
      <c r="B224" s="123" t="s">
        <v>220</v>
      </c>
      <c r="C224" s="159" t="s">
        <v>10</v>
      </c>
      <c r="D224" s="151" t="s">
        <v>450</v>
      </c>
      <c r="E224" s="30"/>
      <c r="F224" s="394">
        <f>SUM(F225)</f>
        <v>99395</v>
      </c>
    </row>
    <row r="225" spans="1:6" s="43" customFormat="1" ht="47.25" x14ac:dyDescent="0.25">
      <c r="A225" s="157" t="s">
        <v>76</v>
      </c>
      <c r="B225" s="124" t="s">
        <v>220</v>
      </c>
      <c r="C225" s="156" t="s">
        <v>10</v>
      </c>
      <c r="D225" s="148" t="s">
        <v>450</v>
      </c>
      <c r="E225" s="53">
        <v>100</v>
      </c>
      <c r="F225" s="397">
        <f>SUM(прил5!H400)</f>
        <v>99395</v>
      </c>
    </row>
    <row r="226" spans="1:6" s="43" customFormat="1" ht="31.5" x14ac:dyDescent="0.25">
      <c r="A226" s="73" t="s">
        <v>84</v>
      </c>
      <c r="B226" s="123" t="s">
        <v>220</v>
      </c>
      <c r="C226" s="159" t="s">
        <v>10</v>
      </c>
      <c r="D226" s="151" t="s">
        <v>402</v>
      </c>
      <c r="E226" s="30"/>
      <c r="F226" s="394">
        <f>SUM(F227:F229)</f>
        <v>10016644</v>
      </c>
    </row>
    <row r="227" spans="1:6" s="43" customFormat="1" ht="47.25" x14ac:dyDescent="0.25">
      <c r="A227" s="157" t="s">
        <v>76</v>
      </c>
      <c r="B227" s="124" t="s">
        <v>220</v>
      </c>
      <c r="C227" s="156" t="s">
        <v>10</v>
      </c>
      <c r="D227" s="148" t="s">
        <v>402</v>
      </c>
      <c r="E227" s="53">
        <v>100</v>
      </c>
      <c r="F227" s="397">
        <f>SUM(прил5!H402)</f>
        <v>8730924</v>
      </c>
    </row>
    <row r="228" spans="1:6" s="43" customFormat="1" ht="30" customHeight="1" x14ac:dyDescent="0.25">
      <c r="A228" s="76" t="s">
        <v>514</v>
      </c>
      <c r="B228" s="124" t="s">
        <v>220</v>
      </c>
      <c r="C228" s="156" t="s">
        <v>10</v>
      </c>
      <c r="D228" s="148" t="s">
        <v>402</v>
      </c>
      <c r="E228" s="53">
        <v>200</v>
      </c>
      <c r="F228" s="397">
        <f>SUM(прил5!H403)</f>
        <v>1281429</v>
      </c>
    </row>
    <row r="229" spans="1:6" s="43" customFormat="1" ht="15.75" customHeight="1" x14ac:dyDescent="0.25">
      <c r="A229" s="76" t="s">
        <v>18</v>
      </c>
      <c r="B229" s="124" t="s">
        <v>220</v>
      </c>
      <c r="C229" s="156" t="s">
        <v>10</v>
      </c>
      <c r="D229" s="148" t="s">
        <v>402</v>
      </c>
      <c r="E229" s="53">
        <v>800</v>
      </c>
      <c r="F229" s="397">
        <f>SUM(прил5!H404)</f>
        <v>4291</v>
      </c>
    </row>
    <row r="230" spans="1:6" s="43" customFormat="1" ht="62.25" customHeight="1" x14ac:dyDescent="0.25">
      <c r="A230" s="322" t="s">
        <v>603</v>
      </c>
      <c r="B230" s="323" t="s">
        <v>220</v>
      </c>
      <c r="C230" s="324" t="s">
        <v>12</v>
      </c>
      <c r="D230" s="325" t="s">
        <v>371</v>
      </c>
      <c r="E230" s="316"/>
      <c r="F230" s="395">
        <f>SUM(F231)</f>
        <v>1737990</v>
      </c>
    </row>
    <row r="231" spans="1:6" s="43" customFormat="1" ht="31.5" x14ac:dyDescent="0.25">
      <c r="A231" s="73" t="s">
        <v>75</v>
      </c>
      <c r="B231" s="123" t="s">
        <v>220</v>
      </c>
      <c r="C231" s="159" t="s">
        <v>12</v>
      </c>
      <c r="D231" s="151" t="s">
        <v>375</v>
      </c>
      <c r="E231" s="30"/>
      <c r="F231" s="394">
        <f>SUM(F232:F233)</f>
        <v>1737990</v>
      </c>
    </row>
    <row r="232" spans="1:6" s="43" customFormat="1" ht="47.25" x14ac:dyDescent="0.25">
      <c r="A232" s="157" t="s">
        <v>76</v>
      </c>
      <c r="B232" s="124" t="s">
        <v>220</v>
      </c>
      <c r="C232" s="156" t="s">
        <v>12</v>
      </c>
      <c r="D232" s="148" t="s">
        <v>375</v>
      </c>
      <c r="E232" s="53">
        <v>100</v>
      </c>
      <c r="F232" s="397">
        <f>SUM(прил5!H407)</f>
        <v>1737990</v>
      </c>
    </row>
    <row r="233" spans="1:6" s="43" customFormat="1" ht="31.5" hidden="1" x14ac:dyDescent="0.25">
      <c r="A233" s="76" t="s">
        <v>514</v>
      </c>
      <c r="B233" s="124" t="s">
        <v>220</v>
      </c>
      <c r="C233" s="156" t="s">
        <v>12</v>
      </c>
      <c r="D233" s="148" t="s">
        <v>375</v>
      </c>
      <c r="E233" s="53">
        <v>200</v>
      </c>
      <c r="F233" s="397">
        <f>SUM(прил5!H408)</f>
        <v>0</v>
      </c>
    </row>
    <row r="234" spans="1:6" ht="51" customHeight="1" x14ac:dyDescent="0.25">
      <c r="A234" s="58" t="s">
        <v>124</v>
      </c>
      <c r="B234" s="154" t="s">
        <v>395</v>
      </c>
      <c r="C234" s="246" t="s">
        <v>370</v>
      </c>
      <c r="D234" s="155" t="s">
        <v>371</v>
      </c>
      <c r="E234" s="131"/>
      <c r="F234" s="447">
        <f>SUM(F235)</f>
        <v>103000</v>
      </c>
    </row>
    <row r="235" spans="1:6" s="43" customFormat="1" ht="66" customHeight="1" x14ac:dyDescent="0.25">
      <c r="A235" s="142" t="s">
        <v>125</v>
      </c>
      <c r="B235" s="153" t="s">
        <v>192</v>
      </c>
      <c r="C235" s="161" t="s">
        <v>370</v>
      </c>
      <c r="D235" s="149" t="s">
        <v>371</v>
      </c>
      <c r="E235" s="158"/>
      <c r="F235" s="454">
        <f>SUM(F236)</f>
        <v>103000</v>
      </c>
    </row>
    <row r="236" spans="1:6" s="43" customFormat="1" ht="45.75" customHeight="1" x14ac:dyDescent="0.25">
      <c r="A236" s="309" t="s">
        <v>396</v>
      </c>
      <c r="B236" s="323" t="s">
        <v>192</v>
      </c>
      <c r="C236" s="324" t="s">
        <v>10</v>
      </c>
      <c r="D236" s="325" t="s">
        <v>371</v>
      </c>
      <c r="E236" s="332"/>
      <c r="F236" s="395">
        <f>SUM(F237+F239)</f>
        <v>103000</v>
      </c>
    </row>
    <row r="237" spans="1:6" s="43" customFormat="1" ht="19.5" customHeight="1" x14ac:dyDescent="0.25">
      <c r="A237" s="27" t="s">
        <v>398</v>
      </c>
      <c r="B237" s="123" t="s">
        <v>192</v>
      </c>
      <c r="C237" s="159" t="s">
        <v>10</v>
      </c>
      <c r="D237" s="151" t="s">
        <v>397</v>
      </c>
      <c r="E237" s="42"/>
      <c r="F237" s="394">
        <f>SUM(F238)</f>
        <v>103000</v>
      </c>
    </row>
    <row r="238" spans="1:6" s="43" customFormat="1" ht="32.25" customHeight="1" x14ac:dyDescent="0.25">
      <c r="A238" s="54" t="s">
        <v>514</v>
      </c>
      <c r="B238" s="124" t="s">
        <v>192</v>
      </c>
      <c r="C238" s="156" t="s">
        <v>10</v>
      </c>
      <c r="D238" s="148" t="s">
        <v>397</v>
      </c>
      <c r="E238" s="60" t="s">
        <v>16</v>
      </c>
      <c r="F238" s="397">
        <f>SUM(прил5!H115+прил5!H206)</f>
        <v>103000</v>
      </c>
    </row>
    <row r="239" spans="1:6" s="43" customFormat="1" ht="17.25" hidden="1" customHeight="1" x14ac:dyDescent="0.25">
      <c r="A239" s="27" t="s">
        <v>486</v>
      </c>
      <c r="B239" s="123" t="s">
        <v>192</v>
      </c>
      <c r="C239" s="159" t="s">
        <v>10</v>
      </c>
      <c r="D239" s="151" t="s">
        <v>485</v>
      </c>
      <c r="E239" s="42"/>
      <c r="F239" s="394">
        <f>SUM(F240:F241)</f>
        <v>0</v>
      </c>
    </row>
    <row r="240" spans="1:6" s="43" customFormat="1" ht="32.25" hidden="1" customHeight="1" x14ac:dyDescent="0.25">
      <c r="A240" s="54" t="s">
        <v>514</v>
      </c>
      <c r="B240" s="124" t="s">
        <v>192</v>
      </c>
      <c r="C240" s="156" t="s">
        <v>10</v>
      </c>
      <c r="D240" s="148" t="s">
        <v>485</v>
      </c>
      <c r="E240" s="60" t="s">
        <v>16</v>
      </c>
      <c r="F240" s="397">
        <f>SUM(прил5!H48)</f>
        <v>0</v>
      </c>
    </row>
    <row r="241" spans="1:6" s="43" customFormat="1" ht="17.25" hidden="1" customHeight="1" x14ac:dyDescent="0.25">
      <c r="A241" s="76" t="s">
        <v>18</v>
      </c>
      <c r="B241" s="124" t="s">
        <v>192</v>
      </c>
      <c r="C241" s="156" t="s">
        <v>10</v>
      </c>
      <c r="D241" s="148" t="s">
        <v>485</v>
      </c>
      <c r="E241" s="60" t="s">
        <v>17</v>
      </c>
      <c r="F241" s="397">
        <f>SUM(прил5!H49)</f>
        <v>0</v>
      </c>
    </row>
    <row r="242" spans="1:6" ht="47.25" x14ac:dyDescent="0.25">
      <c r="A242" s="58" t="s">
        <v>137</v>
      </c>
      <c r="B242" s="154" t="s">
        <v>415</v>
      </c>
      <c r="C242" s="246" t="s">
        <v>370</v>
      </c>
      <c r="D242" s="155" t="s">
        <v>371</v>
      </c>
      <c r="E242" s="131"/>
      <c r="F242" s="447">
        <f>SUM(F243)</f>
        <v>15000</v>
      </c>
    </row>
    <row r="243" spans="1:6" ht="63" x14ac:dyDescent="0.25">
      <c r="A243" s="160" t="s">
        <v>138</v>
      </c>
      <c r="B243" s="161" t="s">
        <v>203</v>
      </c>
      <c r="C243" s="161" t="s">
        <v>370</v>
      </c>
      <c r="D243" s="149" t="s">
        <v>371</v>
      </c>
      <c r="E243" s="158"/>
      <c r="F243" s="454">
        <f>SUM(F244)</f>
        <v>15000</v>
      </c>
    </row>
    <row r="244" spans="1:6" ht="31.5" x14ac:dyDescent="0.25">
      <c r="A244" s="333" t="s">
        <v>416</v>
      </c>
      <c r="B244" s="324" t="s">
        <v>203</v>
      </c>
      <c r="C244" s="324" t="s">
        <v>10</v>
      </c>
      <c r="D244" s="325" t="s">
        <v>371</v>
      </c>
      <c r="E244" s="332"/>
      <c r="F244" s="395">
        <f>SUM(F245)</f>
        <v>15000</v>
      </c>
    </row>
    <row r="245" spans="1:6" ht="17.25" customHeight="1" x14ac:dyDescent="0.25">
      <c r="A245" s="162" t="s">
        <v>97</v>
      </c>
      <c r="B245" s="159" t="s">
        <v>203</v>
      </c>
      <c r="C245" s="159" t="s">
        <v>10</v>
      </c>
      <c r="D245" s="151" t="s">
        <v>417</v>
      </c>
      <c r="E245" s="42"/>
      <c r="F245" s="394">
        <f>SUM(F246)</f>
        <v>15000</v>
      </c>
    </row>
    <row r="246" spans="1:6" ht="30.75" customHeight="1" x14ac:dyDescent="0.25">
      <c r="A246" s="163" t="s">
        <v>514</v>
      </c>
      <c r="B246" s="156" t="s">
        <v>203</v>
      </c>
      <c r="C246" s="156" t="s">
        <v>10</v>
      </c>
      <c r="D246" s="148" t="s">
        <v>417</v>
      </c>
      <c r="E246" s="60" t="s">
        <v>16</v>
      </c>
      <c r="F246" s="397">
        <f>SUM(прил5!H211)</f>
        <v>15000</v>
      </c>
    </row>
    <row r="247" spans="1:6" ht="47.25" x14ac:dyDescent="0.25">
      <c r="A247" s="58" t="s">
        <v>178</v>
      </c>
      <c r="B247" s="336" t="s">
        <v>421</v>
      </c>
      <c r="C247" s="244" t="s">
        <v>370</v>
      </c>
      <c r="D247" s="137" t="s">
        <v>371</v>
      </c>
      <c r="E247" s="16"/>
      <c r="F247" s="447">
        <f>SUM(F248+F256)</f>
        <v>3822874</v>
      </c>
    </row>
    <row r="248" spans="1:6" ht="78.75" x14ac:dyDescent="0.25">
      <c r="A248" s="142" t="s">
        <v>231</v>
      </c>
      <c r="B248" s="153" t="s">
        <v>230</v>
      </c>
      <c r="C248" s="161" t="s">
        <v>370</v>
      </c>
      <c r="D248" s="149" t="s">
        <v>371</v>
      </c>
      <c r="E248" s="165"/>
      <c r="F248" s="454">
        <f>SUM(F249)</f>
        <v>350585</v>
      </c>
    </row>
    <row r="249" spans="1:6" ht="47.25" x14ac:dyDescent="0.25">
      <c r="A249" s="309" t="s">
        <v>422</v>
      </c>
      <c r="B249" s="323" t="s">
        <v>230</v>
      </c>
      <c r="C249" s="324" t="s">
        <v>10</v>
      </c>
      <c r="D249" s="325" t="s">
        <v>371</v>
      </c>
      <c r="E249" s="335"/>
      <c r="F249" s="395">
        <f>SUM(F250+F252+F254)</f>
        <v>350585</v>
      </c>
    </row>
    <row r="250" spans="1:6" ht="32.25" customHeight="1" x14ac:dyDescent="0.25">
      <c r="A250" s="27" t="s">
        <v>423</v>
      </c>
      <c r="B250" s="123" t="s">
        <v>230</v>
      </c>
      <c r="C250" s="159" t="s">
        <v>10</v>
      </c>
      <c r="D250" s="151" t="s">
        <v>424</v>
      </c>
      <c r="E250" s="164"/>
      <c r="F250" s="394">
        <f>SUM(F251)</f>
        <v>19449</v>
      </c>
    </row>
    <row r="251" spans="1:6" ht="18" customHeight="1" x14ac:dyDescent="0.25">
      <c r="A251" s="54" t="s">
        <v>21</v>
      </c>
      <c r="B251" s="124" t="s">
        <v>230</v>
      </c>
      <c r="C251" s="156" t="s">
        <v>10</v>
      </c>
      <c r="D251" s="148" t="s">
        <v>424</v>
      </c>
      <c r="E251" s="132" t="s">
        <v>66</v>
      </c>
      <c r="F251" s="397">
        <f>SUM(прил5!H232)</f>
        <v>19449</v>
      </c>
    </row>
    <row r="252" spans="1:6" ht="33" customHeight="1" x14ac:dyDescent="0.25">
      <c r="A252" s="27" t="s">
        <v>487</v>
      </c>
      <c r="B252" s="123" t="s">
        <v>230</v>
      </c>
      <c r="C252" s="159" t="s">
        <v>10</v>
      </c>
      <c r="D252" s="151" t="s">
        <v>488</v>
      </c>
      <c r="E252" s="164"/>
      <c r="F252" s="394">
        <f>SUM(F253)</f>
        <v>280000</v>
      </c>
    </row>
    <row r="253" spans="1:6" ht="15" customHeight="1" x14ac:dyDescent="0.25">
      <c r="A253" s="54" t="s">
        <v>21</v>
      </c>
      <c r="B253" s="124" t="s">
        <v>230</v>
      </c>
      <c r="C253" s="156" t="s">
        <v>10</v>
      </c>
      <c r="D253" s="148" t="s">
        <v>488</v>
      </c>
      <c r="E253" s="132" t="s">
        <v>66</v>
      </c>
      <c r="F253" s="397">
        <f>SUM(прил5!H238)</f>
        <v>280000</v>
      </c>
    </row>
    <row r="254" spans="1:6" ht="31.5" x14ac:dyDescent="0.25">
      <c r="A254" s="27" t="s">
        <v>426</v>
      </c>
      <c r="B254" s="123" t="s">
        <v>230</v>
      </c>
      <c r="C254" s="159" t="s">
        <v>10</v>
      </c>
      <c r="D254" s="151" t="s">
        <v>425</v>
      </c>
      <c r="E254" s="164"/>
      <c r="F254" s="394">
        <f>SUM(F255)</f>
        <v>51136</v>
      </c>
    </row>
    <row r="255" spans="1:6" ht="15.75" customHeight="1" x14ac:dyDescent="0.25">
      <c r="A255" s="54" t="s">
        <v>21</v>
      </c>
      <c r="B255" s="124" t="s">
        <v>230</v>
      </c>
      <c r="C255" s="156" t="s">
        <v>10</v>
      </c>
      <c r="D255" s="148" t="s">
        <v>425</v>
      </c>
      <c r="E255" s="132" t="s">
        <v>66</v>
      </c>
      <c r="F255" s="397">
        <f>SUM(прил5!H120)</f>
        <v>51136</v>
      </c>
    </row>
    <row r="256" spans="1:6" ht="78.75" x14ac:dyDescent="0.25">
      <c r="A256" s="160" t="s">
        <v>179</v>
      </c>
      <c r="B256" s="153" t="s">
        <v>206</v>
      </c>
      <c r="C256" s="161" t="s">
        <v>370</v>
      </c>
      <c r="D256" s="149" t="s">
        <v>371</v>
      </c>
      <c r="E256" s="165"/>
      <c r="F256" s="454">
        <f>SUM(F257)</f>
        <v>3472289</v>
      </c>
    </row>
    <row r="257" spans="1:6" ht="31.5" x14ac:dyDescent="0.25">
      <c r="A257" s="334" t="s">
        <v>427</v>
      </c>
      <c r="B257" s="323" t="s">
        <v>206</v>
      </c>
      <c r="C257" s="324" t="s">
        <v>10</v>
      </c>
      <c r="D257" s="325" t="s">
        <v>371</v>
      </c>
      <c r="E257" s="335"/>
      <c r="F257" s="395">
        <f>SUM(F262+F260+F266+F268+F270+F264+F258+F272)</f>
        <v>3472289</v>
      </c>
    </row>
    <row r="258" spans="1:6" s="558" customFormat="1" ht="34.5" customHeight="1" x14ac:dyDescent="0.25">
      <c r="A258" s="114" t="s">
        <v>717</v>
      </c>
      <c r="B258" s="123" t="s">
        <v>206</v>
      </c>
      <c r="C258" s="159" t="s">
        <v>10</v>
      </c>
      <c r="D258" s="151" t="s">
        <v>716</v>
      </c>
      <c r="E258" s="164"/>
      <c r="F258" s="394">
        <f>SUM(F259:F259)</f>
        <v>1123088</v>
      </c>
    </row>
    <row r="259" spans="1:6" s="558" customFormat="1" ht="31.5" x14ac:dyDescent="0.25">
      <c r="A259" s="76" t="s">
        <v>171</v>
      </c>
      <c r="B259" s="124" t="s">
        <v>206</v>
      </c>
      <c r="C259" s="156" t="s">
        <v>10</v>
      </c>
      <c r="D259" s="148" t="s">
        <v>716</v>
      </c>
      <c r="E259" s="132" t="s">
        <v>170</v>
      </c>
      <c r="F259" s="397">
        <f>SUM(прил5!H242)</f>
        <v>1123088</v>
      </c>
    </row>
    <row r="260" spans="1:6" ht="32.25" customHeight="1" x14ac:dyDescent="0.25">
      <c r="A260" s="114" t="s">
        <v>640</v>
      </c>
      <c r="B260" s="123" t="s">
        <v>206</v>
      </c>
      <c r="C260" s="159" t="s">
        <v>10</v>
      </c>
      <c r="D260" s="151" t="s">
        <v>548</v>
      </c>
      <c r="E260" s="164"/>
      <c r="F260" s="394">
        <f>SUM(F261:F261)</f>
        <v>1121343</v>
      </c>
    </row>
    <row r="261" spans="1:6" ht="17.25" customHeight="1" x14ac:dyDescent="0.25">
      <c r="A261" s="7" t="s">
        <v>21</v>
      </c>
      <c r="B261" s="124" t="s">
        <v>206</v>
      </c>
      <c r="C261" s="156" t="s">
        <v>10</v>
      </c>
      <c r="D261" s="148" t="s">
        <v>548</v>
      </c>
      <c r="E261" s="132" t="s">
        <v>66</v>
      </c>
      <c r="F261" s="397">
        <f>SUM(прил5!H216)</f>
        <v>1121343</v>
      </c>
    </row>
    <row r="262" spans="1:6" ht="17.25" customHeight="1" x14ac:dyDescent="0.25">
      <c r="A262" s="114" t="s">
        <v>564</v>
      </c>
      <c r="B262" s="123" t="s">
        <v>206</v>
      </c>
      <c r="C262" s="159" t="s">
        <v>10</v>
      </c>
      <c r="D262" s="151" t="s">
        <v>563</v>
      </c>
      <c r="E262" s="164"/>
      <c r="F262" s="394">
        <f>SUM(F263)</f>
        <v>585900</v>
      </c>
    </row>
    <row r="263" spans="1:6" ht="17.25" customHeight="1" x14ac:dyDescent="0.25">
      <c r="A263" s="76" t="s">
        <v>40</v>
      </c>
      <c r="B263" s="124" t="s">
        <v>206</v>
      </c>
      <c r="C263" s="156" t="s">
        <v>10</v>
      </c>
      <c r="D263" s="148" t="s">
        <v>563</v>
      </c>
      <c r="E263" s="132" t="s">
        <v>39</v>
      </c>
      <c r="F263" s="397">
        <f>SUM(прил5!H585)</f>
        <v>585900</v>
      </c>
    </row>
    <row r="264" spans="1:6" s="552" customFormat="1" ht="32.25" customHeight="1" x14ac:dyDescent="0.25">
      <c r="A264" s="75" t="s">
        <v>711</v>
      </c>
      <c r="B264" s="123" t="s">
        <v>206</v>
      </c>
      <c r="C264" s="159" t="s">
        <v>10</v>
      </c>
      <c r="D264" s="151" t="s">
        <v>710</v>
      </c>
      <c r="E264" s="164"/>
      <c r="F264" s="394">
        <f>SUM(F265)</f>
        <v>59110</v>
      </c>
    </row>
    <row r="265" spans="1:6" s="552" customFormat="1" ht="33" customHeight="1" x14ac:dyDescent="0.25">
      <c r="A265" s="76" t="s">
        <v>171</v>
      </c>
      <c r="B265" s="124" t="s">
        <v>206</v>
      </c>
      <c r="C265" s="156" t="s">
        <v>10</v>
      </c>
      <c r="D265" s="148" t="s">
        <v>710</v>
      </c>
      <c r="E265" s="132" t="s">
        <v>170</v>
      </c>
      <c r="F265" s="397">
        <f>SUM(прил5!H244)</f>
        <v>59110</v>
      </c>
    </row>
    <row r="266" spans="1:6" ht="32.25" customHeight="1" x14ac:dyDescent="0.25">
      <c r="A266" s="114" t="s">
        <v>641</v>
      </c>
      <c r="B266" s="123" t="s">
        <v>206</v>
      </c>
      <c r="C266" s="159" t="s">
        <v>10</v>
      </c>
      <c r="D266" s="151" t="s">
        <v>546</v>
      </c>
      <c r="E266" s="164"/>
      <c r="F266" s="394">
        <f>SUM(F267:F267)</f>
        <v>480576</v>
      </c>
    </row>
    <row r="267" spans="1:6" ht="17.25" customHeight="1" x14ac:dyDescent="0.25">
      <c r="A267" s="7" t="s">
        <v>21</v>
      </c>
      <c r="B267" s="124" t="s">
        <v>206</v>
      </c>
      <c r="C267" s="156" t="s">
        <v>10</v>
      </c>
      <c r="D267" s="148" t="s">
        <v>546</v>
      </c>
      <c r="E267" s="132" t="s">
        <v>66</v>
      </c>
      <c r="F267" s="397">
        <f>SUM(прил5!H218)</f>
        <v>480576</v>
      </c>
    </row>
    <row r="268" spans="1:6" ht="31.5" x14ac:dyDescent="0.25">
      <c r="A268" s="27" t="s">
        <v>426</v>
      </c>
      <c r="B268" s="123" t="s">
        <v>206</v>
      </c>
      <c r="C268" s="159" t="s">
        <v>10</v>
      </c>
      <c r="D268" s="151" t="s">
        <v>425</v>
      </c>
      <c r="E268" s="164"/>
      <c r="F268" s="394">
        <f>SUM(F269)</f>
        <v>102272</v>
      </c>
    </row>
    <row r="269" spans="1:6" ht="16.5" customHeight="1" x14ac:dyDescent="0.25">
      <c r="A269" s="7" t="s">
        <v>21</v>
      </c>
      <c r="B269" s="124" t="s">
        <v>206</v>
      </c>
      <c r="C269" s="156" t="s">
        <v>10</v>
      </c>
      <c r="D269" s="148" t="s">
        <v>425</v>
      </c>
      <c r="E269" s="132" t="s">
        <v>66</v>
      </c>
      <c r="F269" s="397">
        <f>SUM(прил5!H124)</f>
        <v>102272</v>
      </c>
    </row>
    <row r="270" spans="1:6" s="461" customFormat="1" ht="32.25" hidden="1" customHeight="1" x14ac:dyDescent="0.25">
      <c r="A270" s="27" t="s">
        <v>650</v>
      </c>
      <c r="B270" s="123" t="s">
        <v>206</v>
      </c>
      <c r="C270" s="159" t="s">
        <v>10</v>
      </c>
      <c r="D270" s="151" t="s">
        <v>649</v>
      </c>
      <c r="E270" s="164"/>
      <c r="F270" s="394">
        <f>SUM(F271)</f>
        <v>0</v>
      </c>
    </row>
    <row r="271" spans="1:6" s="461" customFormat="1" ht="31.5" hidden="1" customHeight="1" x14ac:dyDescent="0.25">
      <c r="A271" s="54" t="s">
        <v>514</v>
      </c>
      <c r="B271" s="124" t="s">
        <v>206</v>
      </c>
      <c r="C271" s="156" t="s">
        <v>10</v>
      </c>
      <c r="D271" s="148" t="s">
        <v>649</v>
      </c>
      <c r="E271" s="132" t="s">
        <v>16</v>
      </c>
      <c r="F271" s="397">
        <f>SUM(прил5!H220)</f>
        <v>0</v>
      </c>
    </row>
    <row r="272" spans="1:6" s="561" customFormat="1" ht="31.5" hidden="1" customHeight="1" x14ac:dyDescent="0.25">
      <c r="A272" s="27" t="s">
        <v>719</v>
      </c>
      <c r="B272" s="123" t="s">
        <v>206</v>
      </c>
      <c r="C272" s="159" t="s">
        <v>10</v>
      </c>
      <c r="D272" s="151" t="s">
        <v>718</v>
      </c>
      <c r="E272" s="164"/>
      <c r="F272" s="394">
        <f>SUM(F273:F274)</f>
        <v>0</v>
      </c>
    </row>
    <row r="273" spans="1:6" s="561" customFormat="1" ht="31.5" hidden="1" customHeight="1" x14ac:dyDescent="0.25">
      <c r="A273" s="54" t="s">
        <v>514</v>
      </c>
      <c r="B273" s="124" t="s">
        <v>206</v>
      </c>
      <c r="C273" s="156" t="s">
        <v>10</v>
      </c>
      <c r="D273" s="148" t="s">
        <v>718</v>
      </c>
      <c r="E273" s="132" t="s">
        <v>16</v>
      </c>
      <c r="F273" s="397">
        <f>SUM(прил5!H246)</f>
        <v>0</v>
      </c>
    </row>
    <row r="274" spans="1:6" s="569" customFormat="1" ht="31.5" hidden="1" customHeight="1" x14ac:dyDescent="0.25">
      <c r="A274" s="76" t="s">
        <v>171</v>
      </c>
      <c r="B274" s="124" t="s">
        <v>206</v>
      </c>
      <c r="C274" s="156" t="s">
        <v>10</v>
      </c>
      <c r="D274" s="148" t="s">
        <v>718</v>
      </c>
      <c r="E274" s="132" t="s">
        <v>170</v>
      </c>
      <c r="F274" s="397">
        <f>SUM(прил5!H247)</f>
        <v>0</v>
      </c>
    </row>
    <row r="275" spans="1:6" ht="64.5" customHeight="1" x14ac:dyDescent="0.25">
      <c r="A275" s="58" t="s">
        <v>151</v>
      </c>
      <c r="B275" s="336" t="s">
        <v>443</v>
      </c>
      <c r="C275" s="244" t="s">
        <v>370</v>
      </c>
      <c r="D275" s="137" t="s">
        <v>371</v>
      </c>
      <c r="E275" s="127"/>
      <c r="F275" s="447">
        <f>SUM(F276+F281+F286)</f>
        <v>2303350</v>
      </c>
    </row>
    <row r="276" spans="1:6" ht="80.25" customHeight="1" x14ac:dyDescent="0.25">
      <c r="A276" s="142" t="s">
        <v>152</v>
      </c>
      <c r="B276" s="143" t="s">
        <v>223</v>
      </c>
      <c r="C276" s="245" t="s">
        <v>370</v>
      </c>
      <c r="D276" s="144" t="s">
        <v>371</v>
      </c>
      <c r="E276" s="145"/>
      <c r="F276" s="454">
        <f>SUM(F277)</f>
        <v>148000</v>
      </c>
    </row>
    <row r="277" spans="1:6" ht="32.25" customHeight="1" x14ac:dyDescent="0.25">
      <c r="A277" s="309" t="s">
        <v>444</v>
      </c>
      <c r="B277" s="310" t="s">
        <v>223</v>
      </c>
      <c r="C277" s="311" t="s">
        <v>10</v>
      </c>
      <c r="D277" s="312" t="s">
        <v>371</v>
      </c>
      <c r="E277" s="313"/>
      <c r="F277" s="395">
        <f>SUM(F278)</f>
        <v>148000</v>
      </c>
    </row>
    <row r="278" spans="1:6" ht="17.25" customHeight="1" x14ac:dyDescent="0.25">
      <c r="A278" s="27" t="s">
        <v>85</v>
      </c>
      <c r="B278" s="117" t="s">
        <v>223</v>
      </c>
      <c r="C278" s="206" t="s">
        <v>10</v>
      </c>
      <c r="D278" s="115" t="s">
        <v>445</v>
      </c>
      <c r="E278" s="141"/>
      <c r="F278" s="394">
        <f>SUM(F279:F280)</f>
        <v>148000</v>
      </c>
    </row>
    <row r="279" spans="1:6" ht="33.75" hidden="1" customHeight="1" x14ac:dyDescent="0.25">
      <c r="A279" s="54" t="s">
        <v>514</v>
      </c>
      <c r="B279" s="125" t="s">
        <v>223</v>
      </c>
      <c r="C279" s="207" t="s">
        <v>10</v>
      </c>
      <c r="D279" s="122" t="s">
        <v>445</v>
      </c>
      <c r="E279" s="128" t="s">
        <v>16</v>
      </c>
      <c r="F279" s="397">
        <f>SUM(прил5!H369)</f>
        <v>0</v>
      </c>
    </row>
    <row r="280" spans="1:6" s="569" customFormat="1" ht="17.25" customHeight="1" x14ac:dyDescent="0.25">
      <c r="A280" s="61" t="s">
        <v>40</v>
      </c>
      <c r="B280" s="125" t="s">
        <v>223</v>
      </c>
      <c r="C280" s="207" t="s">
        <v>10</v>
      </c>
      <c r="D280" s="122" t="s">
        <v>445</v>
      </c>
      <c r="E280" s="128" t="s">
        <v>39</v>
      </c>
      <c r="F280" s="397">
        <f>SUM(прил5!H370)</f>
        <v>148000</v>
      </c>
    </row>
    <row r="281" spans="1:6" ht="80.25" customHeight="1" x14ac:dyDescent="0.25">
      <c r="A281" s="142" t="s">
        <v>167</v>
      </c>
      <c r="B281" s="143" t="s">
        <v>228</v>
      </c>
      <c r="C281" s="245" t="s">
        <v>370</v>
      </c>
      <c r="D281" s="144" t="s">
        <v>371</v>
      </c>
      <c r="E281" s="145"/>
      <c r="F281" s="454">
        <f>SUM(F282)</f>
        <v>150000</v>
      </c>
    </row>
    <row r="282" spans="1:6" ht="33.75" customHeight="1" x14ac:dyDescent="0.25">
      <c r="A282" s="309" t="s">
        <v>475</v>
      </c>
      <c r="B282" s="310" t="s">
        <v>228</v>
      </c>
      <c r="C282" s="311" t="s">
        <v>10</v>
      </c>
      <c r="D282" s="312" t="s">
        <v>371</v>
      </c>
      <c r="E282" s="313"/>
      <c r="F282" s="395">
        <f>SUM(F283)</f>
        <v>150000</v>
      </c>
    </row>
    <row r="283" spans="1:6" ht="47.25" x14ac:dyDescent="0.25">
      <c r="A283" s="27" t="s">
        <v>168</v>
      </c>
      <c r="B283" s="117" t="s">
        <v>228</v>
      </c>
      <c r="C283" s="206" t="s">
        <v>10</v>
      </c>
      <c r="D283" s="115" t="s">
        <v>476</v>
      </c>
      <c r="E283" s="141"/>
      <c r="F283" s="394">
        <f>SUM(F284:F285)</f>
        <v>150000</v>
      </c>
    </row>
    <row r="284" spans="1:6" ht="31.5" hidden="1" customHeight="1" x14ac:dyDescent="0.25">
      <c r="A284" s="54" t="s">
        <v>514</v>
      </c>
      <c r="B284" s="125" t="s">
        <v>228</v>
      </c>
      <c r="C284" s="207" t="s">
        <v>10</v>
      </c>
      <c r="D284" s="122" t="s">
        <v>476</v>
      </c>
      <c r="E284" s="128" t="s">
        <v>16</v>
      </c>
      <c r="F284" s="397">
        <f>SUM(прил5!H612)</f>
        <v>0</v>
      </c>
    </row>
    <row r="285" spans="1:6" s="569" customFormat="1" ht="18" customHeight="1" x14ac:dyDescent="0.25">
      <c r="A285" s="54" t="s">
        <v>40</v>
      </c>
      <c r="B285" s="125" t="s">
        <v>228</v>
      </c>
      <c r="C285" s="207" t="s">
        <v>10</v>
      </c>
      <c r="D285" s="122" t="s">
        <v>476</v>
      </c>
      <c r="E285" s="128" t="s">
        <v>39</v>
      </c>
      <c r="F285" s="397">
        <f>SUM(прил5!H613)</f>
        <v>150000</v>
      </c>
    </row>
    <row r="286" spans="1:6" ht="66.75" customHeight="1" x14ac:dyDescent="0.25">
      <c r="A286" s="142" t="s">
        <v>153</v>
      </c>
      <c r="B286" s="143" t="s">
        <v>219</v>
      </c>
      <c r="C286" s="245" t="s">
        <v>370</v>
      </c>
      <c r="D286" s="144" t="s">
        <v>371</v>
      </c>
      <c r="E286" s="145"/>
      <c r="F286" s="454">
        <f>SUM(F287)</f>
        <v>2005350</v>
      </c>
    </row>
    <row r="287" spans="1:6" ht="34.5" customHeight="1" x14ac:dyDescent="0.25">
      <c r="A287" s="309" t="s">
        <v>446</v>
      </c>
      <c r="B287" s="310" t="s">
        <v>219</v>
      </c>
      <c r="C287" s="311" t="s">
        <v>10</v>
      </c>
      <c r="D287" s="312" t="s">
        <v>371</v>
      </c>
      <c r="E287" s="313"/>
      <c r="F287" s="395">
        <f>SUM(F288+F290+F293)</f>
        <v>2005350</v>
      </c>
    </row>
    <row r="288" spans="1:6" ht="18.75" customHeight="1" x14ac:dyDescent="0.25">
      <c r="A288" s="27" t="s">
        <v>526</v>
      </c>
      <c r="B288" s="117" t="s">
        <v>219</v>
      </c>
      <c r="C288" s="206" t="s">
        <v>10</v>
      </c>
      <c r="D288" s="115" t="s">
        <v>525</v>
      </c>
      <c r="E288" s="141"/>
      <c r="F288" s="394">
        <f>SUM(F289)</f>
        <v>754650</v>
      </c>
    </row>
    <row r="289" spans="1:6" ht="18" customHeight="1" x14ac:dyDescent="0.25">
      <c r="A289" s="54" t="s">
        <v>40</v>
      </c>
      <c r="B289" s="125" t="s">
        <v>219</v>
      </c>
      <c r="C289" s="207" t="s">
        <v>10</v>
      </c>
      <c r="D289" s="122" t="s">
        <v>525</v>
      </c>
      <c r="E289" s="128" t="s">
        <v>39</v>
      </c>
      <c r="F289" s="397">
        <f>SUM(прил5!H374)</f>
        <v>754650</v>
      </c>
    </row>
    <row r="290" spans="1:6" ht="15.75" x14ac:dyDescent="0.25">
      <c r="A290" s="27" t="s">
        <v>447</v>
      </c>
      <c r="B290" s="117" t="s">
        <v>219</v>
      </c>
      <c r="C290" s="206" t="s">
        <v>10</v>
      </c>
      <c r="D290" s="115" t="s">
        <v>448</v>
      </c>
      <c r="E290" s="141"/>
      <c r="F290" s="394">
        <f>SUM(F291:F292)</f>
        <v>1180350</v>
      </c>
    </row>
    <row r="291" spans="1:6" ht="31.5" customHeight="1" x14ac:dyDescent="0.25">
      <c r="A291" s="54" t="s">
        <v>514</v>
      </c>
      <c r="B291" s="125" t="s">
        <v>219</v>
      </c>
      <c r="C291" s="207" t="s">
        <v>10</v>
      </c>
      <c r="D291" s="122" t="s">
        <v>448</v>
      </c>
      <c r="E291" s="128" t="s">
        <v>16</v>
      </c>
      <c r="F291" s="397">
        <f>SUM(прил5!H376)</f>
        <v>788400</v>
      </c>
    </row>
    <row r="292" spans="1:6" ht="15.75" x14ac:dyDescent="0.25">
      <c r="A292" s="76" t="s">
        <v>40</v>
      </c>
      <c r="B292" s="125" t="s">
        <v>219</v>
      </c>
      <c r="C292" s="207" t="s">
        <v>10</v>
      </c>
      <c r="D292" s="122" t="s">
        <v>448</v>
      </c>
      <c r="E292" s="128" t="s">
        <v>39</v>
      </c>
      <c r="F292" s="397">
        <f>SUM(прил5!H377)</f>
        <v>391950</v>
      </c>
    </row>
    <row r="293" spans="1:6" ht="15.75" x14ac:dyDescent="0.25">
      <c r="A293" s="75" t="s">
        <v>524</v>
      </c>
      <c r="B293" s="117" t="s">
        <v>219</v>
      </c>
      <c r="C293" s="206" t="s">
        <v>10</v>
      </c>
      <c r="D293" s="115" t="s">
        <v>527</v>
      </c>
      <c r="E293" s="141"/>
      <c r="F293" s="394">
        <f>SUM(F294:F295)</f>
        <v>70350</v>
      </c>
    </row>
    <row r="294" spans="1:6" ht="31.5" x14ac:dyDescent="0.25">
      <c r="A294" s="54" t="s">
        <v>514</v>
      </c>
      <c r="B294" s="125" t="s">
        <v>219</v>
      </c>
      <c r="C294" s="207" t="s">
        <v>10</v>
      </c>
      <c r="D294" s="122" t="s">
        <v>527</v>
      </c>
      <c r="E294" s="128" t="s">
        <v>16</v>
      </c>
      <c r="F294" s="397">
        <f>SUM(прил5!H379)</f>
        <v>70350</v>
      </c>
    </row>
    <row r="295" spans="1:6" s="505" customFormat="1" ht="15.75" hidden="1" x14ac:dyDescent="0.25">
      <c r="A295" s="76" t="s">
        <v>40</v>
      </c>
      <c r="B295" s="125" t="s">
        <v>219</v>
      </c>
      <c r="C295" s="207" t="s">
        <v>10</v>
      </c>
      <c r="D295" s="122" t="s">
        <v>527</v>
      </c>
      <c r="E295" s="128" t="s">
        <v>39</v>
      </c>
      <c r="F295" s="397">
        <f>SUM(прил5!H380)</f>
        <v>0</v>
      </c>
    </row>
    <row r="296" spans="1:6" s="43" customFormat="1" ht="33" customHeight="1" x14ac:dyDescent="0.25">
      <c r="A296" s="58" t="s">
        <v>105</v>
      </c>
      <c r="B296" s="154" t="s">
        <v>373</v>
      </c>
      <c r="C296" s="246" t="s">
        <v>370</v>
      </c>
      <c r="D296" s="155" t="s">
        <v>371</v>
      </c>
      <c r="E296" s="131"/>
      <c r="F296" s="447">
        <f>SUM(F297)</f>
        <v>1616586</v>
      </c>
    </row>
    <row r="297" spans="1:6" s="43" customFormat="1" ht="51" customHeight="1" x14ac:dyDescent="0.25">
      <c r="A297" s="152" t="s">
        <v>106</v>
      </c>
      <c r="B297" s="153" t="s">
        <v>374</v>
      </c>
      <c r="C297" s="161" t="s">
        <v>370</v>
      </c>
      <c r="D297" s="149" t="s">
        <v>371</v>
      </c>
      <c r="E297" s="158"/>
      <c r="F297" s="454">
        <f>SUM(F298)</f>
        <v>1616586</v>
      </c>
    </row>
    <row r="298" spans="1:6" s="43" customFormat="1" ht="51" customHeight="1" x14ac:dyDescent="0.25">
      <c r="A298" s="322" t="s">
        <v>377</v>
      </c>
      <c r="B298" s="323" t="s">
        <v>374</v>
      </c>
      <c r="C298" s="324" t="s">
        <v>10</v>
      </c>
      <c r="D298" s="325" t="s">
        <v>371</v>
      </c>
      <c r="E298" s="332"/>
      <c r="F298" s="395">
        <f>SUM(F299)</f>
        <v>1616586</v>
      </c>
    </row>
    <row r="299" spans="1:6" s="43" customFormat="1" ht="17.25" customHeight="1" x14ac:dyDescent="0.25">
      <c r="A299" s="75" t="s">
        <v>107</v>
      </c>
      <c r="B299" s="123" t="s">
        <v>374</v>
      </c>
      <c r="C299" s="159" t="s">
        <v>10</v>
      </c>
      <c r="D299" s="151" t="s">
        <v>376</v>
      </c>
      <c r="E299" s="42"/>
      <c r="F299" s="394">
        <f>SUM(F300)</f>
        <v>1616586</v>
      </c>
    </row>
    <row r="300" spans="1:6" s="43" customFormat="1" ht="31.5" customHeight="1" x14ac:dyDescent="0.25">
      <c r="A300" s="76" t="s">
        <v>514</v>
      </c>
      <c r="B300" s="124" t="s">
        <v>374</v>
      </c>
      <c r="C300" s="156" t="s">
        <v>10</v>
      </c>
      <c r="D300" s="148" t="s">
        <v>376</v>
      </c>
      <c r="E300" s="60" t="s">
        <v>16</v>
      </c>
      <c r="F300" s="397">
        <f>SUM(прил5!H27+прил5!H54+прил5!H88+прил5!H484+прил5!H413)</f>
        <v>1616586</v>
      </c>
    </row>
    <row r="301" spans="1:6" s="43" customFormat="1" ht="31.5" x14ac:dyDescent="0.25">
      <c r="A301" s="130" t="s">
        <v>117</v>
      </c>
      <c r="B301" s="154" t="s">
        <v>382</v>
      </c>
      <c r="C301" s="246" t="s">
        <v>370</v>
      </c>
      <c r="D301" s="155" t="s">
        <v>371</v>
      </c>
      <c r="E301" s="131"/>
      <c r="F301" s="447">
        <f>SUM(F302+F307)</f>
        <v>191079</v>
      </c>
    </row>
    <row r="302" spans="1:6" s="43" customFormat="1" ht="51.75" customHeight="1" x14ac:dyDescent="0.25">
      <c r="A302" s="152" t="s">
        <v>515</v>
      </c>
      <c r="B302" s="153" t="s">
        <v>184</v>
      </c>
      <c r="C302" s="161" t="s">
        <v>370</v>
      </c>
      <c r="D302" s="149" t="s">
        <v>371</v>
      </c>
      <c r="E302" s="158"/>
      <c r="F302" s="454">
        <f>SUM(F303)</f>
        <v>191079</v>
      </c>
    </row>
    <row r="303" spans="1:6" s="43" customFormat="1" ht="31.5" x14ac:dyDescent="0.25">
      <c r="A303" s="315" t="s">
        <v>381</v>
      </c>
      <c r="B303" s="323" t="s">
        <v>184</v>
      </c>
      <c r="C303" s="324" t="s">
        <v>10</v>
      </c>
      <c r="D303" s="325" t="s">
        <v>371</v>
      </c>
      <c r="E303" s="335"/>
      <c r="F303" s="395">
        <f>SUM(F304)</f>
        <v>191079</v>
      </c>
    </row>
    <row r="304" spans="1:6" s="43" customFormat="1" ht="18.75" customHeight="1" x14ac:dyDescent="0.25">
      <c r="A304" s="75" t="s">
        <v>80</v>
      </c>
      <c r="B304" s="123" t="s">
        <v>184</v>
      </c>
      <c r="C304" s="159" t="s">
        <v>10</v>
      </c>
      <c r="D304" s="151" t="s">
        <v>383</v>
      </c>
      <c r="E304" s="164"/>
      <c r="F304" s="394">
        <f>SUM(F305:F306)</f>
        <v>191079</v>
      </c>
    </row>
    <row r="305" spans="1:6" s="43" customFormat="1" ht="47.25" x14ac:dyDescent="0.25">
      <c r="A305" s="76" t="s">
        <v>76</v>
      </c>
      <c r="B305" s="124" t="s">
        <v>184</v>
      </c>
      <c r="C305" s="156" t="s">
        <v>10</v>
      </c>
      <c r="D305" s="148" t="s">
        <v>383</v>
      </c>
      <c r="E305" s="132" t="s">
        <v>13</v>
      </c>
      <c r="F305" s="397">
        <f>SUM(прил5!H59)</f>
        <v>161079</v>
      </c>
    </row>
    <row r="306" spans="1:6" s="43" customFormat="1" ht="31.5" x14ac:dyDescent="0.25">
      <c r="A306" s="76" t="s">
        <v>514</v>
      </c>
      <c r="B306" s="124" t="s">
        <v>184</v>
      </c>
      <c r="C306" s="156" t="s">
        <v>10</v>
      </c>
      <c r="D306" s="148" t="s">
        <v>383</v>
      </c>
      <c r="E306" s="132" t="s">
        <v>16</v>
      </c>
      <c r="F306" s="397">
        <f>SUM(прил5!H60)</f>
        <v>30000</v>
      </c>
    </row>
    <row r="307" spans="1:6" s="43" customFormat="1" ht="63" hidden="1" x14ac:dyDescent="0.25">
      <c r="A307" s="146" t="s">
        <v>490</v>
      </c>
      <c r="B307" s="153" t="s">
        <v>489</v>
      </c>
      <c r="C307" s="161" t="s">
        <v>370</v>
      </c>
      <c r="D307" s="149" t="s">
        <v>371</v>
      </c>
      <c r="E307" s="158"/>
      <c r="F307" s="454">
        <f>SUM(F308)</f>
        <v>0</v>
      </c>
    </row>
    <row r="308" spans="1:6" s="43" customFormat="1" ht="31.5" hidden="1" x14ac:dyDescent="0.25">
      <c r="A308" s="322" t="s">
        <v>491</v>
      </c>
      <c r="B308" s="323" t="s">
        <v>489</v>
      </c>
      <c r="C308" s="324" t="s">
        <v>10</v>
      </c>
      <c r="D308" s="325" t="s">
        <v>371</v>
      </c>
      <c r="E308" s="335"/>
      <c r="F308" s="395">
        <f>SUM(F309)</f>
        <v>0</v>
      </c>
    </row>
    <row r="309" spans="1:6" s="43" customFormat="1" ht="31.5" hidden="1" customHeight="1" x14ac:dyDescent="0.25">
      <c r="A309" s="75" t="s">
        <v>493</v>
      </c>
      <c r="B309" s="123" t="s">
        <v>489</v>
      </c>
      <c r="C309" s="159" t="s">
        <v>10</v>
      </c>
      <c r="D309" s="151" t="s">
        <v>492</v>
      </c>
      <c r="E309" s="164"/>
      <c r="F309" s="394">
        <f>SUM(F310)</f>
        <v>0</v>
      </c>
    </row>
    <row r="310" spans="1:6" s="43" customFormat="1" ht="33.75" hidden="1" customHeight="1" x14ac:dyDescent="0.25">
      <c r="A310" s="76" t="s">
        <v>514</v>
      </c>
      <c r="B310" s="124" t="s">
        <v>489</v>
      </c>
      <c r="C310" s="156" t="s">
        <v>10</v>
      </c>
      <c r="D310" s="148" t="s">
        <v>492</v>
      </c>
      <c r="E310" s="132" t="s">
        <v>16</v>
      </c>
      <c r="F310" s="397">
        <f>SUM(прил5!H129)</f>
        <v>0</v>
      </c>
    </row>
    <row r="311" spans="1:6" ht="51" customHeight="1" x14ac:dyDescent="0.25">
      <c r="A311" s="58" t="s">
        <v>132</v>
      </c>
      <c r="B311" s="336" t="s">
        <v>404</v>
      </c>
      <c r="C311" s="244" t="s">
        <v>370</v>
      </c>
      <c r="D311" s="137" t="s">
        <v>371</v>
      </c>
      <c r="E311" s="127"/>
      <c r="F311" s="447">
        <f>SUM(F312+F322+F326)</f>
        <v>8965772</v>
      </c>
    </row>
    <row r="312" spans="1:6" s="43" customFormat="1" ht="65.25" customHeight="1" x14ac:dyDescent="0.25">
      <c r="A312" s="142" t="s">
        <v>133</v>
      </c>
      <c r="B312" s="143" t="s">
        <v>202</v>
      </c>
      <c r="C312" s="245" t="s">
        <v>370</v>
      </c>
      <c r="D312" s="144" t="s">
        <v>371</v>
      </c>
      <c r="E312" s="145"/>
      <c r="F312" s="454">
        <f>SUM(F313)</f>
        <v>8464892</v>
      </c>
    </row>
    <row r="313" spans="1:6" s="43" customFormat="1" ht="48.75" customHeight="1" x14ac:dyDescent="0.25">
      <c r="A313" s="309" t="s">
        <v>407</v>
      </c>
      <c r="B313" s="310" t="s">
        <v>202</v>
      </c>
      <c r="C313" s="311" t="s">
        <v>10</v>
      </c>
      <c r="D313" s="312" t="s">
        <v>371</v>
      </c>
      <c r="E313" s="313"/>
      <c r="F313" s="395">
        <f>SUM(F320+F314+F316+F318)</f>
        <v>8464892</v>
      </c>
    </row>
    <row r="314" spans="1:6" s="43" customFormat="1" ht="47.25" hidden="1" x14ac:dyDescent="0.25">
      <c r="A314" s="27" t="s">
        <v>409</v>
      </c>
      <c r="B314" s="117" t="s">
        <v>202</v>
      </c>
      <c r="C314" s="206" t="s">
        <v>10</v>
      </c>
      <c r="D314" s="115" t="s">
        <v>410</v>
      </c>
      <c r="E314" s="141"/>
      <c r="F314" s="394">
        <f>SUM(F315:F315)</f>
        <v>0</v>
      </c>
    </row>
    <row r="315" spans="1:6" s="43" customFormat="1" ht="15.75" hidden="1" x14ac:dyDescent="0.25">
      <c r="A315" s="54" t="s">
        <v>21</v>
      </c>
      <c r="B315" s="125" t="s">
        <v>202</v>
      </c>
      <c r="C315" s="207" t="s">
        <v>10</v>
      </c>
      <c r="D315" s="122" t="s">
        <v>410</v>
      </c>
      <c r="E315" s="128" t="s">
        <v>66</v>
      </c>
      <c r="F315" s="397">
        <f>SUM(прил5!H192)</f>
        <v>0</v>
      </c>
    </row>
    <row r="316" spans="1:6" s="43" customFormat="1" ht="47.25" x14ac:dyDescent="0.25">
      <c r="A316" s="27" t="s">
        <v>411</v>
      </c>
      <c r="B316" s="117" t="s">
        <v>202</v>
      </c>
      <c r="C316" s="206" t="s">
        <v>10</v>
      </c>
      <c r="D316" s="115" t="s">
        <v>412</v>
      </c>
      <c r="E316" s="141"/>
      <c r="F316" s="394">
        <f>SUM(F317)</f>
        <v>6500000</v>
      </c>
    </row>
    <row r="317" spans="1:6" s="43" customFormat="1" ht="15.75" x14ac:dyDescent="0.25">
      <c r="A317" s="54" t="s">
        <v>21</v>
      </c>
      <c r="B317" s="125" t="s">
        <v>202</v>
      </c>
      <c r="C317" s="207" t="s">
        <v>10</v>
      </c>
      <c r="D317" s="122" t="s">
        <v>412</v>
      </c>
      <c r="E317" s="128" t="s">
        <v>66</v>
      </c>
      <c r="F317" s="397">
        <f>SUM(прил5!H194)</f>
        <v>6500000</v>
      </c>
    </row>
    <row r="318" spans="1:6" s="43" customFormat="1" ht="31.5" x14ac:dyDescent="0.25">
      <c r="A318" s="27" t="s">
        <v>426</v>
      </c>
      <c r="B318" s="117" t="s">
        <v>202</v>
      </c>
      <c r="C318" s="206" t="s">
        <v>10</v>
      </c>
      <c r="D318" s="115" t="s">
        <v>425</v>
      </c>
      <c r="E318" s="141"/>
      <c r="F318" s="394">
        <f>SUM(F319)</f>
        <v>51136</v>
      </c>
    </row>
    <row r="319" spans="1:6" s="43" customFormat="1" ht="15.75" x14ac:dyDescent="0.25">
      <c r="A319" s="54" t="s">
        <v>21</v>
      </c>
      <c r="B319" s="125" t="s">
        <v>202</v>
      </c>
      <c r="C319" s="207" t="s">
        <v>10</v>
      </c>
      <c r="D319" s="122" t="s">
        <v>425</v>
      </c>
      <c r="E319" s="128" t="s">
        <v>66</v>
      </c>
      <c r="F319" s="397">
        <f>SUM(прил5!H134)</f>
        <v>51136</v>
      </c>
    </row>
    <row r="320" spans="1:6" s="43" customFormat="1" ht="32.25" customHeight="1" x14ac:dyDescent="0.25">
      <c r="A320" s="27" t="s">
        <v>134</v>
      </c>
      <c r="B320" s="117" t="s">
        <v>202</v>
      </c>
      <c r="C320" s="206" t="s">
        <v>10</v>
      </c>
      <c r="D320" s="115" t="s">
        <v>408</v>
      </c>
      <c r="E320" s="141"/>
      <c r="F320" s="394">
        <f>SUM(F321)</f>
        <v>1913756</v>
      </c>
    </row>
    <row r="321" spans="1:6" s="43" customFormat="1" ht="33.75" customHeight="1" x14ac:dyDescent="0.25">
      <c r="A321" s="54" t="s">
        <v>171</v>
      </c>
      <c r="B321" s="125" t="s">
        <v>202</v>
      </c>
      <c r="C321" s="207" t="s">
        <v>10</v>
      </c>
      <c r="D321" s="122" t="s">
        <v>408</v>
      </c>
      <c r="E321" s="128" t="s">
        <v>170</v>
      </c>
      <c r="F321" s="397">
        <f>SUM(прил5!H196)</f>
        <v>1913756</v>
      </c>
    </row>
    <row r="322" spans="1:6" s="43" customFormat="1" ht="64.5" customHeight="1" x14ac:dyDescent="0.25">
      <c r="A322" s="166" t="s">
        <v>172</v>
      </c>
      <c r="B322" s="143" t="s">
        <v>207</v>
      </c>
      <c r="C322" s="245" t="s">
        <v>370</v>
      </c>
      <c r="D322" s="144" t="s">
        <v>371</v>
      </c>
      <c r="E322" s="145"/>
      <c r="F322" s="454">
        <f>SUM(F323)</f>
        <v>450000</v>
      </c>
    </row>
    <row r="323" spans="1:6" s="43" customFormat="1" ht="33.75" customHeight="1" x14ac:dyDescent="0.25">
      <c r="A323" s="337" t="s">
        <v>405</v>
      </c>
      <c r="B323" s="310" t="s">
        <v>207</v>
      </c>
      <c r="C323" s="311" t="s">
        <v>10</v>
      </c>
      <c r="D323" s="312" t="s">
        <v>371</v>
      </c>
      <c r="E323" s="313"/>
      <c r="F323" s="395">
        <f>SUM(F324)</f>
        <v>450000</v>
      </c>
    </row>
    <row r="324" spans="1:6" s="43" customFormat="1" ht="16.5" customHeight="1" x14ac:dyDescent="0.25">
      <c r="A324" s="66" t="s">
        <v>173</v>
      </c>
      <c r="B324" s="117" t="s">
        <v>207</v>
      </c>
      <c r="C324" s="206" t="s">
        <v>10</v>
      </c>
      <c r="D324" s="115" t="s">
        <v>406</v>
      </c>
      <c r="E324" s="141"/>
      <c r="F324" s="394">
        <f>SUM(F325)</f>
        <v>450000</v>
      </c>
    </row>
    <row r="325" spans="1:6" s="43" customFormat="1" ht="16.5" customHeight="1" x14ac:dyDescent="0.25">
      <c r="A325" s="80" t="s">
        <v>18</v>
      </c>
      <c r="B325" s="125" t="s">
        <v>207</v>
      </c>
      <c r="C325" s="207" t="s">
        <v>10</v>
      </c>
      <c r="D325" s="122" t="s">
        <v>406</v>
      </c>
      <c r="E325" s="128" t="s">
        <v>17</v>
      </c>
      <c r="F325" s="397">
        <f>SUM(прил5!H186)</f>
        <v>450000</v>
      </c>
    </row>
    <row r="326" spans="1:6" s="43" customFormat="1" ht="79.5" customHeight="1" x14ac:dyDescent="0.25">
      <c r="A326" s="152" t="s">
        <v>235</v>
      </c>
      <c r="B326" s="143" t="s">
        <v>233</v>
      </c>
      <c r="C326" s="245" t="s">
        <v>370</v>
      </c>
      <c r="D326" s="144" t="s">
        <v>371</v>
      </c>
      <c r="E326" s="145"/>
      <c r="F326" s="454">
        <f>SUM(F327)</f>
        <v>50880</v>
      </c>
    </row>
    <row r="327" spans="1:6" s="43" customFormat="1" ht="33.75" customHeight="1" x14ac:dyDescent="0.25">
      <c r="A327" s="322" t="s">
        <v>413</v>
      </c>
      <c r="B327" s="310" t="s">
        <v>233</v>
      </c>
      <c r="C327" s="311" t="s">
        <v>10</v>
      </c>
      <c r="D327" s="312" t="s">
        <v>371</v>
      </c>
      <c r="E327" s="313"/>
      <c r="F327" s="395">
        <f>SUM(F328)</f>
        <v>50880</v>
      </c>
    </row>
    <row r="328" spans="1:6" s="43" customFormat="1" ht="31.5" x14ac:dyDescent="0.25">
      <c r="A328" s="75" t="s">
        <v>234</v>
      </c>
      <c r="B328" s="117" t="s">
        <v>233</v>
      </c>
      <c r="C328" s="206" t="s">
        <v>10</v>
      </c>
      <c r="D328" s="115" t="s">
        <v>414</v>
      </c>
      <c r="E328" s="141"/>
      <c r="F328" s="394">
        <f>SUM(F329)</f>
        <v>50880</v>
      </c>
    </row>
    <row r="329" spans="1:6" s="43" customFormat="1" ht="30.75" customHeight="1" x14ac:dyDescent="0.25">
      <c r="A329" s="76" t="s">
        <v>514</v>
      </c>
      <c r="B329" s="125" t="s">
        <v>233</v>
      </c>
      <c r="C329" s="207" t="s">
        <v>10</v>
      </c>
      <c r="D329" s="122" t="s">
        <v>414</v>
      </c>
      <c r="E329" s="128" t="s">
        <v>16</v>
      </c>
      <c r="F329" s="397">
        <f>SUM(прил5!H200)</f>
        <v>50880</v>
      </c>
    </row>
    <row r="330" spans="1:6" s="43" customFormat="1" ht="32.25" customHeight="1" x14ac:dyDescent="0.25">
      <c r="A330" s="74" t="s">
        <v>112</v>
      </c>
      <c r="B330" s="154" t="s">
        <v>385</v>
      </c>
      <c r="C330" s="246" t="s">
        <v>370</v>
      </c>
      <c r="D330" s="155" t="s">
        <v>371</v>
      </c>
      <c r="E330" s="131"/>
      <c r="F330" s="447">
        <f>SUM(F331+F335)</f>
        <v>694400</v>
      </c>
    </row>
    <row r="331" spans="1:6" s="43" customFormat="1" ht="63" x14ac:dyDescent="0.25">
      <c r="A331" s="146" t="s">
        <v>148</v>
      </c>
      <c r="B331" s="153" t="s">
        <v>218</v>
      </c>
      <c r="C331" s="161" t="s">
        <v>370</v>
      </c>
      <c r="D331" s="149" t="s">
        <v>371</v>
      </c>
      <c r="E331" s="158"/>
      <c r="F331" s="454">
        <f>SUM(F332)</f>
        <v>25000</v>
      </c>
    </row>
    <row r="332" spans="1:6" s="43" customFormat="1" ht="31.5" x14ac:dyDescent="0.25">
      <c r="A332" s="315" t="s">
        <v>440</v>
      </c>
      <c r="B332" s="323" t="s">
        <v>218</v>
      </c>
      <c r="C332" s="324" t="s">
        <v>10</v>
      </c>
      <c r="D332" s="325" t="s">
        <v>371</v>
      </c>
      <c r="E332" s="332"/>
      <c r="F332" s="395">
        <f>SUM(F333)</f>
        <v>25000</v>
      </c>
    </row>
    <row r="333" spans="1:6" s="43" customFormat="1" ht="31.5" x14ac:dyDescent="0.25">
      <c r="A333" s="75" t="s">
        <v>149</v>
      </c>
      <c r="B333" s="123" t="s">
        <v>218</v>
      </c>
      <c r="C333" s="159" t="s">
        <v>10</v>
      </c>
      <c r="D333" s="151" t="s">
        <v>441</v>
      </c>
      <c r="E333" s="42"/>
      <c r="F333" s="394">
        <f>SUM(F334)</f>
        <v>25000</v>
      </c>
    </row>
    <row r="334" spans="1:6" s="43" customFormat="1" ht="33.75" customHeight="1" x14ac:dyDescent="0.25">
      <c r="A334" s="76" t="s">
        <v>514</v>
      </c>
      <c r="B334" s="124" t="s">
        <v>218</v>
      </c>
      <c r="C334" s="156" t="s">
        <v>10</v>
      </c>
      <c r="D334" s="148" t="s">
        <v>441</v>
      </c>
      <c r="E334" s="60" t="s">
        <v>16</v>
      </c>
      <c r="F334" s="397">
        <f>SUM(прил5!H385+прил5!H452)</f>
        <v>25000</v>
      </c>
    </row>
    <row r="335" spans="1:6" s="43" customFormat="1" ht="49.5" customHeight="1" x14ac:dyDescent="0.25">
      <c r="A335" s="152" t="s">
        <v>113</v>
      </c>
      <c r="B335" s="153" t="s">
        <v>185</v>
      </c>
      <c r="C335" s="161" t="s">
        <v>370</v>
      </c>
      <c r="D335" s="149" t="s">
        <v>371</v>
      </c>
      <c r="E335" s="158"/>
      <c r="F335" s="454">
        <f>SUM(F336)</f>
        <v>669400</v>
      </c>
    </row>
    <row r="336" spans="1:6" s="43" customFormat="1" ht="49.5" customHeight="1" x14ac:dyDescent="0.25">
      <c r="A336" s="322" t="s">
        <v>384</v>
      </c>
      <c r="B336" s="323" t="s">
        <v>185</v>
      </c>
      <c r="C336" s="324" t="s">
        <v>10</v>
      </c>
      <c r="D336" s="325" t="s">
        <v>371</v>
      </c>
      <c r="E336" s="332"/>
      <c r="F336" s="395">
        <f>SUM(F337+F339)</f>
        <v>669400</v>
      </c>
    </row>
    <row r="337" spans="1:6" s="43" customFormat="1" ht="47.25" x14ac:dyDescent="0.25">
      <c r="A337" s="75" t="s">
        <v>555</v>
      </c>
      <c r="B337" s="123" t="s">
        <v>185</v>
      </c>
      <c r="C337" s="159" t="s">
        <v>10</v>
      </c>
      <c r="D337" s="151" t="s">
        <v>386</v>
      </c>
      <c r="E337" s="42"/>
      <c r="F337" s="394">
        <f>SUM(F338:G338)</f>
        <v>334700</v>
      </c>
    </row>
    <row r="338" spans="1:6" s="43" customFormat="1" ht="47.25" x14ac:dyDescent="0.25">
      <c r="A338" s="76" t="s">
        <v>76</v>
      </c>
      <c r="B338" s="124" t="s">
        <v>185</v>
      </c>
      <c r="C338" s="156" t="s">
        <v>10</v>
      </c>
      <c r="D338" s="148" t="s">
        <v>386</v>
      </c>
      <c r="E338" s="60" t="s">
        <v>13</v>
      </c>
      <c r="F338" s="397">
        <f>SUM(прил5!H65)</f>
        <v>334700</v>
      </c>
    </row>
    <row r="339" spans="1:6" s="43" customFormat="1" ht="31.5" x14ac:dyDescent="0.25">
      <c r="A339" s="75" t="s">
        <v>79</v>
      </c>
      <c r="B339" s="123" t="s">
        <v>185</v>
      </c>
      <c r="C339" s="159" t="s">
        <v>10</v>
      </c>
      <c r="D339" s="151" t="s">
        <v>387</v>
      </c>
      <c r="E339" s="42"/>
      <c r="F339" s="394">
        <f>SUM(F340)</f>
        <v>334700</v>
      </c>
    </row>
    <row r="340" spans="1:6" s="43" customFormat="1" ht="47.25" x14ac:dyDescent="0.25">
      <c r="A340" s="76" t="s">
        <v>76</v>
      </c>
      <c r="B340" s="124" t="s">
        <v>185</v>
      </c>
      <c r="C340" s="156" t="s">
        <v>10</v>
      </c>
      <c r="D340" s="148" t="s">
        <v>387</v>
      </c>
      <c r="E340" s="60" t="s">
        <v>13</v>
      </c>
      <c r="F340" s="397">
        <f>SUM(прил5!H67)</f>
        <v>334700</v>
      </c>
    </row>
    <row r="341" spans="1:6" ht="63" customHeight="1" x14ac:dyDescent="0.25">
      <c r="A341" s="58" t="s">
        <v>128</v>
      </c>
      <c r="B341" s="154" t="s">
        <v>199</v>
      </c>
      <c r="C341" s="246" t="s">
        <v>370</v>
      </c>
      <c r="D341" s="155" t="s">
        <v>371</v>
      </c>
      <c r="E341" s="131"/>
      <c r="F341" s="447">
        <f>SUM(F342+F350+F354)</f>
        <v>4817334</v>
      </c>
    </row>
    <row r="342" spans="1:6" s="43" customFormat="1" ht="96.75" customHeight="1" x14ac:dyDescent="0.25">
      <c r="A342" s="152" t="s">
        <v>129</v>
      </c>
      <c r="B342" s="153" t="s">
        <v>200</v>
      </c>
      <c r="C342" s="161" t="s">
        <v>370</v>
      </c>
      <c r="D342" s="149" t="s">
        <v>371</v>
      </c>
      <c r="E342" s="165"/>
      <c r="F342" s="454">
        <f>SUM(F343)</f>
        <v>2560254</v>
      </c>
    </row>
    <row r="343" spans="1:6" s="43" customFormat="1" ht="32.25" customHeight="1" x14ac:dyDescent="0.25">
      <c r="A343" s="322" t="s">
        <v>403</v>
      </c>
      <c r="B343" s="323" t="s">
        <v>200</v>
      </c>
      <c r="C343" s="324" t="s">
        <v>10</v>
      </c>
      <c r="D343" s="325" t="s">
        <v>371</v>
      </c>
      <c r="E343" s="335"/>
      <c r="F343" s="395">
        <f>SUM(F344+F348)</f>
        <v>2560254</v>
      </c>
    </row>
    <row r="344" spans="1:6" s="43" customFormat="1" ht="31.5" x14ac:dyDescent="0.25">
      <c r="A344" s="75" t="s">
        <v>84</v>
      </c>
      <c r="B344" s="123" t="s">
        <v>200</v>
      </c>
      <c r="C344" s="159" t="s">
        <v>10</v>
      </c>
      <c r="D344" s="151" t="s">
        <v>402</v>
      </c>
      <c r="E344" s="164"/>
      <c r="F344" s="394">
        <f>SUM(F345:F347)</f>
        <v>2560254</v>
      </c>
    </row>
    <row r="345" spans="1:6" s="43" customFormat="1" ht="47.25" x14ac:dyDescent="0.25">
      <c r="A345" s="76" t="s">
        <v>76</v>
      </c>
      <c r="B345" s="124" t="s">
        <v>200</v>
      </c>
      <c r="C345" s="156" t="s">
        <v>10</v>
      </c>
      <c r="D345" s="148" t="s">
        <v>402</v>
      </c>
      <c r="E345" s="132" t="s">
        <v>13</v>
      </c>
      <c r="F345" s="397">
        <f>SUM(прил5!H171)</f>
        <v>2495254</v>
      </c>
    </row>
    <row r="346" spans="1:6" s="43" customFormat="1" ht="30" customHeight="1" x14ac:dyDescent="0.25">
      <c r="A346" s="76" t="s">
        <v>514</v>
      </c>
      <c r="B346" s="124" t="s">
        <v>200</v>
      </c>
      <c r="C346" s="156" t="s">
        <v>10</v>
      </c>
      <c r="D346" s="148" t="s">
        <v>402</v>
      </c>
      <c r="E346" s="132" t="s">
        <v>16</v>
      </c>
      <c r="F346" s="397">
        <f>SUM(прил5!H172)</f>
        <v>64000</v>
      </c>
    </row>
    <row r="347" spans="1:6" s="43" customFormat="1" ht="16.5" customHeight="1" x14ac:dyDescent="0.25">
      <c r="A347" s="76" t="s">
        <v>18</v>
      </c>
      <c r="B347" s="124" t="s">
        <v>200</v>
      </c>
      <c r="C347" s="156" t="s">
        <v>10</v>
      </c>
      <c r="D347" s="148" t="s">
        <v>402</v>
      </c>
      <c r="E347" s="132" t="s">
        <v>17</v>
      </c>
      <c r="F347" s="397">
        <f>SUM(прил5!H173)</f>
        <v>1000</v>
      </c>
    </row>
    <row r="348" spans="1:6" s="43" customFormat="1" ht="31.5" hidden="1" x14ac:dyDescent="0.25">
      <c r="A348" s="75" t="s">
        <v>84</v>
      </c>
      <c r="B348" s="123" t="s">
        <v>200</v>
      </c>
      <c r="C348" s="159" t="s">
        <v>10</v>
      </c>
      <c r="D348" s="151" t="s">
        <v>495</v>
      </c>
      <c r="E348" s="164"/>
      <c r="F348" s="394">
        <f>SUM(F349)</f>
        <v>0</v>
      </c>
    </row>
    <row r="349" spans="1:6" s="43" customFormat="1" ht="31.5" hidden="1" x14ac:dyDescent="0.25">
      <c r="A349" s="76" t="s">
        <v>514</v>
      </c>
      <c r="B349" s="124" t="s">
        <v>200</v>
      </c>
      <c r="C349" s="156" t="s">
        <v>10</v>
      </c>
      <c r="D349" s="148" t="s">
        <v>495</v>
      </c>
      <c r="E349" s="132" t="s">
        <v>16</v>
      </c>
      <c r="F349" s="397">
        <f>SUM(прил5!H175)</f>
        <v>0</v>
      </c>
    </row>
    <row r="350" spans="1:6" s="43" customFormat="1" ht="96.75" customHeight="1" x14ac:dyDescent="0.25">
      <c r="A350" s="152" t="s">
        <v>130</v>
      </c>
      <c r="B350" s="153" t="s">
        <v>201</v>
      </c>
      <c r="C350" s="161" t="s">
        <v>370</v>
      </c>
      <c r="D350" s="149" t="s">
        <v>371</v>
      </c>
      <c r="E350" s="165"/>
      <c r="F350" s="454">
        <f>SUM(F351)</f>
        <v>2157080</v>
      </c>
    </row>
    <row r="351" spans="1:6" s="43" customFormat="1" ht="48.75" customHeight="1" x14ac:dyDescent="0.25">
      <c r="A351" s="322" t="s">
        <v>390</v>
      </c>
      <c r="B351" s="323" t="s">
        <v>201</v>
      </c>
      <c r="C351" s="324" t="s">
        <v>10</v>
      </c>
      <c r="D351" s="325" t="s">
        <v>371</v>
      </c>
      <c r="E351" s="335"/>
      <c r="F351" s="395">
        <f>SUM(F352)</f>
        <v>2157080</v>
      </c>
    </row>
    <row r="352" spans="1:6" s="43" customFormat="1" ht="18" customHeight="1" x14ac:dyDescent="0.25">
      <c r="A352" s="75" t="s">
        <v>99</v>
      </c>
      <c r="B352" s="123" t="s">
        <v>201</v>
      </c>
      <c r="C352" s="159" t="s">
        <v>10</v>
      </c>
      <c r="D352" s="151" t="s">
        <v>391</v>
      </c>
      <c r="E352" s="164"/>
      <c r="F352" s="394">
        <f>SUM(F353)</f>
        <v>2157080</v>
      </c>
    </row>
    <row r="353" spans="1:6" s="43" customFormat="1" ht="32.25" customHeight="1" x14ac:dyDescent="0.25">
      <c r="A353" s="76" t="s">
        <v>514</v>
      </c>
      <c r="B353" s="124" t="s">
        <v>201</v>
      </c>
      <c r="C353" s="156" t="s">
        <v>10</v>
      </c>
      <c r="D353" s="148" t="s">
        <v>391</v>
      </c>
      <c r="E353" s="132" t="s">
        <v>16</v>
      </c>
      <c r="F353" s="397">
        <f>SUM(прил5!H93+прил5!H270+прил5!H337+прил5!H418+прил5!H363+прил5!H457)</f>
        <v>2157080</v>
      </c>
    </row>
    <row r="354" spans="1:6" s="43" customFormat="1" ht="94.5" customHeight="1" x14ac:dyDescent="0.25">
      <c r="A354" s="152" t="s">
        <v>498</v>
      </c>
      <c r="B354" s="153" t="s">
        <v>494</v>
      </c>
      <c r="C354" s="161" t="s">
        <v>370</v>
      </c>
      <c r="D354" s="149" t="s">
        <v>371</v>
      </c>
      <c r="E354" s="165"/>
      <c r="F354" s="454">
        <f>SUM(F355)</f>
        <v>100000</v>
      </c>
    </row>
    <row r="355" spans="1:6" s="43" customFormat="1" ht="48" customHeight="1" x14ac:dyDescent="0.25">
      <c r="A355" s="322" t="s">
        <v>496</v>
      </c>
      <c r="B355" s="323" t="s">
        <v>494</v>
      </c>
      <c r="C355" s="324" t="s">
        <v>10</v>
      </c>
      <c r="D355" s="325" t="s">
        <v>371</v>
      </c>
      <c r="E355" s="335"/>
      <c r="F355" s="395">
        <f>SUM(F356)</f>
        <v>100000</v>
      </c>
    </row>
    <row r="356" spans="1:6" s="43" customFormat="1" ht="30.75" customHeight="1" x14ac:dyDescent="0.25">
      <c r="A356" s="75" t="s">
        <v>497</v>
      </c>
      <c r="B356" s="123" t="s">
        <v>494</v>
      </c>
      <c r="C356" s="159" t="s">
        <v>10</v>
      </c>
      <c r="D356" s="151" t="s">
        <v>495</v>
      </c>
      <c r="E356" s="164"/>
      <c r="F356" s="394">
        <f>SUM(F357)</f>
        <v>100000</v>
      </c>
    </row>
    <row r="357" spans="1:6" s="43" customFormat="1" ht="32.25" customHeight="1" x14ac:dyDescent="0.25">
      <c r="A357" s="76" t="s">
        <v>514</v>
      </c>
      <c r="B357" s="124" t="s">
        <v>494</v>
      </c>
      <c r="C357" s="156" t="s">
        <v>10</v>
      </c>
      <c r="D357" s="148" t="s">
        <v>495</v>
      </c>
      <c r="E357" s="132" t="s">
        <v>16</v>
      </c>
      <c r="F357" s="397">
        <f>SUM(прил5!H179)</f>
        <v>100000</v>
      </c>
    </row>
    <row r="358" spans="1:6" s="43" customFormat="1" ht="47.25" x14ac:dyDescent="0.25">
      <c r="A358" s="130" t="s">
        <v>120</v>
      </c>
      <c r="B358" s="154" t="s">
        <v>208</v>
      </c>
      <c r="C358" s="246" t="s">
        <v>370</v>
      </c>
      <c r="D358" s="155" t="s">
        <v>371</v>
      </c>
      <c r="E358" s="131"/>
      <c r="F358" s="447">
        <f>SUM(F359+F366)</f>
        <v>9202555</v>
      </c>
    </row>
    <row r="359" spans="1:6" s="43" customFormat="1" ht="50.25" customHeight="1" x14ac:dyDescent="0.25">
      <c r="A359" s="152" t="s">
        <v>169</v>
      </c>
      <c r="B359" s="153" t="s">
        <v>212</v>
      </c>
      <c r="C359" s="161" t="s">
        <v>370</v>
      </c>
      <c r="D359" s="149" t="s">
        <v>371</v>
      </c>
      <c r="E359" s="158"/>
      <c r="F359" s="454">
        <f>SUM(F360+F363)</f>
        <v>6577489</v>
      </c>
    </row>
    <row r="360" spans="1:6" s="43" customFormat="1" ht="36" customHeight="1" x14ac:dyDescent="0.25">
      <c r="A360" s="322" t="s">
        <v>477</v>
      </c>
      <c r="B360" s="323" t="s">
        <v>212</v>
      </c>
      <c r="C360" s="324" t="s">
        <v>12</v>
      </c>
      <c r="D360" s="325" t="s">
        <v>371</v>
      </c>
      <c r="E360" s="332"/>
      <c r="F360" s="395">
        <f>SUM(F361)</f>
        <v>6577489</v>
      </c>
    </row>
    <row r="361" spans="1:6" s="43" customFormat="1" ht="47.25" x14ac:dyDescent="0.25">
      <c r="A361" s="75" t="s">
        <v>479</v>
      </c>
      <c r="B361" s="123" t="s">
        <v>212</v>
      </c>
      <c r="C361" s="159" t="s">
        <v>12</v>
      </c>
      <c r="D361" s="151" t="s">
        <v>478</v>
      </c>
      <c r="E361" s="42"/>
      <c r="F361" s="394">
        <f>SUM(F362)</f>
        <v>6577489</v>
      </c>
    </row>
    <row r="362" spans="1:6" s="43" customFormat="1" ht="17.25" customHeight="1" x14ac:dyDescent="0.25">
      <c r="A362" s="76" t="s">
        <v>21</v>
      </c>
      <c r="B362" s="124" t="s">
        <v>212</v>
      </c>
      <c r="C362" s="156" t="s">
        <v>12</v>
      </c>
      <c r="D362" s="148" t="s">
        <v>478</v>
      </c>
      <c r="E362" s="60" t="s">
        <v>66</v>
      </c>
      <c r="F362" s="397">
        <f>SUM(прил5!H620)</f>
        <v>6577489</v>
      </c>
    </row>
    <row r="363" spans="1:6" s="43" customFormat="1" ht="31.5" hidden="1" customHeight="1" x14ac:dyDescent="0.25">
      <c r="A363" s="322" t="s">
        <v>505</v>
      </c>
      <c r="B363" s="323" t="s">
        <v>212</v>
      </c>
      <c r="C363" s="324" t="s">
        <v>20</v>
      </c>
      <c r="D363" s="325" t="s">
        <v>371</v>
      </c>
      <c r="E363" s="332"/>
      <c r="F363" s="395">
        <f>SUM(F364)</f>
        <v>0</v>
      </c>
    </row>
    <row r="364" spans="1:6" s="43" customFormat="1" ht="31.5" hidden="1" x14ac:dyDescent="0.25">
      <c r="A364" s="75" t="s">
        <v>709</v>
      </c>
      <c r="B364" s="123" t="s">
        <v>212</v>
      </c>
      <c r="C364" s="159" t="s">
        <v>20</v>
      </c>
      <c r="D364" s="151" t="s">
        <v>506</v>
      </c>
      <c r="E364" s="42"/>
      <c r="F364" s="394">
        <f>SUM(F365)</f>
        <v>0</v>
      </c>
    </row>
    <row r="365" spans="1:6" s="43" customFormat="1" ht="17.25" hidden="1" customHeight="1" x14ac:dyDescent="0.25">
      <c r="A365" s="76" t="s">
        <v>21</v>
      </c>
      <c r="B365" s="124" t="s">
        <v>212</v>
      </c>
      <c r="C365" s="156" t="s">
        <v>20</v>
      </c>
      <c r="D365" s="148" t="s">
        <v>506</v>
      </c>
      <c r="E365" s="60" t="s">
        <v>66</v>
      </c>
      <c r="F365" s="397">
        <f>SUM(прил5!H626)</f>
        <v>0</v>
      </c>
    </row>
    <row r="366" spans="1:6" s="43" customFormat="1" ht="63" x14ac:dyDescent="0.25">
      <c r="A366" s="146" t="s">
        <v>121</v>
      </c>
      <c r="B366" s="153" t="s">
        <v>209</v>
      </c>
      <c r="C366" s="161" t="s">
        <v>370</v>
      </c>
      <c r="D366" s="149" t="s">
        <v>371</v>
      </c>
      <c r="E366" s="158"/>
      <c r="F366" s="454">
        <f>SUM(F367)</f>
        <v>2625066</v>
      </c>
    </row>
    <row r="367" spans="1:6" s="43" customFormat="1" ht="65.25" customHeight="1" x14ac:dyDescent="0.25">
      <c r="A367" s="322" t="s">
        <v>392</v>
      </c>
      <c r="B367" s="323" t="s">
        <v>209</v>
      </c>
      <c r="C367" s="324" t="s">
        <v>10</v>
      </c>
      <c r="D367" s="325" t="s">
        <v>371</v>
      </c>
      <c r="E367" s="332"/>
      <c r="F367" s="395">
        <f>SUM(F368)</f>
        <v>2625066</v>
      </c>
    </row>
    <row r="368" spans="1:6" s="43" customFormat="1" ht="31.5" x14ac:dyDescent="0.25">
      <c r="A368" s="150" t="s">
        <v>75</v>
      </c>
      <c r="B368" s="123" t="s">
        <v>209</v>
      </c>
      <c r="C368" s="159" t="s">
        <v>10</v>
      </c>
      <c r="D368" s="151" t="s">
        <v>375</v>
      </c>
      <c r="E368" s="42"/>
      <c r="F368" s="394">
        <f>SUM(F369:F370)</f>
        <v>2625066</v>
      </c>
    </row>
    <row r="369" spans="1:6" s="43" customFormat="1" ht="47.25" x14ac:dyDescent="0.25">
      <c r="A369" s="129" t="s">
        <v>76</v>
      </c>
      <c r="B369" s="124" t="s">
        <v>209</v>
      </c>
      <c r="C369" s="156" t="s">
        <v>10</v>
      </c>
      <c r="D369" s="148" t="s">
        <v>375</v>
      </c>
      <c r="E369" s="60" t="s">
        <v>13</v>
      </c>
      <c r="F369" s="397">
        <f>SUM(прил5!H98)</f>
        <v>2622066</v>
      </c>
    </row>
    <row r="370" spans="1:6" s="43" customFormat="1" ht="18" customHeight="1" x14ac:dyDescent="0.25">
      <c r="A370" s="129" t="s">
        <v>18</v>
      </c>
      <c r="B370" s="124" t="s">
        <v>209</v>
      </c>
      <c r="C370" s="156" t="s">
        <v>10</v>
      </c>
      <c r="D370" s="148" t="s">
        <v>375</v>
      </c>
      <c r="E370" s="60" t="s">
        <v>17</v>
      </c>
      <c r="F370" s="397">
        <f>SUM(прил5!H99)</f>
        <v>3000</v>
      </c>
    </row>
    <row r="371" spans="1:6" s="43" customFormat="1" ht="33" customHeight="1" x14ac:dyDescent="0.25">
      <c r="A371" s="58" t="s">
        <v>135</v>
      </c>
      <c r="B371" s="154" t="s">
        <v>204</v>
      </c>
      <c r="C371" s="246" t="s">
        <v>370</v>
      </c>
      <c r="D371" s="155" t="s">
        <v>371</v>
      </c>
      <c r="E371" s="131"/>
      <c r="F371" s="447">
        <f>SUM(F372+F376)</f>
        <v>35000</v>
      </c>
    </row>
    <row r="372" spans="1:6" s="43" customFormat="1" ht="63" x14ac:dyDescent="0.25">
      <c r="A372" s="146" t="s">
        <v>158</v>
      </c>
      <c r="B372" s="153" t="s">
        <v>226</v>
      </c>
      <c r="C372" s="161" t="s">
        <v>370</v>
      </c>
      <c r="D372" s="149" t="s">
        <v>371</v>
      </c>
      <c r="E372" s="158"/>
      <c r="F372" s="454">
        <f>SUM(F373)</f>
        <v>25000</v>
      </c>
    </row>
    <row r="373" spans="1:6" s="43" customFormat="1" ht="31.5" x14ac:dyDescent="0.25">
      <c r="A373" s="315" t="s">
        <v>454</v>
      </c>
      <c r="B373" s="323" t="s">
        <v>226</v>
      </c>
      <c r="C373" s="324" t="s">
        <v>12</v>
      </c>
      <c r="D373" s="325" t="s">
        <v>371</v>
      </c>
      <c r="E373" s="332"/>
      <c r="F373" s="395">
        <f>SUM(F374)</f>
        <v>25000</v>
      </c>
    </row>
    <row r="374" spans="1:6" s="43" customFormat="1" ht="31.5" x14ac:dyDescent="0.25">
      <c r="A374" s="150" t="s">
        <v>456</v>
      </c>
      <c r="B374" s="123" t="s">
        <v>226</v>
      </c>
      <c r="C374" s="159" t="s">
        <v>12</v>
      </c>
      <c r="D374" s="151" t="s">
        <v>455</v>
      </c>
      <c r="E374" s="42"/>
      <c r="F374" s="394">
        <f>SUM(F375)</f>
        <v>25000</v>
      </c>
    </row>
    <row r="375" spans="1:6" s="43" customFormat="1" ht="33" customHeight="1" x14ac:dyDescent="0.25">
      <c r="A375" s="129" t="s">
        <v>514</v>
      </c>
      <c r="B375" s="124" t="s">
        <v>226</v>
      </c>
      <c r="C375" s="156" t="s">
        <v>12</v>
      </c>
      <c r="D375" s="148" t="s">
        <v>455</v>
      </c>
      <c r="E375" s="60" t="s">
        <v>16</v>
      </c>
      <c r="F375" s="397">
        <f>SUM(прил5!H462)</f>
        <v>25000</v>
      </c>
    </row>
    <row r="376" spans="1:6" s="43" customFormat="1" ht="18" customHeight="1" x14ac:dyDescent="0.25">
      <c r="A376" s="152" t="s">
        <v>136</v>
      </c>
      <c r="B376" s="153" t="s">
        <v>205</v>
      </c>
      <c r="C376" s="161" t="s">
        <v>370</v>
      </c>
      <c r="D376" s="149" t="s">
        <v>371</v>
      </c>
      <c r="E376" s="158"/>
      <c r="F376" s="454">
        <f>SUM(F377)</f>
        <v>10000</v>
      </c>
    </row>
    <row r="377" spans="1:6" s="43" customFormat="1" ht="18" customHeight="1" x14ac:dyDescent="0.25">
      <c r="A377" s="322" t="s">
        <v>418</v>
      </c>
      <c r="B377" s="323" t="s">
        <v>205</v>
      </c>
      <c r="C377" s="324" t="s">
        <v>10</v>
      </c>
      <c r="D377" s="325" t="s">
        <v>371</v>
      </c>
      <c r="E377" s="332"/>
      <c r="F377" s="395">
        <f>SUM(F378)</f>
        <v>10000</v>
      </c>
    </row>
    <row r="378" spans="1:6" s="43" customFormat="1" ht="18" customHeight="1" x14ac:dyDescent="0.25">
      <c r="A378" s="75" t="s">
        <v>420</v>
      </c>
      <c r="B378" s="123" t="s">
        <v>205</v>
      </c>
      <c r="C378" s="159" t="s">
        <v>10</v>
      </c>
      <c r="D378" s="151" t="s">
        <v>419</v>
      </c>
      <c r="E378" s="42"/>
      <c r="F378" s="394">
        <f>SUM(F379)</f>
        <v>10000</v>
      </c>
    </row>
    <row r="379" spans="1:6" s="43" customFormat="1" ht="18" customHeight="1" x14ac:dyDescent="0.25">
      <c r="A379" s="76" t="s">
        <v>18</v>
      </c>
      <c r="B379" s="124" t="s">
        <v>205</v>
      </c>
      <c r="C379" s="156" t="s">
        <v>10</v>
      </c>
      <c r="D379" s="148" t="s">
        <v>419</v>
      </c>
      <c r="E379" s="60" t="s">
        <v>17</v>
      </c>
      <c r="F379" s="397">
        <f>SUM(прил5!H225)</f>
        <v>10000</v>
      </c>
    </row>
    <row r="380" spans="1:6" ht="33.75" customHeight="1" x14ac:dyDescent="0.25">
      <c r="A380" s="58" t="s">
        <v>114</v>
      </c>
      <c r="B380" s="136" t="s">
        <v>186</v>
      </c>
      <c r="C380" s="244" t="s">
        <v>370</v>
      </c>
      <c r="D380" s="137" t="s">
        <v>371</v>
      </c>
      <c r="E380" s="16"/>
      <c r="F380" s="447">
        <f>SUM(F385+F381)</f>
        <v>334700</v>
      </c>
    </row>
    <row r="381" spans="1:6" s="505" customFormat="1" ht="51.75" hidden="1" customHeight="1" x14ac:dyDescent="0.25">
      <c r="A381" s="142" t="s">
        <v>659</v>
      </c>
      <c r="B381" s="143" t="s">
        <v>662</v>
      </c>
      <c r="C381" s="245" t="s">
        <v>370</v>
      </c>
      <c r="D381" s="144" t="s">
        <v>371</v>
      </c>
      <c r="E381" s="167"/>
      <c r="F381" s="454">
        <f>SUM(F382)</f>
        <v>0</v>
      </c>
    </row>
    <row r="382" spans="1:6" s="505" customFormat="1" ht="33.75" hidden="1" customHeight="1" x14ac:dyDescent="0.25">
      <c r="A382" s="309" t="s">
        <v>660</v>
      </c>
      <c r="B382" s="310" t="s">
        <v>662</v>
      </c>
      <c r="C382" s="311" t="s">
        <v>10</v>
      </c>
      <c r="D382" s="312" t="s">
        <v>371</v>
      </c>
      <c r="E382" s="338"/>
      <c r="F382" s="395">
        <f>SUM(F383)</f>
        <v>0</v>
      </c>
    </row>
    <row r="383" spans="1:6" s="505" customFormat="1" ht="18" hidden="1" customHeight="1" x14ac:dyDescent="0.25">
      <c r="A383" s="27" t="s">
        <v>661</v>
      </c>
      <c r="B383" s="117" t="s">
        <v>662</v>
      </c>
      <c r="C383" s="206" t="s">
        <v>10</v>
      </c>
      <c r="D383" s="115" t="s">
        <v>663</v>
      </c>
      <c r="E383" s="28"/>
      <c r="F383" s="394">
        <f>SUM(F384)</f>
        <v>0</v>
      </c>
    </row>
    <row r="384" spans="1:6" s="505" customFormat="1" ht="33.75" hidden="1" customHeight="1" x14ac:dyDescent="0.25">
      <c r="A384" s="129" t="s">
        <v>514</v>
      </c>
      <c r="B384" s="125" t="s">
        <v>662</v>
      </c>
      <c r="C384" s="207" t="s">
        <v>10</v>
      </c>
      <c r="D384" s="122" t="s">
        <v>663</v>
      </c>
      <c r="E384" s="44" t="s">
        <v>16</v>
      </c>
      <c r="F384" s="397">
        <f>SUM(прил5!H342)</f>
        <v>0</v>
      </c>
    </row>
    <row r="385" spans="1:6" s="43" customFormat="1" ht="51" customHeight="1" x14ac:dyDescent="0.25">
      <c r="A385" s="152" t="s">
        <v>115</v>
      </c>
      <c r="B385" s="143" t="s">
        <v>187</v>
      </c>
      <c r="C385" s="245" t="s">
        <v>370</v>
      </c>
      <c r="D385" s="144" t="s">
        <v>371</v>
      </c>
      <c r="E385" s="167"/>
      <c r="F385" s="454">
        <f>SUM(F386)</f>
        <v>334700</v>
      </c>
    </row>
    <row r="386" spans="1:6" s="43" customFormat="1" ht="51" customHeight="1" x14ac:dyDescent="0.25">
      <c r="A386" s="322" t="s">
        <v>388</v>
      </c>
      <c r="B386" s="310" t="s">
        <v>187</v>
      </c>
      <c r="C386" s="311" t="s">
        <v>12</v>
      </c>
      <c r="D386" s="312" t="s">
        <v>371</v>
      </c>
      <c r="E386" s="338"/>
      <c r="F386" s="395">
        <f>SUM(F387)</f>
        <v>334700</v>
      </c>
    </row>
    <row r="387" spans="1:6" s="43" customFormat="1" ht="32.25" customHeight="1" x14ac:dyDescent="0.25">
      <c r="A387" s="75" t="s">
        <v>78</v>
      </c>
      <c r="B387" s="117" t="s">
        <v>187</v>
      </c>
      <c r="C387" s="206" t="s">
        <v>12</v>
      </c>
      <c r="D387" s="115" t="s">
        <v>389</v>
      </c>
      <c r="E387" s="28"/>
      <c r="F387" s="394">
        <f>SUM(F388)</f>
        <v>334700</v>
      </c>
    </row>
    <row r="388" spans="1:6" s="43" customFormat="1" ht="47.25" x14ac:dyDescent="0.25">
      <c r="A388" s="76" t="s">
        <v>76</v>
      </c>
      <c r="B388" s="125" t="s">
        <v>187</v>
      </c>
      <c r="C388" s="207" t="s">
        <v>12</v>
      </c>
      <c r="D388" s="122" t="s">
        <v>389</v>
      </c>
      <c r="E388" s="44" t="s">
        <v>13</v>
      </c>
      <c r="F388" s="397">
        <f>SUM(прил5!H72)</f>
        <v>334700</v>
      </c>
    </row>
    <row r="389" spans="1:6" s="43" customFormat="1" ht="27" customHeight="1" x14ac:dyDescent="0.25">
      <c r="A389" s="444" t="s">
        <v>598</v>
      </c>
      <c r="B389" s="440"/>
      <c r="C389" s="441"/>
      <c r="D389" s="442"/>
      <c r="E389" s="443"/>
      <c r="F389" s="452">
        <f>SUM(F390+F394+F399+F416+F433+F437+F407)</f>
        <v>29522251</v>
      </c>
    </row>
    <row r="390" spans="1:6" s="43" customFormat="1" ht="16.5" customHeight="1" x14ac:dyDescent="0.25">
      <c r="A390" s="74" t="s">
        <v>103</v>
      </c>
      <c r="B390" s="154" t="s">
        <v>372</v>
      </c>
      <c r="C390" s="246" t="s">
        <v>370</v>
      </c>
      <c r="D390" s="155" t="s">
        <v>371</v>
      </c>
      <c r="E390" s="131"/>
      <c r="F390" s="447">
        <f>SUM(F391)</f>
        <v>1828008</v>
      </c>
    </row>
    <row r="391" spans="1:6" s="43" customFormat="1" ht="17.25" customHeight="1" x14ac:dyDescent="0.25">
      <c r="A391" s="152" t="s">
        <v>104</v>
      </c>
      <c r="B391" s="153" t="s">
        <v>181</v>
      </c>
      <c r="C391" s="161" t="s">
        <v>370</v>
      </c>
      <c r="D391" s="149" t="s">
        <v>371</v>
      </c>
      <c r="E391" s="158"/>
      <c r="F391" s="454">
        <f>SUM(F392)</f>
        <v>1828008</v>
      </c>
    </row>
    <row r="392" spans="1:6" s="43" customFormat="1" ht="31.5" x14ac:dyDescent="0.25">
      <c r="A392" s="75" t="s">
        <v>75</v>
      </c>
      <c r="B392" s="123" t="s">
        <v>181</v>
      </c>
      <c r="C392" s="159" t="s">
        <v>370</v>
      </c>
      <c r="D392" s="151" t="s">
        <v>375</v>
      </c>
      <c r="E392" s="42"/>
      <c r="F392" s="394">
        <f>SUM(F393)</f>
        <v>1828008</v>
      </c>
    </row>
    <row r="393" spans="1:6" s="43" customFormat="1" ht="47.25" x14ac:dyDescent="0.25">
      <c r="A393" s="76" t="s">
        <v>76</v>
      </c>
      <c r="B393" s="124" t="s">
        <v>181</v>
      </c>
      <c r="C393" s="156" t="s">
        <v>370</v>
      </c>
      <c r="D393" s="148" t="s">
        <v>375</v>
      </c>
      <c r="E393" s="60" t="s">
        <v>13</v>
      </c>
      <c r="F393" s="397">
        <f>SUM(прил5!H21)</f>
        <v>1828008</v>
      </c>
    </row>
    <row r="394" spans="1:6" s="43" customFormat="1" ht="16.5" customHeight="1" x14ac:dyDescent="0.25">
      <c r="A394" s="74" t="s">
        <v>118</v>
      </c>
      <c r="B394" s="154" t="s">
        <v>188</v>
      </c>
      <c r="C394" s="246" t="s">
        <v>370</v>
      </c>
      <c r="D394" s="155" t="s">
        <v>371</v>
      </c>
      <c r="E394" s="131"/>
      <c r="F394" s="447">
        <f>SUM(F395)</f>
        <v>15657078</v>
      </c>
    </row>
    <row r="395" spans="1:6" s="43" customFormat="1" ht="15.75" customHeight="1" x14ac:dyDescent="0.25">
      <c r="A395" s="152" t="s">
        <v>119</v>
      </c>
      <c r="B395" s="153" t="s">
        <v>189</v>
      </c>
      <c r="C395" s="161" t="s">
        <v>370</v>
      </c>
      <c r="D395" s="149" t="s">
        <v>371</v>
      </c>
      <c r="E395" s="158"/>
      <c r="F395" s="454">
        <f>SUM(F396)</f>
        <v>15657078</v>
      </c>
    </row>
    <row r="396" spans="1:6" s="43" customFormat="1" ht="31.5" x14ac:dyDescent="0.25">
      <c r="A396" s="75" t="s">
        <v>75</v>
      </c>
      <c r="B396" s="123" t="s">
        <v>189</v>
      </c>
      <c r="C396" s="159" t="s">
        <v>370</v>
      </c>
      <c r="D396" s="151" t="s">
        <v>375</v>
      </c>
      <c r="E396" s="42"/>
      <c r="F396" s="394">
        <f>SUM(F397:F398)</f>
        <v>15657078</v>
      </c>
    </row>
    <row r="397" spans="1:6" s="43" customFormat="1" ht="47.25" x14ac:dyDescent="0.25">
      <c r="A397" s="76" t="s">
        <v>76</v>
      </c>
      <c r="B397" s="124" t="s">
        <v>189</v>
      </c>
      <c r="C397" s="156" t="s">
        <v>370</v>
      </c>
      <c r="D397" s="148" t="s">
        <v>375</v>
      </c>
      <c r="E397" s="60" t="s">
        <v>13</v>
      </c>
      <c r="F397" s="397">
        <f>SUM(прил5!H76)</f>
        <v>15646534</v>
      </c>
    </row>
    <row r="398" spans="1:6" s="43" customFormat="1" ht="16.5" customHeight="1" x14ac:dyDescent="0.25">
      <c r="A398" s="76" t="s">
        <v>18</v>
      </c>
      <c r="B398" s="124" t="s">
        <v>189</v>
      </c>
      <c r="C398" s="156" t="s">
        <v>370</v>
      </c>
      <c r="D398" s="148" t="s">
        <v>375</v>
      </c>
      <c r="E398" s="60" t="s">
        <v>17</v>
      </c>
      <c r="F398" s="397">
        <f>SUM(прил5!H77)</f>
        <v>10544</v>
      </c>
    </row>
    <row r="399" spans="1:6" s="43" customFormat="1" ht="31.5" x14ac:dyDescent="0.25">
      <c r="A399" s="74" t="s">
        <v>108</v>
      </c>
      <c r="B399" s="154" t="s">
        <v>213</v>
      </c>
      <c r="C399" s="246" t="s">
        <v>370</v>
      </c>
      <c r="D399" s="155" t="s">
        <v>371</v>
      </c>
      <c r="E399" s="131"/>
      <c r="F399" s="447">
        <f>SUM(F400+F403)</f>
        <v>1172686</v>
      </c>
    </row>
    <row r="400" spans="1:6" s="43" customFormat="1" ht="16.5" customHeight="1" x14ac:dyDescent="0.25">
      <c r="A400" s="152" t="s">
        <v>109</v>
      </c>
      <c r="B400" s="153" t="s">
        <v>214</v>
      </c>
      <c r="C400" s="161" t="s">
        <v>370</v>
      </c>
      <c r="D400" s="149" t="s">
        <v>371</v>
      </c>
      <c r="E400" s="158"/>
      <c r="F400" s="454">
        <f>SUM(F401)</f>
        <v>697604</v>
      </c>
    </row>
    <row r="401" spans="1:6" s="43" customFormat="1" ht="31.5" x14ac:dyDescent="0.25">
      <c r="A401" s="75" t="s">
        <v>75</v>
      </c>
      <c r="B401" s="123" t="s">
        <v>214</v>
      </c>
      <c r="C401" s="159" t="s">
        <v>370</v>
      </c>
      <c r="D401" s="151" t="s">
        <v>375</v>
      </c>
      <c r="E401" s="42"/>
      <c r="F401" s="394">
        <f>SUM(F402)</f>
        <v>697604</v>
      </c>
    </row>
    <row r="402" spans="1:6" s="43" customFormat="1" ht="47.25" x14ac:dyDescent="0.25">
      <c r="A402" s="76" t="s">
        <v>76</v>
      </c>
      <c r="B402" s="124" t="s">
        <v>214</v>
      </c>
      <c r="C402" s="156" t="s">
        <v>370</v>
      </c>
      <c r="D402" s="148" t="s">
        <v>375</v>
      </c>
      <c r="E402" s="60" t="s">
        <v>13</v>
      </c>
      <c r="F402" s="397">
        <f>SUM(прил5!H31)</f>
        <v>697604</v>
      </c>
    </row>
    <row r="403" spans="1:6" s="43" customFormat="1" ht="21" customHeight="1" x14ac:dyDescent="0.25">
      <c r="A403" s="152" t="s">
        <v>638</v>
      </c>
      <c r="B403" s="153" t="s">
        <v>636</v>
      </c>
      <c r="C403" s="161" t="s">
        <v>370</v>
      </c>
      <c r="D403" s="149" t="s">
        <v>371</v>
      </c>
      <c r="E403" s="158"/>
      <c r="F403" s="454">
        <f>SUM(F404)</f>
        <v>475082</v>
      </c>
    </row>
    <row r="404" spans="1:6" s="43" customFormat="1" ht="31.5" x14ac:dyDescent="0.25">
      <c r="A404" s="75" t="s">
        <v>639</v>
      </c>
      <c r="B404" s="123" t="s">
        <v>636</v>
      </c>
      <c r="C404" s="159" t="s">
        <v>370</v>
      </c>
      <c r="D404" s="151" t="s">
        <v>637</v>
      </c>
      <c r="E404" s="42"/>
      <c r="F404" s="394">
        <f>SUM(F405:F406)</f>
        <v>475082</v>
      </c>
    </row>
    <row r="405" spans="1:6" s="43" customFormat="1" ht="47.25" x14ac:dyDescent="0.25">
      <c r="A405" s="76" t="s">
        <v>76</v>
      </c>
      <c r="B405" s="124" t="s">
        <v>636</v>
      </c>
      <c r="C405" s="156" t="s">
        <v>370</v>
      </c>
      <c r="D405" s="148" t="s">
        <v>637</v>
      </c>
      <c r="E405" s="60" t="s">
        <v>13</v>
      </c>
      <c r="F405" s="397">
        <f>SUM(прил5!H34)</f>
        <v>450082</v>
      </c>
    </row>
    <row r="406" spans="1:6" s="43" customFormat="1" ht="31.5" x14ac:dyDescent="0.25">
      <c r="A406" s="129" t="s">
        <v>514</v>
      </c>
      <c r="B406" s="124" t="s">
        <v>636</v>
      </c>
      <c r="C406" s="156" t="s">
        <v>370</v>
      </c>
      <c r="D406" s="148" t="s">
        <v>637</v>
      </c>
      <c r="E406" s="60" t="s">
        <v>16</v>
      </c>
      <c r="F406" s="397">
        <f>SUM(прил5!H35)</f>
        <v>25000</v>
      </c>
    </row>
    <row r="407" spans="1:6" s="43" customFormat="1" ht="31.5" x14ac:dyDescent="0.25">
      <c r="A407" s="74" t="s">
        <v>24</v>
      </c>
      <c r="B407" s="154" t="s">
        <v>193</v>
      </c>
      <c r="C407" s="246" t="s">
        <v>370</v>
      </c>
      <c r="D407" s="155" t="s">
        <v>371</v>
      </c>
      <c r="E407" s="131"/>
      <c r="F407" s="447">
        <f>SUM(F408)</f>
        <v>1546687</v>
      </c>
    </row>
    <row r="408" spans="1:6" s="43" customFormat="1" ht="16.5" customHeight="1" x14ac:dyDescent="0.25">
      <c r="A408" s="152" t="s">
        <v>83</v>
      </c>
      <c r="B408" s="153" t="s">
        <v>194</v>
      </c>
      <c r="C408" s="161" t="s">
        <v>370</v>
      </c>
      <c r="D408" s="149" t="s">
        <v>371</v>
      </c>
      <c r="E408" s="158"/>
      <c r="F408" s="454">
        <f>SUM(F411+F414+F409)</f>
        <v>1546687</v>
      </c>
    </row>
    <row r="409" spans="1:6" s="43" customFormat="1" ht="16.5" hidden="1" customHeight="1" x14ac:dyDescent="0.25">
      <c r="A409" s="75" t="s">
        <v>100</v>
      </c>
      <c r="B409" s="123" t="s">
        <v>194</v>
      </c>
      <c r="C409" s="159" t="s">
        <v>370</v>
      </c>
      <c r="D409" s="151" t="s">
        <v>393</v>
      </c>
      <c r="E409" s="42"/>
      <c r="F409" s="394">
        <f>SUM(F410:F410)</f>
        <v>0</v>
      </c>
    </row>
    <row r="410" spans="1:6" s="43" customFormat="1" ht="31.5" hidden="1" x14ac:dyDescent="0.25">
      <c r="A410" s="76" t="s">
        <v>514</v>
      </c>
      <c r="B410" s="124" t="s">
        <v>194</v>
      </c>
      <c r="C410" s="156" t="s">
        <v>370</v>
      </c>
      <c r="D410" s="148" t="s">
        <v>393</v>
      </c>
      <c r="E410" s="60" t="s">
        <v>16</v>
      </c>
      <c r="F410" s="397">
        <f>SUM(прил5!H138)</f>
        <v>0</v>
      </c>
    </row>
    <row r="411" spans="1:6" s="43" customFormat="1" ht="16.5" customHeight="1" x14ac:dyDescent="0.25">
      <c r="A411" s="75" t="s">
        <v>101</v>
      </c>
      <c r="B411" s="123" t="s">
        <v>194</v>
      </c>
      <c r="C411" s="159" t="s">
        <v>370</v>
      </c>
      <c r="D411" s="151" t="s">
        <v>399</v>
      </c>
      <c r="E411" s="42"/>
      <c r="F411" s="394">
        <f>SUM(F412:F413)</f>
        <v>1546687</v>
      </c>
    </row>
    <row r="412" spans="1:6" s="43" customFormat="1" ht="33" hidden="1" customHeight="1" x14ac:dyDescent="0.25">
      <c r="A412" s="76" t="s">
        <v>514</v>
      </c>
      <c r="B412" s="124" t="s">
        <v>194</v>
      </c>
      <c r="C412" s="156" t="s">
        <v>370</v>
      </c>
      <c r="D412" s="148" t="s">
        <v>399</v>
      </c>
      <c r="E412" s="60" t="s">
        <v>16</v>
      </c>
      <c r="F412" s="397">
        <f>SUM(прил5!H140)</f>
        <v>0</v>
      </c>
    </row>
    <row r="413" spans="1:6" s="43" customFormat="1" ht="18.75" customHeight="1" x14ac:dyDescent="0.25">
      <c r="A413" s="76" t="s">
        <v>18</v>
      </c>
      <c r="B413" s="124" t="s">
        <v>194</v>
      </c>
      <c r="C413" s="156" t="s">
        <v>370</v>
      </c>
      <c r="D413" s="148" t="s">
        <v>399</v>
      </c>
      <c r="E413" s="60" t="s">
        <v>17</v>
      </c>
      <c r="F413" s="397">
        <f>SUM(прил5!H141)</f>
        <v>1546687</v>
      </c>
    </row>
    <row r="414" spans="1:6" s="43" customFormat="1" ht="31.5" hidden="1" customHeight="1" x14ac:dyDescent="0.25">
      <c r="A414" s="75" t="s">
        <v>648</v>
      </c>
      <c r="B414" s="123" t="s">
        <v>194</v>
      </c>
      <c r="C414" s="159" t="s">
        <v>370</v>
      </c>
      <c r="D414" s="151" t="s">
        <v>647</v>
      </c>
      <c r="E414" s="42"/>
      <c r="F414" s="394">
        <f>SUM(F415)</f>
        <v>0</v>
      </c>
    </row>
    <row r="415" spans="1:6" s="43" customFormat="1" ht="33" hidden="1" customHeight="1" x14ac:dyDescent="0.25">
      <c r="A415" s="76" t="s">
        <v>514</v>
      </c>
      <c r="B415" s="124" t="s">
        <v>194</v>
      </c>
      <c r="C415" s="156" t="s">
        <v>370</v>
      </c>
      <c r="D415" s="148" t="s">
        <v>647</v>
      </c>
      <c r="E415" s="60" t="s">
        <v>16</v>
      </c>
      <c r="F415" s="397">
        <f>SUM(прил5!H143)</f>
        <v>0</v>
      </c>
    </row>
    <row r="416" spans="1:6" s="43" customFormat="1" ht="16.5" customHeight="1" x14ac:dyDescent="0.25">
      <c r="A416" s="74" t="s">
        <v>176</v>
      </c>
      <c r="B416" s="154" t="s">
        <v>195</v>
      </c>
      <c r="C416" s="246" t="s">
        <v>370</v>
      </c>
      <c r="D416" s="155" t="s">
        <v>371</v>
      </c>
      <c r="E416" s="131"/>
      <c r="F416" s="447">
        <f>SUM(F417)</f>
        <v>1296233</v>
      </c>
    </row>
    <row r="417" spans="1:6" s="43" customFormat="1" ht="16.5" customHeight="1" x14ac:dyDescent="0.25">
      <c r="A417" s="152" t="s">
        <v>175</v>
      </c>
      <c r="B417" s="153" t="s">
        <v>196</v>
      </c>
      <c r="C417" s="161" t="s">
        <v>370</v>
      </c>
      <c r="D417" s="149" t="s">
        <v>371</v>
      </c>
      <c r="E417" s="158"/>
      <c r="F417" s="454">
        <f>SUM(F418+F420+F422+F431+F429+F426+F424)</f>
        <v>1296233</v>
      </c>
    </row>
    <row r="418" spans="1:6" s="43" customFormat="1" ht="31.5" customHeight="1" x14ac:dyDescent="0.25">
      <c r="A418" s="75" t="s">
        <v>608</v>
      </c>
      <c r="B418" s="123" t="s">
        <v>196</v>
      </c>
      <c r="C418" s="159" t="s">
        <v>370</v>
      </c>
      <c r="D418" s="151" t="s">
        <v>516</v>
      </c>
      <c r="E418" s="42"/>
      <c r="F418" s="394">
        <f>SUM(F419)</f>
        <v>146459</v>
      </c>
    </row>
    <row r="419" spans="1:6" s="43" customFormat="1" ht="31.5" customHeight="1" x14ac:dyDescent="0.25">
      <c r="A419" s="76" t="s">
        <v>514</v>
      </c>
      <c r="B419" s="124" t="s">
        <v>196</v>
      </c>
      <c r="C419" s="156" t="s">
        <v>370</v>
      </c>
      <c r="D419" s="148" t="s">
        <v>516</v>
      </c>
      <c r="E419" s="60" t="s">
        <v>16</v>
      </c>
      <c r="F419" s="397">
        <f>SUM(прил5!H490)</f>
        <v>146459</v>
      </c>
    </row>
    <row r="420" spans="1:6" s="43" customFormat="1" ht="48.75" customHeight="1" x14ac:dyDescent="0.25">
      <c r="A420" s="75" t="s">
        <v>618</v>
      </c>
      <c r="B420" s="123" t="s">
        <v>196</v>
      </c>
      <c r="C420" s="159" t="s">
        <v>370</v>
      </c>
      <c r="D420" s="151" t="s">
        <v>517</v>
      </c>
      <c r="E420" s="42"/>
      <c r="F420" s="394">
        <f>SUM(F421)</f>
        <v>33470</v>
      </c>
    </row>
    <row r="421" spans="1:6" s="43" customFormat="1" ht="51" customHeight="1" x14ac:dyDescent="0.25">
      <c r="A421" s="76" t="s">
        <v>76</v>
      </c>
      <c r="B421" s="124" t="s">
        <v>196</v>
      </c>
      <c r="C421" s="156" t="s">
        <v>370</v>
      </c>
      <c r="D421" s="148" t="s">
        <v>517</v>
      </c>
      <c r="E421" s="60" t="s">
        <v>13</v>
      </c>
      <c r="F421" s="397">
        <f>SUM(прил5!H147)</f>
        <v>33470</v>
      </c>
    </row>
    <row r="422" spans="1:6" s="43" customFormat="1" ht="47.25" hidden="1" x14ac:dyDescent="0.25">
      <c r="A422" s="75" t="s">
        <v>581</v>
      </c>
      <c r="B422" s="123" t="s">
        <v>196</v>
      </c>
      <c r="C422" s="159" t="s">
        <v>370</v>
      </c>
      <c r="D422" s="151" t="s">
        <v>582</v>
      </c>
      <c r="E422" s="42"/>
      <c r="F422" s="394">
        <f>SUM(F423)</f>
        <v>44848</v>
      </c>
    </row>
    <row r="423" spans="1:6" s="43" customFormat="1" ht="33" hidden="1" customHeight="1" x14ac:dyDescent="0.25">
      <c r="A423" s="76" t="s">
        <v>514</v>
      </c>
      <c r="B423" s="124" t="s">
        <v>196</v>
      </c>
      <c r="C423" s="156" t="s">
        <v>370</v>
      </c>
      <c r="D423" s="148" t="s">
        <v>582</v>
      </c>
      <c r="E423" s="60" t="s">
        <v>16</v>
      </c>
      <c r="F423" s="397">
        <f>SUM(прил5!H82)</f>
        <v>44848</v>
      </c>
    </row>
    <row r="424" spans="1:6" s="43" customFormat="1" ht="19.5" hidden="1" customHeight="1" x14ac:dyDescent="0.25">
      <c r="A424" s="557" t="s">
        <v>714</v>
      </c>
      <c r="B424" s="123" t="s">
        <v>196</v>
      </c>
      <c r="C424" s="159" t="s">
        <v>370</v>
      </c>
      <c r="D424" s="151" t="s">
        <v>715</v>
      </c>
      <c r="E424" s="42"/>
      <c r="F424" s="394">
        <f>SUM(F425)</f>
        <v>0</v>
      </c>
    </row>
    <row r="425" spans="1:6" s="43" customFormat="1" ht="33" hidden="1" customHeight="1" x14ac:dyDescent="0.25">
      <c r="A425" s="537" t="s">
        <v>514</v>
      </c>
      <c r="B425" s="124" t="s">
        <v>196</v>
      </c>
      <c r="C425" s="156" t="s">
        <v>370</v>
      </c>
      <c r="D425" s="148" t="s">
        <v>715</v>
      </c>
      <c r="E425" s="60" t="s">
        <v>16</v>
      </c>
      <c r="F425" s="397">
        <f>SUM(прил5!H149)</f>
        <v>0</v>
      </c>
    </row>
    <row r="426" spans="1:6" s="43" customFormat="1" ht="35.25" customHeight="1" x14ac:dyDescent="0.25">
      <c r="A426" s="75" t="s">
        <v>601</v>
      </c>
      <c r="B426" s="123" t="s">
        <v>196</v>
      </c>
      <c r="C426" s="159" t="s">
        <v>370</v>
      </c>
      <c r="D426" s="151" t="s">
        <v>401</v>
      </c>
      <c r="E426" s="42"/>
      <c r="F426" s="394">
        <f>SUM(F427:F428)</f>
        <v>887000</v>
      </c>
    </row>
    <row r="427" spans="1:6" s="43" customFormat="1" ht="47.25" customHeight="1" x14ac:dyDescent="0.25">
      <c r="A427" s="76" t="s">
        <v>76</v>
      </c>
      <c r="B427" s="124" t="s">
        <v>196</v>
      </c>
      <c r="C427" s="156" t="s">
        <v>370</v>
      </c>
      <c r="D427" s="148" t="s">
        <v>401</v>
      </c>
      <c r="E427" s="60" t="s">
        <v>13</v>
      </c>
      <c r="F427" s="397">
        <f>SUM(прил5!H151)</f>
        <v>887000</v>
      </c>
    </row>
    <row r="428" spans="1:6" s="43" customFormat="1" ht="30" hidden="1" customHeight="1" x14ac:dyDescent="0.25">
      <c r="A428" s="76" t="s">
        <v>514</v>
      </c>
      <c r="B428" s="124" t="s">
        <v>196</v>
      </c>
      <c r="C428" s="156" t="s">
        <v>370</v>
      </c>
      <c r="D428" s="148" t="s">
        <v>401</v>
      </c>
      <c r="E428" s="60" t="s">
        <v>16</v>
      </c>
      <c r="F428" s="397">
        <f>SUM(прил5!H152)</f>
        <v>0</v>
      </c>
    </row>
    <row r="429" spans="1:6" s="43" customFormat="1" ht="33" customHeight="1" x14ac:dyDescent="0.25">
      <c r="A429" s="75" t="s">
        <v>507</v>
      </c>
      <c r="B429" s="123" t="s">
        <v>196</v>
      </c>
      <c r="C429" s="159" t="s">
        <v>370</v>
      </c>
      <c r="D429" s="151" t="s">
        <v>425</v>
      </c>
      <c r="E429" s="42"/>
      <c r="F429" s="394">
        <f>SUM(F430)</f>
        <v>64456</v>
      </c>
    </row>
    <row r="430" spans="1:6" s="43" customFormat="1" ht="48" customHeight="1" x14ac:dyDescent="0.25">
      <c r="A430" s="76" t="s">
        <v>76</v>
      </c>
      <c r="B430" s="124" t="s">
        <v>196</v>
      </c>
      <c r="C430" s="156" t="s">
        <v>370</v>
      </c>
      <c r="D430" s="148" t="s">
        <v>425</v>
      </c>
      <c r="E430" s="60" t="s">
        <v>13</v>
      </c>
      <c r="F430" s="397">
        <f>SUM(прил5!H154)</f>
        <v>64456</v>
      </c>
    </row>
    <row r="431" spans="1:6" s="43" customFormat="1" ht="16.5" customHeight="1" x14ac:dyDescent="0.25">
      <c r="A431" s="75" t="s">
        <v>177</v>
      </c>
      <c r="B431" s="123" t="s">
        <v>196</v>
      </c>
      <c r="C431" s="159" t="s">
        <v>370</v>
      </c>
      <c r="D431" s="151" t="s">
        <v>400</v>
      </c>
      <c r="E431" s="42"/>
      <c r="F431" s="394">
        <f>SUM(F432)</f>
        <v>120000</v>
      </c>
    </row>
    <row r="432" spans="1:6" s="43" customFormat="1" ht="32.25" customHeight="1" x14ac:dyDescent="0.25">
      <c r="A432" s="76" t="s">
        <v>514</v>
      </c>
      <c r="B432" s="124" t="s">
        <v>196</v>
      </c>
      <c r="C432" s="156" t="s">
        <v>370</v>
      </c>
      <c r="D432" s="148" t="s">
        <v>400</v>
      </c>
      <c r="E432" s="60" t="s">
        <v>16</v>
      </c>
      <c r="F432" s="397">
        <f>SUM(прил5!H156)</f>
        <v>120000</v>
      </c>
    </row>
    <row r="433" spans="1:6" s="43" customFormat="1" ht="15.75" customHeight="1" x14ac:dyDescent="0.25">
      <c r="A433" s="74" t="s">
        <v>81</v>
      </c>
      <c r="B433" s="154" t="s">
        <v>190</v>
      </c>
      <c r="C433" s="246" t="s">
        <v>370</v>
      </c>
      <c r="D433" s="155" t="s">
        <v>371</v>
      </c>
      <c r="E433" s="131"/>
      <c r="F433" s="447">
        <f>SUM(F434)</f>
        <v>400000</v>
      </c>
    </row>
    <row r="434" spans="1:6" s="43" customFormat="1" ht="15.75" customHeight="1" x14ac:dyDescent="0.25">
      <c r="A434" s="152" t="s">
        <v>82</v>
      </c>
      <c r="B434" s="153" t="s">
        <v>191</v>
      </c>
      <c r="C434" s="161" t="s">
        <v>370</v>
      </c>
      <c r="D434" s="149" t="s">
        <v>371</v>
      </c>
      <c r="E434" s="158"/>
      <c r="F434" s="454">
        <f>SUM(F435)</f>
        <v>400000</v>
      </c>
    </row>
    <row r="435" spans="1:6" s="43" customFormat="1" ht="15.75" customHeight="1" x14ac:dyDescent="0.25">
      <c r="A435" s="75" t="s">
        <v>100</v>
      </c>
      <c r="B435" s="123" t="s">
        <v>191</v>
      </c>
      <c r="C435" s="159" t="s">
        <v>370</v>
      </c>
      <c r="D435" s="151" t="s">
        <v>393</v>
      </c>
      <c r="E435" s="42"/>
      <c r="F435" s="394">
        <f>SUM(F436)</f>
        <v>400000</v>
      </c>
    </row>
    <row r="436" spans="1:6" s="43" customFormat="1" ht="15.75" customHeight="1" x14ac:dyDescent="0.25">
      <c r="A436" s="76" t="s">
        <v>18</v>
      </c>
      <c r="B436" s="124" t="s">
        <v>191</v>
      </c>
      <c r="C436" s="156" t="s">
        <v>370</v>
      </c>
      <c r="D436" s="148" t="s">
        <v>393</v>
      </c>
      <c r="E436" s="60" t="s">
        <v>17</v>
      </c>
      <c r="F436" s="397">
        <f>SUM(прил5!H104)</f>
        <v>400000</v>
      </c>
    </row>
    <row r="437" spans="1:6" s="43" customFormat="1" ht="31.5" x14ac:dyDescent="0.25">
      <c r="A437" s="74" t="s">
        <v>126</v>
      </c>
      <c r="B437" s="154" t="s">
        <v>197</v>
      </c>
      <c r="C437" s="246" t="s">
        <v>370</v>
      </c>
      <c r="D437" s="155" t="s">
        <v>371</v>
      </c>
      <c r="E437" s="131"/>
      <c r="F437" s="447">
        <f>SUM(F438)</f>
        <v>7621559</v>
      </c>
    </row>
    <row r="438" spans="1:6" s="43" customFormat="1" ht="31.5" x14ac:dyDescent="0.25">
      <c r="A438" s="152" t="s">
        <v>127</v>
      </c>
      <c r="B438" s="153" t="s">
        <v>198</v>
      </c>
      <c r="C438" s="161" t="s">
        <v>370</v>
      </c>
      <c r="D438" s="149" t="s">
        <v>371</v>
      </c>
      <c r="E438" s="158"/>
      <c r="F438" s="454">
        <f>SUM(F439+F443)</f>
        <v>7621559</v>
      </c>
    </row>
    <row r="439" spans="1:6" s="43" customFormat="1" ht="31.5" x14ac:dyDescent="0.25">
      <c r="A439" s="75" t="s">
        <v>84</v>
      </c>
      <c r="B439" s="123" t="s">
        <v>198</v>
      </c>
      <c r="C439" s="159" t="s">
        <v>370</v>
      </c>
      <c r="D439" s="151" t="s">
        <v>402</v>
      </c>
      <c r="E439" s="42"/>
      <c r="F439" s="394">
        <f>SUM(F440:F442)</f>
        <v>7621559</v>
      </c>
    </row>
    <row r="440" spans="1:6" s="43" customFormat="1" ht="47.25" x14ac:dyDescent="0.25">
      <c r="A440" s="76" t="s">
        <v>76</v>
      </c>
      <c r="B440" s="124" t="s">
        <v>198</v>
      </c>
      <c r="C440" s="156" t="s">
        <v>370</v>
      </c>
      <c r="D440" s="148" t="s">
        <v>402</v>
      </c>
      <c r="E440" s="60" t="s">
        <v>13</v>
      </c>
      <c r="F440" s="397">
        <f>SUM(прил5!H160)</f>
        <v>4681501</v>
      </c>
    </row>
    <row r="441" spans="1:6" s="43" customFormat="1" ht="31.5" customHeight="1" x14ac:dyDescent="0.25">
      <c r="A441" s="76" t="s">
        <v>514</v>
      </c>
      <c r="B441" s="124" t="s">
        <v>198</v>
      </c>
      <c r="C441" s="156" t="s">
        <v>370</v>
      </c>
      <c r="D441" s="148" t="s">
        <v>402</v>
      </c>
      <c r="E441" s="60" t="s">
        <v>16</v>
      </c>
      <c r="F441" s="397">
        <f>SUM(прил5!H161)</f>
        <v>2886151</v>
      </c>
    </row>
    <row r="442" spans="1:6" s="43" customFormat="1" ht="18" customHeight="1" x14ac:dyDescent="0.25">
      <c r="A442" s="76" t="s">
        <v>18</v>
      </c>
      <c r="B442" s="124" t="s">
        <v>198</v>
      </c>
      <c r="C442" s="156" t="s">
        <v>370</v>
      </c>
      <c r="D442" s="148" t="s">
        <v>402</v>
      </c>
      <c r="E442" s="60" t="s">
        <v>17</v>
      </c>
      <c r="F442" s="397">
        <f>SUM(прил5!H162)</f>
        <v>53907</v>
      </c>
    </row>
    <row r="443" spans="1:6" s="43" customFormat="1" ht="33" hidden="1" customHeight="1" x14ac:dyDescent="0.25">
      <c r="A443" s="27" t="s">
        <v>648</v>
      </c>
      <c r="B443" s="123" t="s">
        <v>198</v>
      </c>
      <c r="C443" s="159" t="s">
        <v>370</v>
      </c>
      <c r="D443" s="151" t="s">
        <v>647</v>
      </c>
      <c r="E443" s="42"/>
      <c r="F443" s="394">
        <f>SUM(F444)</f>
        <v>0</v>
      </c>
    </row>
    <row r="444" spans="1:6" s="43" customFormat="1" ht="33" hidden="1" customHeight="1" x14ac:dyDescent="0.25">
      <c r="A444" s="61" t="s">
        <v>514</v>
      </c>
      <c r="B444" s="124" t="s">
        <v>198</v>
      </c>
      <c r="C444" s="156" t="s">
        <v>370</v>
      </c>
      <c r="D444" s="148" t="s">
        <v>647</v>
      </c>
      <c r="E444" s="60" t="s">
        <v>16</v>
      </c>
      <c r="F444" s="397">
        <f>SUM(прил5!H164)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прил3!Область_печати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2021-11-16T07:00:12Z</cp:lastPrinted>
  <dcterms:created xsi:type="dcterms:W3CDTF">2011-10-10T13:40:01Z</dcterms:created>
  <dcterms:modified xsi:type="dcterms:W3CDTF">2022-03-25T10:05:29Z</dcterms:modified>
</cp:coreProperties>
</file>