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2-2024\"/>
    </mc:Choice>
  </mc:AlternateContent>
  <xr:revisionPtr revIDLastSave="0" documentId="13_ncr:1_{B7128DD0-B8E4-4280-9145-4A2646A0E53D}" xr6:coauthVersionLast="45" xr6:coauthVersionMax="45" xr10:uidLastSave="{00000000-0000-0000-0000-000000000000}"/>
  <bookViews>
    <workbookView xWindow="-120" yWindow="-120" windowWidth="25440" windowHeight="15390" activeTab="6" xr2:uid="{00000000-000D-0000-FFFF-FFFF00000000}"/>
  </bookViews>
  <sheets>
    <sheet name="прил1" sheetId="42" r:id="rId1"/>
    <sheet name="прил2" sheetId="59" r:id="rId2"/>
    <sheet name="прил3" sheetId="41" r:id="rId3"/>
    <sheet name="прил4" sheetId="62" r:id="rId4"/>
    <sheet name="прил5" sheetId="2" r:id="rId5"/>
    <sheet name="прил6" sheetId="63" r:id="rId6"/>
    <sheet name="прил7" sheetId="51" r:id="rId7"/>
    <sheet name="прил8" sheetId="64" r:id="rId8"/>
    <sheet name="прил9" sheetId="40" r:id="rId9"/>
    <sheet name="прил10" sheetId="65" r:id="rId10"/>
    <sheet name="прил17т1" sheetId="52" r:id="rId11"/>
    <sheet name="прил17т3" sheetId="72" r:id="rId12"/>
    <sheet name="прил17т4" sheetId="73" r:id="rId13"/>
    <sheet name="прил17т5" sheetId="57" r:id="rId14"/>
    <sheet name="прил18" sheetId="74" r:id="rId15"/>
  </sheets>
  <definedNames>
    <definedName name="_xlnm._FilterDatabase" localSheetId="4" hidden="1">прил5!$G$1:$G$663</definedName>
    <definedName name="_xlnm._FilterDatabase" localSheetId="5" hidden="1">прил6!$G$1:$G$479</definedName>
    <definedName name="_xlnm._FilterDatabase" localSheetId="6" hidden="1">прил7!$E$1:$E$607</definedName>
    <definedName name="_xlnm._FilterDatabase" localSheetId="7" hidden="1">прил8!$H$1:$H$500</definedName>
    <definedName name="_xlnm._FilterDatabase" localSheetId="8" hidden="1">прил9!$D$1:$D$475</definedName>
    <definedName name="_xlnm.Print_Area" localSheetId="12">прил17т4!$A$1:$K$30</definedName>
    <definedName name="_xlnm.Print_Area" localSheetId="2">прил3!$A$1:$C$116</definedName>
    <definedName name="_xlnm.Print_Area" localSheetId="3">прил4!$A$1:$D$95</definedName>
    <definedName name="_xlnm.Print_Area" localSheetId="4">прил5!$A$1:$H$662</definedName>
    <definedName name="_xlnm.Print_Area" localSheetId="5">прил6!$A$1:$I$479</definedName>
    <definedName name="_xlnm.Print_Area" localSheetId="6">прил7!$A$1:$I$700</definedName>
    <definedName name="_xlnm.Print_Area" localSheetId="7">прил8!$A$1:$J$500</definedName>
    <definedName name="_xlnm.Print_Area" localSheetId="8">прил9!$A$1:$F$473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1" i="65" l="1"/>
  <c r="F271" i="65"/>
  <c r="G273" i="65"/>
  <c r="F273" i="65"/>
  <c r="G272" i="65"/>
  <c r="F272" i="65"/>
  <c r="F49" i="40" l="1"/>
  <c r="F48" i="40"/>
  <c r="F47" i="40"/>
  <c r="H475" i="2"/>
  <c r="H474" i="2"/>
  <c r="H473" i="2"/>
  <c r="H472" i="2" s="1"/>
  <c r="I577" i="51"/>
  <c r="H453" i="2"/>
  <c r="F24" i="40" s="1"/>
  <c r="H452" i="2"/>
  <c r="F23" i="40" s="1"/>
  <c r="H451" i="2"/>
  <c r="F22" i="40" s="1"/>
  <c r="I555" i="51"/>
  <c r="H590" i="2"/>
  <c r="F235" i="40" s="1"/>
  <c r="I510" i="51"/>
  <c r="H587" i="2"/>
  <c r="I507" i="51"/>
  <c r="F46" i="40" l="1"/>
  <c r="F21" i="40"/>
  <c r="H450" i="2"/>
  <c r="F232" i="40"/>
  <c r="H389" i="2"/>
  <c r="F381" i="40" s="1"/>
  <c r="H376" i="2"/>
  <c r="F239" i="40" s="1"/>
  <c r="H375" i="2"/>
  <c r="H374" i="2"/>
  <c r="H372" i="2"/>
  <c r="H371" i="2" s="1"/>
  <c r="H370" i="2"/>
  <c r="H369" i="2" s="1"/>
  <c r="I433" i="51"/>
  <c r="F225" i="40" l="1"/>
  <c r="F224" i="40" s="1"/>
  <c r="F227" i="40"/>
  <c r="F226" i="40" s="1"/>
  <c r="I415" i="51"/>
  <c r="I417" i="51"/>
  <c r="H339" i="2"/>
  <c r="H338" i="2" s="1"/>
  <c r="I386" i="51"/>
  <c r="H278" i="2"/>
  <c r="F154" i="40" s="1"/>
  <c r="I325" i="51"/>
  <c r="H292" i="2"/>
  <c r="H291" i="2" s="1"/>
  <c r="H290" i="2"/>
  <c r="F158" i="40" s="1"/>
  <c r="H289" i="2"/>
  <c r="F157" i="40" s="1"/>
  <c r="I339" i="51"/>
  <c r="I336" i="51"/>
  <c r="H263" i="2"/>
  <c r="F130" i="40" s="1"/>
  <c r="F129" i="40" s="1"/>
  <c r="H261" i="2"/>
  <c r="F128" i="40" s="1"/>
  <c r="H260" i="2"/>
  <c r="F127" i="40" s="1"/>
  <c r="I310" i="51"/>
  <c r="I307" i="51"/>
  <c r="F212" i="40" l="1"/>
  <c r="F211" i="40" s="1"/>
  <c r="H277" i="2"/>
  <c r="F156" i="40"/>
  <c r="H288" i="2"/>
  <c r="F160" i="40"/>
  <c r="F159" i="40" s="1"/>
  <c r="H259" i="2"/>
  <c r="H262" i="2"/>
  <c r="F126" i="40"/>
  <c r="H140" i="2"/>
  <c r="F398" i="40" s="1"/>
  <c r="H139" i="2"/>
  <c r="F397" i="40" s="1"/>
  <c r="I258" i="51"/>
  <c r="I257" i="51" s="1"/>
  <c r="I256" i="51" s="1"/>
  <c r="I255" i="51" s="1"/>
  <c r="F396" i="40" l="1"/>
  <c r="H138" i="2"/>
  <c r="H137" i="2" s="1"/>
  <c r="H136" i="2" s="1"/>
  <c r="H135" i="2" s="1"/>
  <c r="C27" i="41" l="1"/>
  <c r="C31" i="41"/>
  <c r="C16" i="41"/>
  <c r="C21" i="41"/>
  <c r="H60" i="2" l="1"/>
  <c r="F333" i="40" s="1"/>
  <c r="I46" i="51"/>
  <c r="F143" i="65" l="1"/>
  <c r="F142" i="65" s="1"/>
  <c r="F134" i="65"/>
  <c r="F133" i="65" s="1"/>
  <c r="F132" i="65"/>
  <c r="F131" i="65" s="1"/>
  <c r="G133" i="65"/>
  <c r="G131" i="65"/>
  <c r="H227" i="63"/>
  <c r="H226" i="63" s="1"/>
  <c r="H218" i="63"/>
  <c r="H217" i="63" s="1"/>
  <c r="H216" i="63"/>
  <c r="H215" i="63" s="1"/>
  <c r="J259" i="64"/>
  <c r="I259" i="64"/>
  <c r="J250" i="64"/>
  <c r="I250" i="64"/>
  <c r="J248" i="64"/>
  <c r="I248" i="64"/>
  <c r="I215" i="63"/>
  <c r="I217" i="63"/>
  <c r="I226" i="63"/>
  <c r="D58" i="62" l="1"/>
  <c r="I254" i="63" l="1"/>
  <c r="G169" i="65" s="1"/>
  <c r="H254" i="63"/>
  <c r="F169" i="65" s="1"/>
  <c r="I253" i="63"/>
  <c r="H253" i="63"/>
  <c r="F168" i="65" s="1"/>
  <c r="H255" i="63"/>
  <c r="I255" i="63"/>
  <c r="J285" i="64"/>
  <c r="I285" i="64"/>
  <c r="F238" i="40"/>
  <c r="F237" i="40"/>
  <c r="H377" i="2"/>
  <c r="H373" i="2" s="1"/>
  <c r="I419" i="51"/>
  <c r="I252" i="63" l="1"/>
  <c r="G168" i="65"/>
  <c r="H252" i="63"/>
  <c r="H477" i="2"/>
  <c r="I581" i="51"/>
  <c r="C92" i="41"/>
  <c r="H476" i="2" l="1"/>
  <c r="F54" i="40"/>
  <c r="F53" i="40" s="1"/>
  <c r="I257" i="63"/>
  <c r="G172" i="65" s="1"/>
  <c r="G171" i="65" s="1"/>
  <c r="H257" i="63"/>
  <c r="F172" i="65" s="1"/>
  <c r="F171" i="65" s="1"/>
  <c r="J289" i="64"/>
  <c r="J284" i="64" s="1"/>
  <c r="I289" i="64"/>
  <c r="I284" i="64" s="1"/>
  <c r="I256" i="63" l="1"/>
  <c r="H256" i="63"/>
  <c r="H345" i="2"/>
  <c r="H344" i="2" s="1"/>
  <c r="H343" i="2" s="1"/>
  <c r="I392" i="51"/>
  <c r="I391" i="51" s="1"/>
  <c r="F218" i="40" l="1"/>
  <c r="F217" i="40" s="1"/>
  <c r="F216" i="40" s="1"/>
  <c r="H217" i="2"/>
  <c r="I176" i="51"/>
  <c r="I175" i="51" s="1"/>
  <c r="I174" i="51" s="1"/>
  <c r="I173" i="51" s="1"/>
  <c r="I434" i="63" l="1"/>
  <c r="I433" i="63" s="1"/>
  <c r="I432" i="63" s="1"/>
  <c r="H434" i="63"/>
  <c r="H433" i="63" s="1"/>
  <c r="H432" i="63" s="1"/>
  <c r="J167" i="64"/>
  <c r="J166" i="64" s="1"/>
  <c r="I167" i="64"/>
  <c r="I166" i="64" s="1"/>
  <c r="H272" i="2"/>
  <c r="H271" i="2" s="1"/>
  <c r="H270" i="2"/>
  <c r="F146" i="40" s="1"/>
  <c r="F145" i="40" s="1"/>
  <c r="G93" i="65" l="1"/>
  <c r="G92" i="65" s="1"/>
  <c r="G91" i="65" s="1"/>
  <c r="F93" i="65"/>
  <c r="F92" i="65" s="1"/>
  <c r="F91" i="65" s="1"/>
  <c r="F148" i="40"/>
  <c r="F147" i="40" s="1"/>
  <c r="H269" i="2"/>
  <c r="H463" i="2"/>
  <c r="H462" i="2" s="1"/>
  <c r="H461" i="2"/>
  <c r="H460" i="2" s="1"/>
  <c r="H457" i="2"/>
  <c r="F31" i="40" s="1"/>
  <c r="F30" i="40" s="1"/>
  <c r="H455" i="2"/>
  <c r="H454" i="2" s="1"/>
  <c r="I559" i="51"/>
  <c r="I561" i="51"/>
  <c r="I565" i="51"/>
  <c r="I567" i="51"/>
  <c r="I319" i="51"/>
  <c r="I317" i="51"/>
  <c r="H611" i="2"/>
  <c r="H610" i="2" s="1"/>
  <c r="H609" i="2" s="1"/>
  <c r="I228" i="51"/>
  <c r="I227" i="51" s="1"/>
  <c r="I679" i="51"/>
  <c r="F35" i="40" l="1"/>
  <c r="F34" i="40" s="1"/>
  <c r="F37" i="40"/>
  <c r="F36" i="40" s="1"/>
  <c r="H456" i="2"/>
  <c r="F29" i="40"/>
  <c r="F28" i="40" s="1"/>
  <c r="F122" i="40"/>
  <c r="F121" i="40" s="1"/>
  <c r="F120" i="40" s="1"/>
  <c r="D63" i="62"/>
  <c r="C63" i="62"/>
  <c r="C58" i="62"/>
  <c r="F23" i="73" l="1"/>
  <c r="F24" i="73"/>
  <c r="F25" i="73"/>
  <c r="F26" i="73"/>
  <c r="F27" i="73"/>
  <c r="F28" i="73"/>
  <c r="F29" i="73"/>
  <c r="I471" i="63"/>
  <c r="H471" i="63"/>
  <c r="H165" i="63"/>
  <c r="F207" i="65" s="1"/>
  <c r="H163" i="63"/>
  <c r="F203" i="65" s="1"/>
  <c r="I262" i="63"/>
  <c r="H262" i="63"/>
  <c r="H388" i="2"/>
  <c r="H387" i="2" s="1"/>
  <c r="H649" i="2" l="1"/>
  <c r="F312" i="40" s="1"/>
  <c r="I642" i="51"/>
  <c r="H396" i="2"/>
  <c r="F307" i="40" s="1"/>
  <c r="I534" i="51"/>
  <c r="H337" i="2"/>
  <c r="F210" i="40" s="1"/>
  <c r="H439" i="2"/>
  <c r="H438" i="2" s="1"/>
  <c r="H437" i="2" s="1"/>
  <c r="H436" i="2" s="1"/>
  <c r="H435" i="2" s="1"/>
  <c r="I472" i="51"/>
  <c r="I471" i="51" s="1"/>
  <c r="I470" i="51" s="1"/>
  <c r="I469" i="51" s="1"/>
  <c r="I383" i="51" l="1"/>
  <c r="H253" i="2"/>
  <c r="F301" i="40" s="1"/>
  <c r="I211" i="51"/>
  <c r="H144" i="2" l="1"/>
  <c r="H143" i="2" s="1"/>
  <c r="I103" i="51"/>
  <c r="F206" i="65"/>
  <c r="F202" i="65"/>
  <c r="I165" i="63"/>
  <c r="I164" i="63" s="1"/>
  <c r="I163" i="63"/>
  <c r="G203" i="65" s="1"/>
  <c r="G202" i="65" s="1"/>
  <c r="J137" i="64"/>
  <c r="J135" i="64"/>
  <c r="I137" i="64"/>
  <c r="I135" i="64"/>
  <c r="H164" i="63"/>
  <c r="H162" i="63"/>
  <c r="G200" i="65"/>
  <c r="H177" i="63"/>
  <c r="H176" i="63" s="1"/>
  <c r="I149" i="64"/>
  <c r="H161" i="63" l="1"/>
  <c r="I162" i="63"/>
  <c r="I161" i="63" s="1"/>
  <c r="I160" i="63" s="1"/>
  <c r="I159" i="63" s="1"/>
  <c r="I134" i="64"/>
  <c r="J134" i="64"/>
  <c r="J133" i="64" s="1"/>
  <c r="J132" i="64" s="1"/>
  <c r="G207" i="65"/>
  <c r="G206" i="65" s="1"/>
  <c r="F441" i="40"/>
  <c r="F201" i="65"/>
  <c r="F200" i="65" s="1"/>
  <c r="C70" i="41"/>
  <c r="C34" i="41"/>
  <c r="H252" i="2" l="1"/>
  <c r="H251" i="2" s="1"/>
  <c r="H181" i="2"/>
  <c r="F376" i="40" s="1"/>
  <c r="F375" i="40" s="1"/>
  <c r="I140" i="51"/>
  <c r="C65" i="41"/>
  <c r="H180" i="2" l="1"/>
  <c r="F300" i="40"/>
  <c r="F299" i="40" s="1"/>
  <c r="G204" i="65"/>
  <c r="H179" i="63"/>
  <c r="I178" i="63"/>
  <c r="I175" i="63" s="1"/>
  <c r="I174" i="63" s="1"/>
  <c r="I173" i="63" s="1"/>
  <c r="I172" i="63" s="1"/>
  <c r="I171" i="63" s="1"/>
  <c r="J151" i="64"/>
  <c r="I151" i="64"/>
  <c r="I148" i="64" s="1"/>
  <c r="H248" i="2"/>
  <c r="F286" i="40" s="1"/>
  <c r="F285" i="40" s="1"/>
  <c r="I207" i="51"/>
  <c r="H178" i="63" l="1"/>
  <c r="H175" i="63" s="1"/>
  <c r="H174" i="63" s="1"/>
  <c r="H173" i="63" s="1"/>
  <c r="H172" i="63" s="1"/>
  <c r="H171" i="63" s="1"/>
  <c r="F205" i="65"/>
  <c r="F204" i="65" s="1"/>
  <c r="J148" i="64"/>
  <c r="J147" i="64" s="1"/>
  <c r="J146" i="64" s="1"/>
  <c r="J145" i="64" s="1"/>
  <c r="J144" i="64" s="1"/>
  <c r="I147" i="64"/>
  <c r="I146" i="64" s="1"/>
  <c r="I145" i="64" s="1"/>
  <c r="I144" i="64" s="1"/>
  <c r="H247" i="2"/>
  <c r="C110" i="41" l="1"/>
  <c r="C89" i="41" l="1"/>
  <c r="H155" i="2" l="1"/>
  <c r="F456" i="40" s="1"/>
  <c r="F455" i="40" s="1"/>
  <c r="I114" i="51"/>
  <c r="H154" i="2" l="1"/>
  <c r="I424" i="51"/>
  <c r="I414" i="51" s="1"/>
  <c r="I275" i="63"/>
  <c r="H275" i="63"/>
  <c r="H400" i="2" l="1"/>
  <c r="H250" i="2"/>
  <c r="H249" i="2" s="1"/>
  <c r="H246" i="2" s="1"/>
  <c r="H245" i="2" l="1"/>
  <c r="F292" i="40"/>
  <c r="F291" i="40" s="1"/>
  <c r="D79" i="62"/>
  <c r="C79" i="62"/>
  <c r="G31" i="74"/>
  <c r="F31" i="74"/>
  <c r="I206" i="63" l="1"/>
  <c r="H206" i="63"/>
  <c r="J237" i="64"/>
  <c r="I237" i="64"/>
  <c r="I208" i="63"/>
  <c r="I207" i="63" s="1"/>
  <c r="H208" i="63"/>
  <c r="F124" i="65" s="1"/>
  <c r="F123" i="65" s="1"/>
  <c r="J240" i="64"/>
  <c r="I240" i="64"/>
  <c r="I427" i="63"/>
  <c r="G78" i="65" s="1"/>
  <c r="G77" i="65" s="1"/>
  <c r="I425" i="63"/>
  <c r="G76" i="65" s="1"/>
  <c r="G75" i="65" s="1"/>
  <c r="H427" i="63"/>
  <c r="H426" i="63" s="1"/>
  <c r="H425" i="63"/>
  <c r="H424" i="63" s="1"/>
  <c r="I426" i="63"/>
  <c r="J478" i="64"/>
  <c r="J476" i="64"/>
  <c r="I478" i="64"/>
  <c r="I476" i="64"/>
  <c r="I454" i="63"/>
  <c r="G56" i="65" s="1"/>
  <c r="I453" i="63"/>
  <c r="G55" i="65" s="1"/>
  <c r="H454" i="63"/>
  <c r="F56" i="65" s="1"/>
  <c r="H453" i="63"/>
  <c r="F55" i="65" s="1"/>
  <c r="J487" i="64"/>
  <c r="I487" i="64"/>
  <c r="I424" i="63" l="1"/>
  <c r="H207" i="63"/>
  <c r="F76" i="65"/>
  <c r="F75" i="65" s="1"/>
  <c r="G54" i="65"/>
  <c r="F78" i="65"/>
  <c r="F77" i="65" s="1"/>
  <c r="G124" i="65"/>
  <c r="G123" i="65" s="1"/>
  <c r="F54" i="65"/>
  <c r="I452" i="63"/>
  <c r="H452" i="63"/>
  <c r="G28" i="74" l="1"/>
  <c r="F28" i="74"/>
  <c r="G21" i="74"/>
  <c r="F21" i="74"/>
  <c r="G18" i="74"/>
  <c r="F18" i="74"/>
  <c r="G17" i="74" l="1"/>
  <c r="F17" i="74"/>
  <c r="I233" i="63" l="1"/>
  <c r="H233" i="63"/>
  <c r="I223" i="63"/>
  <c r="H223" i="63"/>
  <c r="I291" i="63"/>
  <c r="G176" i="65" s="1"/>
  <c r="H291" i="63"/>
  <c r="H290" i="63" s="1"/>
  <c r="H289" i="63" s="1"/>
  <c r="H288" i="63" s="1"/>
  <c r="J313" i="64"/>
  <c r="J312" i="64" s="1"/>
  <c r="J311" i="64" s="1"/>
  <c r="I313" i="64"/>
  <c r="I312" i="64" s="1"/>
  <c r="I311" i="64" s="1"/>
  <c r="F176" i="65" l="1"/>
  <c r="I290" i="63"/>
  <c r="I289" i="63" s="1"/>
  <c r="I288" i="63" s="1"/>
  <c r="H326" i="2"/>
  <c r="F197" i="40" s="1"/>
  <c r="F196" i="40" s="1"/>
  <c r="H324" i="2"/>
  <c r="H323" i="2" s="1"/>
  <c r="H322" i="2"/>
  <c r="F193" i="40" s="1"/>
  <c r="F192" i="40" s="1"/>
  <c r="H308" i="2"/>
  <c r="H307" i="2" s="1"/>
  <c r="H306" i="2"/>
  <c r="F177" i="40" s="1"/>
  <c r="F176" i="40" s="1"/>
  <c r="C85" i="41"/>
  <c r="I373" i="51"/>
  <c r="I371" i="51"/>
  <c r="I369" i="51"/>
  <c r="I353" i="51"/>
  <c r="I355" i="51"/>
  <c r="H321" i="2" l="1"/>
  <c r="H325" i="2"/>
  <c r="H305" i="2"/>
  <c r="F179" i="40"/>
  <c r="F178" i="40" s="1"/>
  <c r="F195" i="40"/>
  <c r="F194" i="40" s="1"/>
  <c r="H304" i="2"/>
  <c r="I351" i="51"/>
  <c r="C84" i="41"/>
  <c r="C80" i="41"/>
  <c r="C69" i="41" s="1"/>
  <c r="D73" i="62"/>
  <c r="C73" i="62"/>
  <c r="C62" i="62" l="1"/>
  <c r="D62" i="62"/>
  <c r="H303" i="2"/>
  <c r="F175" i="40"/>
  <c r="F174" i="40" s="1"/>
  <c r="D23" i="42" l="1"/>
  <c r="I232" i="51" l="1"/>
  <c r="H600" i="2" l="1"/>
  <c r="H599" i="2" s="1"/>
  <c r="I675" i="51"/>
  <c r="F103" i="40" l="1"/>
  <c r="F102" i="40" s="1"/>
  <c r="H302" i="2"/>
  <c r="H300" i="2"/>
  <c r="H298" i="2"/>
  <c r="H310" i="2" l="1"/>
  <c r="H309" i="2" s="1"/>
  <c r="I357" i="51"/>
  <c r="F181" i="40" l="1"/>
  <c r="F180" i="40" s="1"/>
  <c r="H365" i="2"/>
  <c r="H592" i="2"/>
  <c r="H591" i="2" s="1"/>
  <c r="I513" i="51"/>
  <c r="H570" i="2"/>
  <c r="H569" i="2" s="1"/>
  <c r="I491" i="51"/>
  <c r="H434" i="2"/>
  <c r="H406" i="2"/>
  <c r="F322" i="40" s="1"/>
  <c r="H403" i="2"/>
  <c r="H402" i="2"/>
  <c r="I443" i="51"/>
  <c r="I440" i="51"/>
  <c r="H383" i="2"/>
  <c r="H382" i="2" s="1"/>
  <c r="H381" i="2" s="1"/>
  <c r="H380" i="2" s="1"/>
  <c r="I428" i="51"/>
  <c r="I427" i="51" s="1"/>
  <c r="I426" i="51" s="1"/>
  <c r="H362" i="2"/>
  <c r="F415" i="40" s="1"/>
  <c r="F414" i="40" s="1"/>
  <c r="F413" i="40" s="1"/>
  <c r="F412" i="40" s="1"/>
  <c r="I409" i="51"/>
  <c r="I408" i="51" s="1"/>
  <c r="I407" i="51" s="1"/>
  <c r="I406" i="51" s="1"/>
  <c r="I439" i="51" l="1"/>
  <c r="H364" i="2"/>
  <c r="F242" i="40"/>
  <c r="F241" i="40" s="1"/>
  <c r="H361" i="2"/>
  <c r="H360" i="2" s="1"/>
  <c r="H359" i="2" s="1"/>
  <c r="H358" i="2" s="1"/>
  <c r="H320" i="2" l="1"/>
  <c r="F191" i="40" s="1"/>
  <c r="I366" i="51"/>
  <c r="H631" i="2"/>
  <c r="F83" i="40" s="1"/>
  <c r="H630" i="2"/>
  <c r="F82" i="40" s="1"/>
  <c r="I688" i="51"/>
  <c r="H604" i="2"/>
  <c r="H603" i="2" s="1"/>
  <c r="H602" i="2"/>
  <c r="H601" i="2" s="1"/>
  <c r="I677" i="51"/>
  <c r="F81" i="40" l="1"/>
  <c r="F107" i="40"/>
  <c r="F106" i="40" s="1"/>
  <c r="H629" i="2"/>
  <c r="F105" i="40"/>
  <c r="F104" i="40" s="1"/>
  <c r="H170" i="2" l="1"/>
  <c r="F475" i="40" s="1"/>
  <c r="H149" i="2"/>
  <c r="F446" i="40" s="1"/>
  <c r="F445" i="40" s="1"/>
  <c r="H147" i="2"/>
  <c r="I108" i="51"/>
  <c r="I105" i="51"/>
  <c r="I102" i="51" l="1"/>
  <c r="H169" i="2"/>
  <c r="H148" i="2"/>
  <c r="H662" i="2" l="1"/>
  <c r="E32" i="74" s="1"/>
  <c r="E31" i="74" s="1"/>
  <c r="F393" i="40" l="1"/>
  <c r="I239" i="63"/>
  <c r="I238" i="63" s="1"/>
  <c r="I237" i="63" s="1"/>
  <c r="H239" i="63"/>
  <c r="F155" i="65" s="1"/>
  <c r="J271" i="64"/>
  <c r="J270" i="64" s="1"/>
  <c r="I271" i="64"/>
  <c r="I270" i="64" s="1"/>
  <c r="H238" i="63" l="1"/>
  <c r="H237" i="63" s="1"/>
  <c r="F154" i="65"/>
  <c r="F153" i="65" s="1"/>
  <c r="G154" i="65"/>
  <c r="G153" i="65" s="1"/>
  <c r="H35" i="2"/>
  <c r="F437" i="40" s="1"/>
  <c r="H34" i="2"/>
  <c r="F436" i="40" s="1"/>
  <c r="I291" i="51"/>
  <c r="I290" i="51" s="1"/>
  <c r="F435" i="40" l="1"/>
  <c r="F434" i="40" s="1"/>
  <c r="H33" i="2"/>
  <c r="H32" i="2" s="1"/>
  <c r="D86" i="62"/>
  <c r="C86" i="62"/>
  <c r="D77" i="62"/>
  <c r="C77" i="62"/>
  <c r="D54" i="62"/>
  <c r="C54" i="62"/>
  <c r="D52" i="62"/>
  <c r="C52" i="62"/>
  <c r="D47" i="62"/>
  <c r="C47" i="62"/>
  <c r="D41" i="62"/>
  <c r="C41" i="62"/>
  <c r="D28" i="62"/>
  <c r="C28" i="62"/>
  <c r="C28" i="41"/>
  <c r="C52" i="41"/>
  <c r="C46" i="41"/>
  <c r="C64" i="41"/>
  <c r="C61" i="41"/>
  <c r="C59" i="41"/>
  <c r="C101" i="41"/>
  <c r="C76" i="62" l="1"/>
  <c r="C75" i="62" s="1"/>
  <c r="D76" i="62"/>
  <c r="D75" i="62" s="1"/>
  <c r="I242" i="63"/>
  <c r="G158" i="65" s="1"/>
  <c r="G157" i="65" s="1"/>
  <c r="G156" i="65" s="1"/>
  <c r="H242" i="63"/>
  <c r="H241" i="63" s="1"/>
  <c r="H240" i="63" s="1"/>
  <c r="I236" i="63"/>
  <c r="G152" i="65" s="1"/>
  <c r="G151" i="65" s="1"/>
  <c r="G150" i="65" s="1"/>
  <c r="H236" i="63"/>
  <c r="H235" i="63" s="1"/>
  <c r="H234" i="63" s="1"/>
  <c r="J268" i="64"/>
  <c r="J267" i="64" s="1"/>
  <c r="I268" i="64"/>
  <c r="I267" i="64" s="1"/>
  <c r="J274" i="64"/>
  <c r="J273" i="64" s="1"/>
  <c r="I274" i="64"/>
  <c r="I273" i="64" s="1"/>
  <c r="H379" i="2"/>
  <c r="H378" i="2" s="1"/>
  <c r="H368" i="2" s="1"/>
  <c r="H348" i="2"/>
  <c r="F221" i="40" s="1"/>
  <c r="F220" i="40" s="1"/>
  <c r="F219" i="40" s="1"/>
  <c r="H342" i="2"/>
  <c r="H341" i="2" s="1"/>
  <c r="H340" i="2" s="1"/>
  <c r="I395" i="51"/>
  <c r="I394" i="51" s="1"/>
  <c r="I389" i="51"/>
  <c r="I388" i="51" s="1"/>
  <c r="H347" i="2" l="1"/>
  <c r="H346" i="2" s="1"/>
  <c r="I241" i="63"/>
  <c r="I240" i="63" s="1"/>
  <c r="I235" i="63"/>
  <c r="I234" i="63" s="1"/>
  <c r="F244" i="40"/>
  <c r="F243" i="40" s="1"/>
  <c r="F151" i="65"/>
  <c r="F150" i="65" s="1"/>
  <c r="F158" i="65"/>
  <c r="F157" i="65" s="1"/>
  <c r="F156" i="65" s="1"/>
  <c r="F215" i="40"/>
  <c r="F214" i="40" s="1"/>
  <c r="F213" i="40" s="1"/>
  <c r="G149" i="65" l="1"/>
  <c r="G148" i="65" s="1"/>
  <c r="F149" i="65"/>
  <c r="F148" i="65" s="1"/>
  <c r="G139" i="65"/>
  <c r="G138" i="65" s="1"/>
  <c r="F139" i="65"/>
  <c r="F138" i="65" s="1"/>
  <c r="I232" i="63"/>
  <c r="H232" i="63"/>
  <c r="I222" i="63"/>
  <c r="H222" i="63"/>
  <c r="I255" i="64"/>
  <c r="J265" i="64"/>
  <c r="I265" i="64"/>
  <c r="J255" i="64"/>
  <c r="D33" i="62" l="1"/>
  <c r="C33" i="62"/>
  <c r="C36" i="41"/>
  <c r="H422" i="2" l="1"/>
  <c r="H421" i="2" s="1"/>
  <c r="H420" i="2" s="1"/>
  <c r="H419" i="2" s="1"/>
  <c r="I455" i="51"/>
  <c r="I454" i="51" s="1"/>
  <c r="I453" i="51" s="1"/>
  <c r="H49" i="2"/>
  <c r="F268" i="40" s="1"/>
  <c r="I35" i="51"/>
  <c r="H486" i="2"/>
  <c r="H485" i="2" s="1"/>
  <c r="H484" i="2" s="1"/>
  <c r="H483" i="2" s="1"/>
  <c r="H482" i="2" s="1"/>
  <c r="I590" i="51"/>
  <c r="I589" i="51" s="1"/>
  <c r="I588" i="51" s="1"/>
  <c r="I587" i="51" s="1"/>
  <c r="H226" i="2" l="1"/>
  <c r="H225" i="2" s="1"/>
  <c r="I185" i="51"/>
  <c r="F298" i="40" l="1"/>
  <c r="F297" i="40" s="1"/>
  <c r="H317" i="2" l="1"/>
  <c r="H316" i="2" s="1"/>
  <c r="H299" i="2"/>
  <c r="F188" i="40" l="1"/>
  <c r="F187" i="40" s="1"/>
  <c r="F171" i="40"/>
  <c r="F170" i="40" s="1"/>
  <c r="I364" i="51"/>
  <c r="I347" i="51"/>
  <c r="I183" i="51"/>
  <c r="I181" i="51"/>
  <c r="I180" i="51" l="1"/>
  <c r="H198" i="2"/>
  <c r="H202" i="2"/>
  <c r="D28" i="73"/>
  <c r="H336" i="2" l="1"/>
  <c r="F209" i="40" l="1"/>
  <c r="F208" i="40" s="1"/>
  <c r="H335" i="2"/>
  <c r="I460" i="63" l="1"/>
  <c r="I459" i="63" s="1"/>
  <c r="I458" i="63" s="1"/>
  <c r="I457" i="63" s="1"/>
  <c r="H460" i="63"/>
  <c r="F82" i="65" s="1"/>
  <c r="J494" i="64"/>
  <c r="J493" i="64" s="1"/>
  <c r="J492" i="64" s="1"/>
  <c r="I494" i="64"/>
  <c r="I493" i="64" s="1"/>
  <c r="I492" i="64" s="1"/>
  <c r="H637" i="2"/>
  <c r="H636" i="2" s="1"/>
  <c r="H635" i="2" s="1"/>
  <c r="H634" i="2" s="1"/>
  <c r="I695" i="51"/>
  <c r="I694" i="51" s="1"/>
  <c r="I693" i="51" s="1"/>
  <c r="I327" i="63"/>
  <c r="I326" i="63" s="1"/>
  <c r="I325" i="63" s="1"/>
  <c r="I324" i="63" s="1"/>
  <c r="I323" i="63" s="1"/>
  <c r="H327" i="63"/>
  <c r="H326" i="63" s="1"/>
  <c r="H325" i="63" s="1"/>
  <c r="H324" i="63" s="1"/>
  <c r="H323" i="63" s="1"/>
  <c r="J401" i="64"/>
  <c r="J400" i="64" s="1"/>
  <c r="J399" i="64" s="1"/>
  <c r="J398" i="64" s="1"/>
  <c r="I401" i="64"/>
  <c r="I400" i="64" s="1"/>
  <c r="I399" i="64" s="1"/>
  <c r="I398" i="64" s="1"/>
  <c r="H491" i="2"/>
  <c r="H490" i="2" s="1"/>
  <c r="H489" i="2" s="1"/>
  <c r="H488" i="2" s="1"/>
  <c r="H487" i="2" s="1"/>
  <c r="I595" i="51"/>
  <c r="I594" i="51" s="1"/>
  <c r="I593" i="51" s="1"/>
  <c r="I592" i="51" s="1"/>
  <c r="G82" i="65" l="1"/>
  <c r="F111" i="40"/>
  <c r="H459" i="63"/>
  <c r="H458" i="63" s="1"/>
  <c r="H457" i="63" s="1"/>
  <c r="H479" i="63" l="1"/>
  <c r="F340" i="65" l="1"/>
  <c r="H134" i="2"/>
  <c r="I157" i="51"/>
  <c r="I119" i="51"/>
  <c r="F346" i="40" l="1"/>
  <c r="F345" i="40" s="1"/>
  <c r="E29" i="74"/>
  <c r="E30" i="73"/>
  <c r="H82" i="2" l="1"/>
  <c r="H81" i="2" s="1"/>
  <c r="H80" i="2" s="1"/>
  <c r="H79" i="2" s="1"/>
  <c r="H78" i="2" s="1"/>
  <c r="I69" i="51"/>
  <c r="I68" i="51" s="1"/>
  <c r="I67" i="51" s="1"/>
  <c r="I66" i="51" s="1"/>
  <c r="H158" i="2"/>
  <c r="F454" i="40" l="1"/>
  <c r="H332" i="2"/>
  <c r="I379" i="51"/>
  <c r="H331" i="2" l="1"/>
  <c r="F205" i="40"/>
  <c r="H459" i="2" l="1"/>
  <c r="I563" i="51"/>
  <c r="H580" i="2"/>
  <c r="F203" i="40" s="1"/>
  <c r="I501" i="51"/>
  <c r="I344" i="51"/>
  <c r="F166" i="40"/>
  <c r="H458" i="2" l="1"/>
  <c r="F33" i="40"/>
  <c r="F32" i="40" s="1"/>
  <c r="H579" i="2"/>
  <c r="F202" i="40"/>
  <c r="I423" i="63"/>
  <c r="G62" i="65" s="1"/>
  <c r="H423" i="63"/>
  <c r="F62" i="65" s="1"/>
  <c r="J474" i="64"/>
  <c r="I474" i="64"/>
  <c r="I473" i="64" l="1"/>
  <c r="I472" i="64" s="1"/>
  <c r="I471" i="64" s="1"/>
  <c r="I470" i="64" s="1"/>
  <c r="J473" i="64"/>
  <c r="J472" i="64" s="1"/>
  <c r="J471" i="64" s="1"/>
  <c r="J470" i="64" s="1"/>
  <c r="H598" i="2"/>
  <c r="I673" i="51"/>
  <c r="I672" i="51" s="1"/>
  <c r="I685" i="51"/>
  <c r="I422" i="63"/>
  <c r="H422" i="63"/>
  <c r="I421" i="63" l="1"/>
  <c r="I420" i="63" s="1"/>
  <c r="H421" i="63"/>
  <c r="H420" i="63" s="1"/>
  <c r="I671" i="51"/>
  <c r="I670" i="51" s="1"/>
  <c r="I669" i="51" s="1"/>
  <c r="I479" i="63" l="1"/>
  <c r="G340" i="65" l="1"/>
  <c r="J120" i="64"/>
  <c r="J119" i="64" s="1"/>
  <c r="I21" i="64"/>
  <c r="I20" i="64" s="1"/>
  <c r="I19" i="64" s="1"/>
  <c r="I18" i="64" s="1"/>
  <c r="I27" i="64"/>
  <c r="I29" i="64"/>
  <c r="I34" i="64"/>
  <c r="I33" i="64" s="1"/>
  <c r="I39" i="64"/>
  <c r="I38" i="64" s="1"/>
  <c r="I37" i="64" s="1"/>
  <c r="I36" i="64" s="1"/>
  <c r="I44" i="64"/>
  <c r="I43" i="64" s="1"/>
  <c r="I42" i="64" s="1"/>
  <c r="I41" i="64" s="1"/>
  <c r="I49" i="64"/>
  <c r="I51" i="64"/>
  <c r="I56" i="64"/>
  <c r="I55" i="64" s="1"/>
  <c r="I54" i="64" s="1"/>
  <c r="I53" i="64" s="1"/>
  <c r="I60" i="64"/>
  <c r="I59" i="64" s="1"/>
  <c r="I58" i="64" s="1"/>
  <c r="I65" i="64"/>
  <c r="I64" i="64" s="1"/>
  <c r="I63" i="64" s="1"/>
  <c r="I71" i="64"/>
  <c r="I70" i="64" s="1"/>
  <c r="I69" i="64" s="1"/>
  <c r="I68" i="64" s="1"/>
  <c r="I76" i="64"/>
  <c r="I75" i="64" s="1"/>
  <c r="I74" i="64" s="1"/>
  <c r="I73" i="64" s="1"/>
  <c r="I80" i="64"/>
  <c r="I79" i="64" s="1"/>
  <c r="I84" i="64"/>
  <c r="I88" i="64"/>
  <c r="I86" i="64"/>
  <c r="I92" i="64"/>
  <c r="I91" i="64" s="1"/>
  <c r="I90" i="64" s="1"/>
  <c r="I101" i="64"/>
  <c r="I100" i="64" s="1"/>
  <c r="I99" i="64" s="1"/>
  <c r="I107" i="64"/>
  <c r="I106" i="64" s="1"/>
  <c r="I105" i="64" s="1"/>
  <c r="I114" i="64"/>
  <c r="I113" i="64" s="1"/>
  <c r="I112" i="64" s="1"/>
  <c r="I111" i="64" s="1"/>
  <c r="I110" i="64" s="1"/>
  <c r="I120" i="64"/>
  <c r="I119" i="64" s="1"/>
  <c r="I124" i="64"/>
  <c r="I123" i="64" s="1"/>
  <c r="I122" i="64" s="1"/>
  <c r="I130" i="64"/>
  <c r="I129" i="64" s="1"/>
  <c r="I128" i="64" s="1"/>
  <c r="I127" i="64" s="1"/>
  <c r="I142" i="64"/>
  <c r="I141" i="64" s="1"/>
  <c r="I157" i="64"/>
  <c r="I156" i="64" s="1"/>
  <c r="I155" i="64" s="1"/>
  <c r="I154" i="64" s="1"/>
  <c r="I153" i="64" s="1"/>
  <c r="I172" i="64"/>
  <c r="I171" i="64" s="1"/>
  <c r="I164" i="64"/>
  <c r="I163" i="64" s="1"/>
  <c r="I180" i="64"/>
  <c r="I179" i="64" s="1"/>
  <c r="I178" i="64" s="1"/>
  <c r="I177" i="64" s="1"/>
  <c r="I185" i="64"/>
  <c r="I184" i="64" s="1"/>
  <c r="I183" i="64" s="1"/>
  <c r="I182" i="64" s="1"/>
  <c r="I190" i="64"/>
  <c r="I189" i="64" s="1"/>
  <c r="I188" i="64" s="1"/>
  <c r="I187" i="64" s="1"/>
  <c r="I452" i="64"/>
  <c r="I451" i="64" s="1"/>
  <c r="I450" i="64" s="1"/>
  <c r="I449" i="64" s="1"/>
  <c r="I448" i="64" s="1"/>
  <c r="I458" i="64"/>
  <c r="I461" i="64"/>
  <c r="I464" i="64"/>
  <c r="I467" i="64"/>
  <c r="I484" i="64"/>
  <c r="I490" i="64"/>
  <c r="I498" i="64"/>
  <c r="I497" i="64" s="1"/>
  <c r="I496" i="64" s="1"/>
  <c r="I198" i="64"/>
  <c r="I197" i="64" s="1"/>
  <c r="I196" i="64" s="1"/>
  <c r="I195" i="64" s="1"/>
  <c r="I194" i="64" s="1"/>
  <c r="I193" i="64" s="1"/>
  <c r="I206" i="64"/>
  <c r="I205" i="64" s="1"/>
  <c r="I204" i="64" s="1"/>
  <c r="I203" i="64" s="1"/>
  <c r="I210" i="64"/>
  <c r="I209" i="64" s="1"/>
  <c r="I208" i="64" s="1"/>
  <c r="I218" i="64"/>
  <c r="I221" i="64"/>
  <c r="I228" i="64"/>
  <c r="I227" i="64" s="1"/>
  <c r="I226" i="64" s="1"/>
  <c r="I225" i="64" s="1"/>
  <c r="I234" i="64"/>
  <c r="I242" i="64"/>
  <c r="I244" i="64"/>
  <c r="I246" i="64"/>
  <c r="I252" i="64"/>
  <c r="I257" i="64"/>
  <c r="I261" i="64"/>
  <c r="I279" i="64"/>
  <c r="I278" i="64" s="1"/>
  <c r="I277" i="64" s="1"/>
  <c r="I276" i="64" s="1"/>
  <c r="I283" i="64"/>
  <c r="I294" i="64"/>
  <c r="I293" i="64" s="1"/>
  <c r="I292" i="64" s="1"/>
  <c r="I291" i="64" s="1"/>
  <c r="I300" i="64"/>
  <c r="I302" i="64"/>
  <c r="I308" i="64"/>
  <c r="I307" i="64" s="1"/>
  <c r="I306" i="64" s="1"/>
  <c r="I305" i="64" s="1"/>
  <c r="I317" i="64"/>
  <c r="I319" i="64"/>
  <c r="I324" i="64"/>
  <c r="I323" i="64" s="1"/>
  <c r="I329" i="64"/>
  <c r="I328" i="64" s="1"/>
  <c r="I327" i="64" s="1"/>
  <c r="I326" i="64" s="1"/>
  <c r="I336" i="64"/>
  <c r="I338" i="64"/>
  <c r="I341" i="64"/>
  <c r="I344" i="64"/>
  <c r="I346" i="64"/>
  <c r="I349" i="64"/>
  <c r="I353" i="64"/>
  <c r="I355" i="64"/>
  <c r="I358" i="64"/>
  <c r="I364" i="64"/>
  <c r="I363" i="64" s="1"/>
  <c r="I362" i="64" s="1"/>
  <c r="I361" i="64" s="1"/>
  <c r="I360" i="64" s="1"/>
  <c r="I372" i="64"/>
  <c r="I371" i="64" s="1"/>
  <c r="I370" i="64" s="1"/>
  <c r="I376" i="64"/>
  <c r="I375" i="64" s="1"/>
  <c r="I381" i="64"/>
  <c r="I380" i="64" s="1"/>
  <c r="I379" i="64" s="1"/>
  <c r="I378" i="64" s="1"/>
  <c r="I388" i="64"/>
  <c r="I387" i="64" s="1"/>
  <c r="I394" i="64"/>
  <c r="I393" i="64" s="1"/>
  <c r="I392" i="64" s="1"/>
  <c r="I406" i="64"/>
  <c r="I405" i="64" s="1"/>
  <c r="I412" i="64"/>
  <c r="I411" i="64" s="1"/>
  <c r="I415" i="64"/>
  <c r="I417" i="64"/>
  <c r="I424" i="64"/>
  <c r="I423" i="64" s="1"/>
  <c r="I422" i="64" s="1"/>
  <c r="I421" i="64" s="1"/>
  <c r="I431" i="64"/>
  <c r="I436" i="64"/>
  <c r="I435" i="64" s="1"/>
  <c r="I434" i="64" s="1"/>
  <c r="I444" i="64"/>
  <c r="I443" i="64" s="1"/>
  <c r="I442" i="64" s="1"/>
  <c r="I441" i="64" s="1"/>
  <c r="I440" i="64" s="1"/>
  <c r="F273" i="40"/>
  <c r="I144" i="51"/>
  <c r="I233" i="64" l="1"/>
  <c r="I232" i="64" s="1"/>
  <c r="I162" i="64"/>
  <c r="I161" i="64" s="1"/>
  <c r="I299" i="64"/>
  <c r="I298" i="64" s="1"/>
  <c r="I297" i="64" s="1"/>
  <c r="I296" i="64" s="1"/>
  <c r="I217" i="64"/>
  <c r="I216" i="64" s="1"/>
  <c r="I215" i="64" s="1"/>
  <c r="I214" i="64" s="1"/>
  <c r="I202" i="64"/>
  <c r="I201" i="64" s="1"/>
  <c r="I200" i="64" s="1"/>
  <c r="I83" i="64"/>
  <c r="I82" i="64" s="1"/>
  <c r="I483" i="64"/>
  <c r="I482" i="64" s="1"/>
  <c r="I282" i="64"/>
  <c r="I281" i="64" s="1"/>
  <c r="I430" i="64"/>
  <c r="I429" i="64" s="1"/>
  <c r="I140" i="64"/>
  <c r="I139" i="64" s="1"/>
  <c r="I457" i="64"/>
  <c r="I456" i="64" s="1"/>
  <c r="I455" i="64" s="1"/>
  <c r="I454" i="64" s="1"/>
  <c r="I48" i="64"/>
  <c r="I47" i="64" s="1"/>
  <c r="I46" i="64" s="1"/>
  <c r="I32" i="64"/>
  <c r="I31" i="64" s="1"/>
  <c r="I78" i="64"/>
  <c r="I316" i="64"/>
  <c r="I315" i="64" s="1"/>
  <c r="I343" i="64"/>
  <c r="I404" i="64"/>
  <c r="I403" i="64" s="1"/>
  <c r="I414" i="64"/>
  <c r="I410" i="64" s="1"/>
  <c r="I409" i="64" s="1"/>
  <c r="I176" i="64"/>
  <c r="I175" i="64" s="1"/>
  <c r="I170" i="64"/>
  <c r="I169" i="64" s="1"/>
  <c r="I335" i="64"/>
  <c r="I26" i="64"/>
  <c r="I25" i="64" s="1"/>
  <c r="I24" i="64" s="1"/>
  <c r="I439" i="64"/>
  <c r="I386" i="64"/>
  <c r="I385" i="64" s="1"/>
  <c r="I374" i="64"/>
  <c r="I369" i="64" s="1"/>
  <c r="I368" i="64" s="1"/>
  <c r="I367" i="64" s="1"/>
  <c r="I352" i="64"/>
  <c r="I351" i="64" s="1"/>
  <c r="I118" i="64"/>
  <c r="I117" i="64" s="1"/>
  <c r="I116" i="64" s="1"/>
  <c r="I98" i="64"/>
  <c r="I97" i="64" s="1"/>
  <c r="I96" i="64" s="1"/>
  <c r="F260" i="40"/>
  <c r="I428" i="64" l="1"/>
  <c r="I427" i="64" s="1"/>
  <c r="I426" i="64" s="1"/>
  <c r="I133" i="64"/>
  <c r="I132" i="64" s="1"/>
  <c r="I126" i="64" s="1"/>
  <c r="I67" i="64"/>
  <c r="I174" i="64"/>
  <c r="I310" i="64"/>
  <c r="I304" i="64" s="1"/>
  <c r="I160" i="64"/>
  <c r="I159" i="64" s="1"/>
  <c r="I384" i="64"/>
  <c r="I481" i="64"/>
  <c r="I334" i="64"/>
  <c r="I333" i="64" s="1"/>
  <c r="I332" i="64" s="1"/>
  <c r="I331" i="64" s="1"/>
  <c r="I23" i="64"/>
  <c r="I408" i="64"/>
  <c r="I478" i="63"/>
  <c r="H478" i="63"/>
  <c r="G216" i="65"/>
  <c r="G215" i="65" s="1"/>
  <c r="G214" i="65" s="1"/>
  <c r="G213" i="65" s="1"/>
  <c r="G81" i="65"/>
  <c r="I464" i="63"/>
  <c r="I463" i="63" s="1"/>
  <c r="I462" i="63" s="1"/>
  <c r="I461" i="63" s="1"/>
  <c r="H464" i="63"/>
  <c r="H463" i="63" s="1"/>
  <c r="H462" i="63" s="1"/>
  <c r="H461" i="63" s="1"/>
  <c r="I456" i="63"/>
  <c r="G58" i="65" s="1"/>
  <c r="G57" i="65" s="1"/>
  <c r="H456" i="63"/>
  <c r="F58" i="65" s="1"/>
  <c r="F57" i="65" s="1"/>
  <c r="I451" i="63"/>
  <c r="G53" i="65" s="1"/>
  <c r="H451" i="63"/>
  <c r="I450" i="63"/>
  <c r="G52" i="65" s="1"/>
  <c r="H450" i="63"/>
  <c r="F52" i="65" s="1"/>
  <c r="I439" i="63"/>
  <c r="H439" i="63"/>
  <c r="I431" i="63"/>
  <c r="G88" i="65" s="1"/>
  <c r="G87" i="65" s="1"/>
  <c r="H431" i="63"/>
  <c r="F88" i="65" s="1"/>
  <c r="F87" i="65" s="1"/>
  <c r="I444" i="63"/>
  <c r="G199" i="65" s="1"/>
  <c r="G198" i="65" s="1"/>
  <c r="G197" i="65" s="1"/>
  <c r="H444" i="63"/>
  <c r="F199" i="65" s="1"/>
  <c r="F198" i="65" s="1"/>
  <c r="F197" i="65" s="1"/>
  <c r="I417" i="63"/>
  <c r="G166" i="65" s="1"/>
  <c r="G165" i="65" s="1"/>
  <c r="H417" i="63"/>
  <c r="I415" i="63"/>
  <c r="G164" i="65" s="1"/>
  <c r="G163" i="65" s="1"/>
  <c r="H415" i="63"/>
  <c r="F164" i="65" s="1"/>
  <c r="F163" i="65" s="1"/>
  <c r="I414" i="63"/>
  <c r="H414" i="63"/>
  <c r="I412" i="63"/>
  <c r="G162" i="65" s="1"/>
  <c r="G161" i="65" s="1"/>
  <c r="H412" i="63"/>
  <c r="F162" i="65" s="1"/>
  <c r="F161" i="65" s="1"/>
  <c r="I408" i="63"/>
  <c r="I407" i="63" s="1"/>
  <c r="H408" i="63"/>
  <c r="H407" i="63" s="1"/>
  <c r="I406" i="63"/>
  <c r="G122" i="65" s="1"/>
  <c r="H406" i="63"/>
  <c r="F122" i="65" s="1"/>
  <c r="I405" i="63"/>
  <c r="G121" i="65" s="1"/>
  <c r="H405" i="63"/>
  <c r="I403" i="63"/>
  <c r="H403" i="63"/>
  <c r="I400" i="63"/>
  <c r="H400" i="63"/>
  <c r="I398" i="63"/>
  <c r="G106" i="65" s="1"/>
  <c r="H398" i="63"/>
  <c r="F106" i="65" s="1"/>
  <c r="I397" i="63"/>
  <c r="H397" i="63"/>
  <c r="I395" i="63"/>
  <c r="G103" i="65" s="1"/>
  <c r="G102" i="65" s="1"/>
  <c r="H395" i="63"/>
  <c r="F103" i="65" s="1"/>
  <c r="F102" i="65" s="1"/>
  <c r="I390" i="63"/>
  <c r="G74" i="65" s="1"/>
  <c r="H390" i="63"/>
  <c r="I389" i="63"/>
  <c r="G73" i="65" s="1"/>
  <c r="H389" i="63"/>
  <c r="F73" i="65" s="1"/>
  <c r="I387" i="63"/>
  <c r="H387" i="63"/>
  <c r="I386" i="63"/>
  <c r="G70" i="65" s="1"/>
  <c r="H386" i="63"/>
  <c r="F70" i="65" s="1"/>
  <c r="I384" i="63"/>
  <c r="H384" i="63"/>
  <c r="I383" i="63"/>
  <c r="G67" i="65" s="1"/>
  <c r="H383" i="63"/>
  <c r="F67" i="65" s="1"/>
  <c r="I381" i="63"/>
  <c r="G65" i="65" s="1"/>
  <c r="H381" i="63"/>
  <c r="F65" i="65" s="1"/>
  <c r="I380" i="63"/>
  <c r="G64" i="65" s="1"/>
  <c r="H380" i="63"/>
  <c r="F64" i="65" s="1"/>
  <c r="G61" i="65"/>
  <c r="I375" i="63"/>
  <c r="G32" i="65" s="1"/>
  <c r="H375" i="63"/>
  <c r="F32" i="65" s="1"/>
  <c r="I374" i="63"/>
  <c r="H374" i="63"/>
  <c r="I370" i="63"/>
  <c r="G23" i="65" s="1"/>
  <c r="H370" i="63"/>
  <c r="F23" i="65" s="1"/>
  <c r="I369" i="63"/>
  <c r="G22" i="65" s="1"/>
  <c r="H369" i="63"/>
  <c r="I363" i="63"/>
  <c r="G80" i="65" s="1"/>
  <c r="G79" i="65" s="1"/>
  <c r="H363" i="63"/>
  <c r="F80" i="65" s="1"/>
  <c r="F79" i="65" s="1"/>
  <c r="I356" i="63"/>
  <c r="G323" i="65" s="1"/>
  <c r="G322" i="65" s="1"/>
  <c r="H356" i="63"/>
  <c r="F323" i="65" s="1"/>
  <c r="F322" i="65" s="1"/>
  <c r="I350" i="63"/>
  <c r="I349" i="63" s="1"/>
  <c r="I348" i="63" s="1"/>
  <c r="I347" i="63" s="1"/>
  <c r="I346" i="63" s="1"/>
  <c r="H350" i="63"/>
  <c r="H349" i="63" s="1"/>
  <c r="H348" i="63" s="1"/>
  <c r="H347" i="63" s="1"/>
  <c r="H346" i="63" s="1"/>
  <c r="I345" i="63"/>
  <c r="G47" i="65" s="1"/>
  <c r="H345" i="63"/>
  <c r="F47" i="65" s="1"/>
  <c r="I344" i="63"/>
  <c r="G46" i="65" s="1"/>
  <c r="H344" i="63"/>
  <c r="F46" i="65" s="1"/>
  <c r="I343" i="63"/>
  <c r="G45" i="65" s="1"/>
  <c r="H343" i="63"/>
  <c r="I341" i="63"/>
  <c r="G43" i="65" s="1"/>
  <c r="G42" i="65" s="1"/>
  <c r="H341" i="63"/>
  <c r="F43" i="65" s="1"/>
  <c r="F42" i="65" s="1"/>
  <c r="I338" i="63"/>
  <c r="H338" i="63"/>
  <c r="I332" i="63"/>
  <c r="H332" i="63"/>
  <c r="I322" i="63"/>
  <c r="G36" i="65" s="1"/>
  <c r="H322" i="63"/>
  <c r="F36" i="65" s="1"/>
  <c r="I321" i="63"/>
  <c r="G35" i="65" s="1"/>
  <c r="H321" i="63"/>
  <c r="F35" i="65" s="1"/>
  <c r="I320" i="63"/>
  <c r="G34" i="65" s="1"/>
  <c r="H320" i="63"/>
  <c r="I316" i="63"/>
  <c r="G27" i="65" s="1"/>
  <c r="H316" i="63"/>
  <c r="F27" i="65" s="1"/>
  <c r="I315" i="63"/>
  <c r="G26" i="65" s="1"/>
  <c r="H315" i="63"/>
  <c r="F26" i="65" s="1"/>
  <c r="I314" i="63"/>
  <c r="G25" i="65" s="1"/>
  <c r="H314" i="63"/>
  <c r="I307" i="63"/>
  <c r="I306" i="63" s="1"/>
  <c r="I305" i="63" s="1"/>
  <c r="I304" i="63" s="1"/>
  <c r="I303" i="63" s="1"/>
  <c r="H307" i="63"/>
  <c r="H306" i="63" s="1"/>
  <c r="H305" i="63" s="1"/>
  <c r="H304" i="63" s="1"/>
  <c r="H303" i="63" s="1"/>
  <c r="I302" i="63"/>
  <c r="H302" i="63"/>
  <c r="I299" i="63"/>
  <c r="G184" i="65" s="1"/>
  <c r="H299" i="63"/>
  <c r="F184" i="65" s="1"/>
  <c r="I298" i="63"/>
  <c r="G183" i="65" s="1"/>
  <c r="H298" i="63"/>
  <c r="I297" i="63"/>
  <c r="G182" i="65" s="1"/>
  <c r="H297" i="63"/>
  <c r="F182" i="65" s="1"/>
  <c r="I295" i="63"/>
  <c r="H295" i="63"/>
  <c r="I286" i="63"/>
  <c r="I285" i="63" s="1"/>
  <c r="I284" i="63" s="1"/>
  <c r="I283" i="63" s="1"/>
  <c r="I282" i="63" s="1"/>
  <c r="H286" i="63"/>
  <c r="H285" i="63" s="1"/>
  <c r="H284" i="63" s="1"/>
  <c r="H283" i="63" s="1"/>
  <c r="H282" i="63" s="1"/>
  <c r="I280" i="63"/>
  <c r="G255" i="65" s="1"/>
  <c r="H280" i="63"/>
  <c r="F255" i="65" s="1"/>
  <c r="G223" i="65"/>
  <c r="G222" i="65" s="1"/>
  <c r="F223" i="65"/>
  <c r="F222" i="65" s="1"/>
  <c r="I273" i="63"/>
  <c r="G221" i="65" s="1"/>
  <c r="H273" i="63"/>
  <c r="I272" i="63"/>
  <c r="G220" i="65" s="1"/>
  <c r="H272" i="63"/>
  <c r="F220" i="65" s="1"/>
  <c r="I268" i="63"/>
  <c r="G212" i="65" s="1"/>
  <c r="G211" i="65" s="1"/>
  <c r="G210" i="65" s="1"/>
  <c r="G209" i="65" s="1"/>
  <c r="H268" i="63"/>
  <c r="F212" i="65" s="1"/>
  <c r="F211" i="65" s="1"/>
  <c r="F210" i="65" s="1"/>
  <c r="F209" i="65" s="1"/>
  <c r="I261" i="63"/>
  <c r="I260" i="63" s="1"/>
  <c r="I259" i="63" s="1"/>
  <c r="I258" i="63" s="1"/>
  <c r="H261" i="63"/>
  <c r="H260" i="63" s="1"/>
  <c r="H259" i="63" s="1"/>
  <c r="H258" i="63" s="1"/>
  <c r="I247" i="63"/>
  <c r="I246" i="63" s="1"/>
  <c r="I245" i="63" s="1"/>
  <c r="I244" i="63" s="1"/>
  <c r="I243" i="63" s="1"/>
  <c r="H247" i="63"/>
  <c r="H246" i="63" s="1"/>
  <c r="H245" i="63" s="1"/>
  <c r="H244" i="63" s="1"/>
  <c r="H243" i="63" s="1"/>
  <c r="G175" i="65"/>
  <c r="G174" i="65" s="1"/>
  <c r="G173" i="65" s="1"/>
  <c r="F175" i="65"/>
  <c r="F174" i="65" s="1"/>
  <c r="F173" i="65" s="1"/>
  <c r="I231" i="63"/>
  <c r="G147" i="65" s="1"/>
  <c r="H231" i="63"/>
  <c r="F147" i="65" s="1"/>
  <c r="I230" i="63"/>
  <c r="G146" i="65" s="1"/>
  <c r="H230" i="63"/>
  <c r="F146" i="65" s="1"/>
  <c r="I229" i="63"/>
  <c r="H229" i="63"/>
  <c r="I225" i="63"/>
  <c r="G141" i="65" s="1"/>
  <c r="G140" i="65" s="1"/>
  <c r="H225" i="63"/>
  <c r="F141" i="65" s="1"/>
  <c r="F140" i="65" s="1"/>
  <c r="I221" i="63"/>
  <c r="H221" i="63"/>
  <c r="I220" i="63"/>
  <c r="G136" i="65" s="1"/>
  <c r="H220" i="63"/>
  <c r="F136" i="65" s="1"/>
  <c r="I214" i="63"/>
  <c r="I213" i="63" s="1"/>
  <c r="G130" i="65" s="1"/>
  <c r="G129" i="65" s="1"/>
  <c r="H214" i="63"/>
  <c r="H213" i="63" s="1"/>
  <c r="F130" i="65" s="1"/>
  <c r="F129" i="65" s="1"/>
  <c r="I212" i="63"/>
  <c r="G128" i="65" s="1"/>
  <c r="G127" i="65" s="1"/>
  <c r="H212" i="63"/>
  <c r="F128" i="65" s="1"/>
  <c r="F127" i="65" s="1"/>
  <c r="I210" i="63"/>
  <c r="H210" i="63"/>
  <c r="I205" i="63"/>
  <c r="H205" i="63"/>
  <c r="I203" i="63"/>
  <c r="G116" i="65" s="1"/>
  <c r="H203" i="63"/>
  <c r="F116" i="65" s="1"/>
  <c r="I202" i="63"/>
  <c r="G115" i="65" s="1"/>
  <c r="H202" i="63"/>
  <c r="F115" i="65" s="1"/>
  <c r="I196" i="63"/>
  <c r="I195" i="63" s="1"/>
  <c r="I194" i="63" s="1"/>
  <c r="I193" i="63" s="1"/>
  <c r="I192" i="63" s="1"/>
  <c r="H196" i="63"/>
  <c r="H195" i="63" s="1"/>
  <c r="H194" i="63" s="1"/>
  <c r="H193" i="63" s="1"/>
  <c r="H192" i="63" s="1"/>
  <c r="I191" i="63"/>
  <c r="G112" i="65" s="1"/>
  <c r="H191" i="63"/>
  <c r="F112" i="65" s="1"/>
  <c r="I190" i="63"/>
  <c r="H190" i="63"/>
  <c r="F111" i="65" s="1"/>
  <c r="I189" i="63"/>
  <c r="G110" i="65" s="1"/>
  <c r="H189" i="63"/>
  <c r="F110" i="65" s="1"/>
  <c r="I187" i="63"/>
  <c r="H187" i="63"/>
  <c r="I186" i="63"/>
  <c r="G100" i="65" s="1"/>
  <c r="H186" i="63"/>
  <c r="F100" i="65" s="1"/>
  <c r="I170" i="63"/>
  <c r="G296" i="65" s="1"/>
  <c r="G295" i="65" s="1"/>
  <c r="G294" i="65" s="1"/>
  <c r="H170" i="63"/>
  <c r="I158" i="63"/>
  <c r="I157" i="63" s="1"/>
  <c r="I156" i="63" s="1"/>
  <c r="I155" i="63" s="1"/>
  <c r="I154" i="63" s="1"/>
  <c r="H158" i="63"/>
  <c r="H157" i="63" s="1"/>
  <c r="H156" i="63" s="1"/>
  <c r="H155" i="63" s="1"/>
  <c r="H154" i="63" s="1"/>
  <c r="I152" i="63"/>
  <c r="G250" i="65" s="1"/>
  <c r="H152" i="63"/>
  <c r="F250" i="65" s="1"/>
  <c r="I148" i="63"/>
  <c r="H148" i="63"/>
  <c r="F242" i="65" s="1"/>
  <c r="F241" i="65" s="1"/>
  <c r="F240" i="65" s="1"/>
  <c r="I142" i="63"/>
  <c r="G246" i="65" s="1"/>
  <c r="G245" i="65" s="1"/>
  <c r="G244" i="65" s="1"/>
  <c r="G243" i="65" s="1"/>
  <c r="H142" i="63"/>
  <c r="I135" i="63"/>
  <c r="G277" i="65" s="1"/>
  <c r="G276" i="65" s="1"/>
  <c r="G275" i="65" s="1"/>
  <c r="G274" i="65" s="1"/>
  <c r="H135" i="63"/>
  <c r="F277" i="65" s="1"/>
  <c r="F276" i="65" s="1"/>
  <c r="F275" i="65" s="1"/>
  <c r="F274" i="65" s="1"/>
  <c r="I131" i="63"/>
  <c r="G268" i="65" s="1"/>
  <c r="H131" i="63"/>
  <c r="F268" i="65" s="1"/>
  <c r="I130" i="63"/>
  <c r="G267" i="65" s="1"/>
  <c r="H130" i="63"/>
  <c r="F267" i="65" s="1"/>
  <c r="I129" i="63"/>
  <c r="G266" i="65" s="1"/>
  <c r="H129" i="63"/>
  <c r="I122" i="63"/>
  <c r="G339" i="65" s="1"/>
  <c r="H122" i="63"/>
  <c r="F339" i="65" s="1"/>
  <c r="I121" i="63"/>
  <c r="G338" i="65" s="1"/>
  <c r="H121" i="63"/>
  <c r="F338" i="65" s="1"/>
  <c r="I120" i="63"/>
  <c r="G337" i="65" s="1"/>
  <c r="H120" i="63"/>
  <c r="F337" i="65" s="1"/>
  <c r="I114" i="63"/>
  <c r="G329" i="65" s="1"/>
  <c r="H114" i="63"/>
  <c r="F329" i="65" s="1"/>
  <c r="I116" i="63"/>
  <c r="G327" i="65" s="1"/>
  <c r="G326" i="65" s="1"/>
  <c r="H116" i="63"/>
  <c r="F327" i="65" s="1"/>
  <c r="F326" i="65" s="1"/>
  <c r="I112" i="63"/>
  <c r="H112" i="63"/>
  <c r="I108" i="63"/>
  <c r="H108" i="63"/>
  <c r="I104" i="63"/>
  <c r="H104" i="63"/>
  <c r="I99" i="63"/>
  <c r="H99" i="63"/>
  <c r="I93" i="63"/>
  <c r="H93" i="63"/>
  <c r="I88" i="63"/>
  <c r="G287" i="65" s="1"/>
  <c r="H88" i="63"/>
  <c r="F287" i="65" s="1"/>
  <c r="I87" i="63"/>
  <c r="H87" i="63"/>
  <c r="I82" i="63"/>
  <c r="H82" i="63"/>
  <c r="I77" i="63"/>
  <c r="I76" i="63" s="1"/>
  <c r="I75" i="63" s="1"/>
  <c r="I74" i="63" s="1"/>
  <c r="I73" i="63" s="1"/>
  <c r="H77" i="63"/>
  <c r="H76" i="63" s="1"/>
  <c r="H75" i="63" s="1"/>
  <c r="H74" i="63" s="1"/>
  <c r="H73" i="63" s="1"/>
  <c r="I71" i="63"/>
  <c r="G311" i="65" s="1"/>
  <c r="H71" i="63"/>
  <c r="F311" i="65" s="1"/>
  <c r="I70" i="63"/>
  <c r="H70" i="63"/>
  <c r="I66" i="63"/>
  <c r="G301" i="65" s="1"/>
  <c r="G300" i="65" s="1"/>
  <c r="G299" i="65" s="1"/>
  <c r="G298" i="65" s="1"/>
  <c r="G297" i="65" s="1"/>
  <c r="H66" i="63"/>
  <c r="F301" i="65" s="1"/>
  <c r="F300" i="65" s="1"/>
  <c r="F299" i="65" s="1"/>
  <c r="F298" i="65" s="1"/>
  <c r="F297" i="65" s="1"/>
  <c r="I61" i="63"/>
  <c r="H61" i="63"/>
  <c r="I59" i="63"/>
  <c r="G259" i="65" s="1"/>
  <c r="G258" i="65" s="1"/>
  <c r="H59" i="63"/>
  <c r="F259" i="65" s="1"/>
  <c r="F258" i="65" s="1"/>
  <c r="I54" i="63"/>
  <c r="G233" i="65" s="1"/>
  <c r="G232" i="65" s="1"/>
  <c r="G231" i="65" s="1"/>
  <c r="G230" i="65" s="1"/>
  <c r="H54" i="63"/>
  <c r="I49" i="63"/>
  <c r="I48" i="63" s="1"/>
  <c r="I47" i="63" s="1"/>
  <c r="I46" i="63" s="1"/>
  <c r="I45" i="63" s="1"/>
  <c r="H49" i="63"/>
  <c r="H48" i="63" s="1"/>
  <c r="H47" i="63" s="1"/>
  <c r="H46" i="63" s="1"/>
  <c r="H45" i="63" s="1"/>
  <c r="I44" i="63"/>
  <c r="G194" i="65" s="1"/>
  <c r="G193" i="65" s="1"/>
  <c r="H44" i="63"/>
  <c r="I39" i="63"/>
  <c r="H39" i="63"/>
  <c r="I37" i="63"/>
  <c r="G86" i="65" s="1"/>
  <c r="G85" i="65" s="1"/>
  <c r="H37" i="63"/>
  <c r="F86" i="65" s="1"/>
  <c r="F85" i="65" s="1"/>
  <c r="I31" i="63"/>
  <c r="G315" i="65" s="1"/>
  <c r="G314" i="65" s="1"/>
  <c r="G313" i="65" s="1"/>
  <c r="G312" i="65" s="1"/>
  <c r="H31" i="63"/>
  <c r="I27" i="63"/>
  <c r="H27" i="63"/>
  <c r="I21" i="63"/>
  <c r="H21" i="63"/>
  <c r="H268" i="2"/>
  <c r="F137" i="40" s="1"/>
  <c r="H231" i="2"/>
  <c r="F410" i="40" s="1"/>
  <c r="J444" i="64"/>
  <c r="J443" i="64" s="1"/>
  <c r="J442" i="64" s="1"/>
  <c r="J441" i="64" s="1"/>
  <c r="J440" i="64" s="1"/>
  <c r="J436" i="64"/>
  <c r="J435" i="64" s="1"/>
  <c r="J434" i="64" s="1"/>
  <c r="J431" i="64"/>
  <c r="J430" i="64" s="1"/>
  <c r="J429" i="64" s="1"/>
  <c r="J424" i="64"/>
  <c r="J423" i="64" s="1"/>
  <c r="J422" i="64" s="1"/>
  <c r="J421" i="64" s="1"/>
  <c r="J417" i="64"/>
  <c r="J415" i="64"/>
  <c r="J412" i="64"/>
  <c r="J411" i="64" s="1"/>
  <c r="J406" i="64"/>
  <c r="J405" i="64" s="1"/>
  <c r="J394" i="64"/>
  <c r="J393" i="64" s="1"/>
  <c r="J392" i="64" s="1"/>
  <c r="J388" i="64"/>
  <c r="J387" i="64" s="1"/>
  <c r="J381" i="64"/>
  <c r="J380" i="64" s="1"/>
  <c r="J379" i="64" s="1"/>
  <c r="J378" i="64" s="1"/>
  <c r="J376" i="64"/>
  <c r="J375" i="64" s="1"/>
  <c r="J372" i="64"/>
  <c r="J371" i="64" s="1"/>
  <c r="J370" i="64" s="1"/>
  <c r="J364" i="64"/>
  <c r="J363" i="64" s="1"/>
  <c r="J362" i="64" s="1"/>
  <c r="J361" i="64" s="1"/>
  <c r="J360" i="64" s="1"/>
  <c r="J358" i="64"/>
  <c r="J355" i="64"/>
  <c r="J353" i="64"/>
  <c r="J349" i="64"/>
  <c r="J346" i="64"/>
  <c r="J344" i="64"/>
  <c r="J341" i="64"/>
  <c r="J338" i="64"/>
  <c r="J336" i="64"/>
  <c r="J329" i="64"/>
  <c r="J328" i="64" s="1"/>
  <c r="J327" i="64" s="1"/>
  <c r="J326" i="64" s="1"/>
  <c r="J324" i="64"/>
  <c r="J323" i="64" s="1"/>
  <c r="J319" i="64"/>
  <c r="J317" i="64"/>
  <c r="J308" i="64"/>
  <c r="J307" i="64" s="1"/>
  <c r="J306" i="64" s="1"/>
  <c r="J305" i="64" s="1"/>
  <c r="J302" i="64"/>
  <c r="J300" i="64"/>
  <c r="J294" i="64"/>
  <c r="J293" i="64" s="1"/>
  <c r="J292" i="64" s="1"/>
  <c r="J291" i="64" s="1"/>
  <c r="J283" i="64"/>
  <c r="J279" i="64"/>
  <c r="J278" i="64" s="1"/>
  <c r="J277" i="64" s="1"/>
  <c r="J276" i="64" s="1"/>
  <c r="J261" i="64"/>
  <c r="J257" i="64"/>
  <c r="J252" i="64"/>
  <c r="J246" i="64"/>
  <c r="J244" i="64"/>
  <c r="J242" i="64"/>
  <c r="J234" i="64"/>
  <c r="J228" i="64"/>
  <c r="J227" i="64" s="1"/>
  <c r="J226" i="64" s="1"/>
  <c r="J225" i="64" s="1"/>
  <c r="J221" i="64"/>
  <c r="J218" i="64"/>
  <c r="J210" i="64"/>
  <c r="J209" i="64" s="1"/>
  <c r="J208" i="64" s="1"/>
  <c r="J206" i="64"/>
  <c r="J205" i="64" s="1"/>
  <c r="J204" i="64" s="1"/>
  <c r="J203" i="64" s="1"/>
  <c r="J198" i="64"/>
  <c r="J197" i="64" s="1"/>
  <c r="J196" i="64" s="1"/>
  <c r="J195" i="64" s="1"/>
  <c r="J194" i="64" s="1"/>
  <c r="J193" i="64" s="1"/>
  <c r="J498" i="64"/>
  <c r="J497" i="64" s="1"/>
  <c r="J496" i="64" s="1"/>
  <c r="J490" i="64"/>
  <c r="J484" i="64"/>
  <c r="J467" i="64"/>
  <c r="J464" i="64"/>
  <c r="J461" i="64"/>
  <c r="J458" i="64"/>
  <c r="J452" i="64"/>
  <c r="J451" i="64" s="1"/>
  <c r="J450" i="64" s="1"/>
  <c r="J449" i="64" s="1"/>
  <c r="J448" i="64" s="1"/>
  <c r="J190" i="64"/>
  <c r="J189" i="64" s="1"/>
  <c r="J188" i="64" s="1"/>
  <c r="J187" i="64" s="1"/>
  <c r="J185" i="64"/>
  <c r="J184" i="64" s="1"/>
  <c r="J183" i="64" s="1"/>
  <c r="J182" i="64" s="1"/>
  <c r="J180" i="64"/>
  <c r="J179" i="64" s="1"/>
  <c r="J178" i="64" s="1"/>
  <c r="J177" i="64" s="1"/>
  <c r="J164" i="64"/>
  <c r="J163" i="64" s="1"/>
  <c r="J172" i="64"/>
  <c r="J171" i="64" s="1"/>
  <c r="J157" i="64"/>
  <c r="J156" i="64" s="1"/>
  <c r="J155" i="64" s="1"/>
  <c r="J154" i="64" s="1"/>
  <c r="J153" i="64" s="1"/>
  <c r="J142" i="64"/>
  <c r="J141" i="64" s="1"/>
  <c r="J130" i="64"/>
  <c r="J129" i="64" s="1"/>
  <c r="J128" i="64" s="1"/>
  <c r="J127" i="64" s="1"/>
  <c r="J124" i="64"/>
  <c r="J123" i="64" s="1"/>
  <c r="J122" i="64" s="1"/>
  <c r="J114" i="64"/>
  <c r="J113" i="64" s="1"/>
  <c r="J112" i="64" s="1"/>
  <c r="J111" i="64" s="1"/>
  <c r="J110" i="64" s="1"/>
  <c r="J107" i="64"/>
  <c r="J106" i="64" s="1"/>
  <c r="J105" i="64" s="1"/>
  <c r="J101" i="64"/>
  <c r="J100" i="64" s="1"/>
  <c r="J99" i="64" s="1"/>
  <c r="J92" i="64"/>
  <c r="J91" i="64" s="1"/>
  <c r="J90" i="64" s="1"/>
  <c r="J86" i="64"/>
  <c r="J88" i="64"/>
  <c r="J84" i="64"/>
  <c r="J80" i="64"/>
  <c r="J79" i="64" s="1"/>
  <c r="J76" i="64"/>
  <c r="J75" i="64" s="1"/>
  <c r="J74" i="64" s="1"/>
  <c r="J73" i="64" s="1"/>
  <c r="J71" i="64"/>
  <c r="J70" i="64" s="1"/>
  <c r="J69" i="64" s="1"/>
  <c r="J68" i="64" s="1"/>
  <c r="J65" i="64"/>
  <c r="J64" i="64" s="1"/>
  <c r="J63" i="64" s="1"/>
  <c r="J60" i="64"/>
  <c r="J59" i="64" s="1"/>
  <c r="J58" i="64" s="1"/>
  <c r="J56" i="64"/>
  <c r="J55" i="64" s="1"/>
  <c r="J54" i="64" s="1"/>
  <c r="J53" i="64" s="1"/>
  <c r="J51" i="64"/>
  <c r="J49" i="64"/>
  <c r="J44" i="64"/>
  <c r="J43" i="64" s="1"/>
  <c r="J42" i="64" s="1"/>
  <c r="J41" i="64" s="1"/>
  <c r="J39" i="64"/>
  <c r="J38" i="64" s="1"/>
  <c r="J37" i="64" s="1"/>
  <c r="J36" i="64" s="1"/>
  <c r="J34" i="64"/>
  <c r="J33" i="64" s="1"/>
  <c r="J29" i="64"/>
  <c r="J27" i="64"/>
  <c r="J21" i="64"/>
  <c r="J20" i="64" s="1"/>
  <c r="J19" i="64" s="1"/>
  <c r="J18" i="64" s="1"/>
  <c r="H334" i="2"/>
  <c r="F207" i="40" s="1"/>
  <c r="H656" i="2"/>
  <c r="H648" i="2"/>
  <c r="H641" i="2"/>
  <c r="H633" i="2"/>
  <c r="F85" i="40" s="1"/>
  <c r="H628" i="2"/>
  <c r="F80" i="40" s="1"/>
  <c r="H627" i="2"/>
  <c r="F79" i="40" s="1"/>
  <c r="H616" i="2"/>
  <c r="F132" i="40" s="1"/>
  <c r="F131" i="40" s="1"/>
  <c r="H608" i="2"/>
  <c r="F117" i="40" s="1"/>
  <c r="H621" i="2"/>
  <c r="F290" i="40" s="1"/>
  <c r="H589" i="2"/>
  <c r="H586" i="2"/>
  <c r="H585" i="2" s="1"/>
  <c r="H584" i="2"/>
  <c r="F229" i="40" s="1"/>
  <c r="H578" i="2"/>
  <c r="H576" i="2"/>
  <c r="F169" i="40" s="1"/>
  <c r="H575" i="2"/>
  <c r="F168" i="40" s="1"/>
  <c r="H573" i="2"/>
  <c r="H568" i="2"/>
  <c r="F144" i="40" s="1"/>
  <c r="H566" i="2"/>
  <c r="F142" i="40" s="1"/>
  <c r="H565" i="2"/>
  <c r="F141" i="40" s="1"/>
  <c r="H563" i="2"/>
  <c r="F139" i="40" s="1"/>
  <c r="H558" i="2"/>
  <c r="F101" i="40" s="1"/>
  <c r="H557" i="2"/>
  <c r="F100" i="40" s="1"/>
  <c r="H555" i="2"/>
  <c r="F98" i="40" s="1"/>
  <c r="H554" i="2"/>
  <c r="F97" i="40" s="1"/>
  <c r="H552" i="2"/>
  <c r="F95" i="40" s="1"/>
  <c r="H551" i="2"/>
  <c r="F94" i="40" s="1"/>
  <c r="H549" i="2"/>
  <c r="F92" i="40" s="1"/>
  <c r="H548" i="2"/>
  <c r="F91" i="40" s="1"/>
  <c r="F89" i="40"/>
  <c r="H543" i="2"/>
  <c r="F52" i="40" s="1"/>
  <c r="H542" i="2"/>
  <c r="F51" i="40" s="1"/>
  <c r="H538" i="2"/>
  <c r="F27" i="40" s="1"/>
  <c r="H537" i="2"/>
  <c r="F26" i="40" s="1"/>
  <c r="H531" i="2"/>
  <c r="F109" i="40" s="1"/>
  <c r="H524" i="2"/>
  <c r="F450" i="40" s="1"/>
  <c r="H518" i="2"/>
  <c r="H513" i="2"/>
  <c r="F74" i="40" s="1"/>
  <c r="H512" i="2"/>
  <c r="F73" i="40" s="1"/>
  <c r="F72" i="40"/>
  <c r="H509" i="2"/>
  <c r="F70" i="40" s="1"/>
  <c r="H506" i="2"/>
  <c r="F67" i="40" s="1"/>
  <c r="H502" i="2"/>
  <c r="H496" i="2"/>
  <c r="F406" i="40" s="1"/>
  <c r="H481" i="2"/>
  <c r="F58" i="40" s="1"/>
  <c r="H480" i="2"/>
  <c r="F57" i="40" s="1"/>
  <c r="F56" i="40"/>
  <c r="H469" i="2"/>
  <c r="F43" i="40" s="1"/>
  <c r="H467" i="2"/>
  <c r="F41" i="40" s="1"/>
  <c r="H466" i="2"/>
  <c r="F40" i="40" s="1"/>
  <c r="F39" i="40"/>
  <c r="H444" i="2"/>
  <c r="H433" i="2"/>
  <c r="F259" i="40" s="1"/>
  <c r="H430" i="2"/>
  <c r="F256" i="40" s="1"/>
  <c r="H429" i="2"/>
  <c r="F255" i="40" s="1"/>
  <c r="H428" i="2"/>
  <c r="F254" i="40" s="1"/>
  <c r="H426" i="2"/>
  <c r="F252" i="40" s="1"/>
  <c r="H417" i="2"/>
  <c r="H411" i="2"/>
  <c r="F361" i="40" s="1"/>
  <c r="H405" i="2"/>
  <c r="F319" i="40"/>
  <c r="F318" i="40"/>
  <c r="F316" i="40"/>
  <c r="H395" i="2"/>
  <c r="H357" i="2"/>
  <c r="H352" i="2"/>
  <c r="F248" i="40" s="1"/>
  <c r="H330" i="2"/>
  <c r="F201" i="40" s="1"/>
  <c r="H329" i="2"/>
  <c r="F200" i="40" s="1"/>
  <c r="H328" i="2"/>
  <c r="F199" i="40" s="1"/>
  <c r="H319" i="2"/>
  <c r="H315" i="2"/>
  <c r="H314" i="2"/>
  <c r="F185" i="40" s="1"/>
  <c r="H312" i="2"/>
  <c r="F183" i="40" s="1"/>
  <c r="F173" i="40"/>
  <c r="H297" i="2"/>
  <c r="H296" i="2" s="1"/>
  <c r="H295" i="2"/>
  <c r="F163" i="40" s="1"/>
  <c r="H294" i="2"/>
  <c r="F162" i="40" s="1"/>
  <c r="H283" i="2"/>
  <c r="H276" i="2"/>
  <c r="F152" i="40" s="1"/>
  <c r="H275" i="2"/>
  <c r="F151" i="40" s="1"/>
  <c r="H274" i="2"/>
  <c r="F150" i="40" s="1"/>
  <c r="H266" i="2"/>
  <c r="F135" i="40" s="1"/>
  <c r="H265" i="2"/>
  <c r="F134" i="40" s="1"/>
  <c r="H244" i="2"/>
  <c r="H238" i="2"/>
  <c r="H224" i="2"/>
  <c r="E25" i="74" s="1"/>
  <c r="H222" i="2"/>
  <c r="E24" i="74" s="1"/>
  <c r="H212" i="2"/>
  <c r="H206" i="2"/>
  <c r="F356" i="40" s="1"/>
  <c r="H200" i="2"/>
  <c r="F342" i="40"/>
  <c r="F348" i="40"/>
  <c r="H192" i="2"/>
  <c r="F352" i="40" s="1"/>
  <c r="H185" i="2"/>
  <c r="F385" i="40" s="1"/>
  <c r="H179" i="2"/>
  <c r="F374" i="40" s="1"/>
  <c r="H178" i="2"/>
  <c r="F373" i="40" s="1"/>
  <c r="H177" i="2"/>
  <c r="F372" i="40" s="1"/>
  <c r="H168" i="2"/>
  <c r="F473" i="40" s="1"/>
  <c r="H167" i="2"/>
  <c r="F472" i="40" s="1"/>
  <c r="H166" i="2"/>
  <c r="F471" i="40" s="1"/>
  <c r="F234" i="40" l="1"/>
  <c r="F233" i="40" s="1"/>
  <c r="H588" i="2"/>
  <c r="J428" i="64"/>
  <c r="F231" i="40"/>
  <c r="F230" i="40" s="1"/>
  <c r="F240" i="40"/>
  <c r="F236" i="40" s="1"/>
  <c r="J162" i="64"/>
  <c r="J161" i="64" s="1"/>
  <c r="F170" i="65"/>
  <c r="F167" i="65" s="1"/>
  <c r="H251" i="63"/>
  <c r="H250" i="63" s="1"/>
  <c r="G170" i="65"/>
  <c r="I251" i="63"/>
  <c r="I250" i="63" s="1"/>
  <c r="I249" i="63" s="1"/>
  <c r="I248" i="63" s="1"/>
  <c r="G282" i="65"/>
  <c r="G281" i="65" s="1"/>
  <c r="G280" i="65" s="1"/>
  <c r="G279" i="65" s="1"/>
  <c r="G16" i="74"/>
  <c r="G15" i="74" s="1"/>
  <c r="G14" i="74" s="1"/>
  <c r="G13" i="74" s="1"/>
  <c r="F282" i="65"/>
  <c r="F281" i="65" s="1"/>
  <c r="F280" i="65" s="1"/>
  <c r="F279" i="65" s="1"/>
  <c r="F16" i="74"/>
  <c r="F15" i="74" s="1"/>
  <c r="F14" i="74" s="1"/>
  <c r="F13" i="74" s="1"/>
  <c r="F278" i="40"/>
  <c r="E26" i="74"/>
  <c r="F390" i="40"/>
  <c r="E16" i="74"/>
  <c r="E15" i="74" s="1"/>
  <c r="E14" i="74" s="1"/>
  <c r="F280" i="40"/>
  <c r="E27" i="74"/>
  <c r="F61" i="40"/>
  <c r="E20" i="74"/>
  <c r="F344" i="40"/>
  <c r="E30" i="74"/>
  <c r="E28" i="74" s="1"/>
  <c r="F311" i="40"/>
  <c r="F310" i="40" s="1"/>
  <c r="H647" i="2"/>
  <c r="F306" i="40"/>
  <c r="F305" i="40" s="1"/>
  <c r="H394" i="2"/>
  <c r="H26" i="63"/>
  <c r="H25" i="63" s="1"/>
  <c r="H24" i="63" s="1"/>
  <c r="H23" i="63" s="1"/>
  <c r="F228" i="65"/>
  <c r="F227" i="65" s="1"/>
  <c r="F226" i="65" s="1"/>
  <c r="F225" i="65" s="1"/>
  <c r="F224" i="65" s="1"/>
  <c r="I480" i="64"/>
  <c r="I447" i="64" s="1"/>
  <c r="I446" i="64" s="1"/>
  <c r="I26" i="63"/>
  <c r="I25" i="63" s="1"/>
  <c r="I24" i="63" s="1"/>
  <c r="I23" i="63" s="1"/>
  <c r="G228" i="65"/>
  <c r="G227" i="65" s="1"/>
  <c r="G226" i="65" s="1"/>
  <c r="G225" i="65" s="1"/>
  <c r="G224" i="65" s="1"/>
  <c r="J217" i="64"/>
  <c r="J216" i="64" s="1"/>
  <c r="J215" i="64" s="1"/>
  <c r="J214" i="64" s="1"/>
  <c r="J299" i="64"/>
  <c r="J298" i="64" s="1"/>
  <c r="J297" i="64" s="1"/>
  <c r="J296" i="64" s="1"/>
  <c r="J233" i="64"/>
  <c r="I231" i="64"/>
  <c r="I230" i="64" s="1"/>
  <c r="I213" i="64" s="1"/>
  <c r="I212" i="64" s="1"/>
  <c r="J202" i="64"/>
  <c r="J201" i="64" s="1"/>
  <c r="J200" i="64" s="1"/>
  <c r="J83" i="64"/>
  <c r="J82" i="64" s="1"/>
  <c r="J483" i="64"/>
  <c r="J482" i="64" s="1"/>
  <c r="H402" i="63"/>
  <c r="F119" i="65"/>
  <c r="H204" i="63"/>
  <c r="F118" i="65"/>
  <c r="I204" i="63"/>
  <c r="G118" i="65"/>
  <c r="I402" i="63"/>
  <c r="G119" i="65"/>
  <c r="F192" i="65"/>
  <c r="F191" i="65" s="1"/>
  <c r="F321" i="40"/>
  <c r="F320" i="40" s="1"/>
  <c r="H404" i="2"/>
  <c r="F190" i="40"/>
  <c r="F189" i="40" s="1"/>
  <c r="H318" i="2"/>
  <c r="F249" i="65"/>
  <c r="F248" i="65" s="1"/>
  <c r="F247" i="65" s="1"/>
  <c r="J282" i="64"/>
  <c r="J281" i="64" s="1"/>
  <c r="I383" i="64"/>
  <c r="I366" i="64" s="1"/>
  <c r="G249" i="65"/>
  <c r="G248" i="65" s="1"/>
  <c r="G247" i="65" s="1"/>
  <c r="G196" i="65"/>
  <c r="G195" i="65" s="1"/>
  <c r="F90" i="65"/>
  <c r="F89" i="65" s="1"/>
  <c r="F84" i="65" s="1"/>
  <c r="F83" i="65" s="1"/>
  <c r="F288" i="40"/>
  <c r="F287" i="40" s="1"/>
  <c r="H221" i="2"/>
  <c r="F294" i="40"/>
  <c r="F293" i="40" s="1"/>
  <c r="H223" i="2"/>
  <c r="G90" i="65"/>
  <c r="G89" i="65" s="1"/>
  <c r="H81" i="63"/>
  <c r="H80" i="63" s="1"/>
  <c r="H79" i="63" s="1"/>
  <c r="H78" i="63" s="1"/>
  <c r="I81" i="63"/>
  <c r="I80" i="63" s="1"/>
  <c r="I79" i="63" s="1"/>
  <c r="I78" i="63" s="1"/>
  <c r="I109" i="64"/>
  <c r="I17" i="64"/>
  <c r="G192" i="65"/>
  <c r="G191" i="65" s="1"/>
  <c r="G137" i="65"/>
  <c r="G135" i="65" s="1"/>
  <c r="J457" i="64"/>
  <c r="J456" i="64" s="1"/>
  <c r="J455" i="64" s="1"/>
  <c r="J454" i="64" s="1"/>
  <c r="F186" i="40"/>
  <c r="H274" i="63"/>
  <c r="I115" i="63"/>
  <c r="F165" i="40"/>
  <c r="F164" i="40" s="1"/>
  <c r="H443" i="63"/>
  <c r="H442" i="63" s="1"/>
  <c r="G242" i="65"/>
  <c r="G241" i="65" s="1"/>
  <c r="G240" i="65" s="1"/>
  <c r="I147" i="63"/>
  <c r="I146" i="63" s="1"/>
  <c r="J316" i="64"/>
  <c r="J315" i="64" s="1"/>
  <c r="I43" i="63"/>
  <c r="I42" i="63" s="1"/>
  <c r="I319" i="63"/>
  <c r="I318" i="63" s="1"/>
  <c r="I317" i="63" s="1"/>
  <c r="I368" i="63"/>
  <c r="I367" i="63" s="1"/>
  <c r="I366" i="63" s="1"/>
  <c r="J140" i="64"/>
  <c r="J139" i="64" s="1"/>
  <c r="J126" i="64" s="1"/>
  <c r="I65" i="63"/>
  <c r="I64" i="63" s="1"/>
  <c r="I63" i="63" s="1"/>
  <c r="I62" i="63" s="1"/>
  <c r="I169" i="63"/>
  <c r="I168" i="63" s="1"/>
  <c r="I470" i="63"/>
  <c r="I469" i="63" s="1"/>
  <c r="I468" i="63" s="1"/>
  <c r="I467" i="63" s="1"/>
  <c r="I466" i="63" s="1"/>
  <c r="J118" i="64"/>
  <c r="J117" i="64" s="1"/>
  <c r="J116" i="64" s="1"/>
  <c r="H394" i="63"/>
  <c r="H455" i="63"/>
  <c r="J78" i="64"/>
  <c r="J374" i="64"/>
  <c r="J369" i="64" s="1"/>
  <c r="J368" i="64" s="1"/>
  <c r="J367" i="64" s="1"/>
  <c r="H134" i="63"/>
  <c r="H133" i="63" s="1"/>
  <c r="H132" i="63" s="1"/>
  <c r="H411" i="63"/>
  <c r="I98" i="63"/>
  <c r="I97" i="63" s="1"/>
  <c r="I96" i="63" s="1"/>
  <c r="I95" i="63" s="1"/>
  <c r="I134" i="63"/>
  <c r="I133" i="63" s="1"/>
  <c r="I132" i="63" s="1"/>
  <c r="I267" i="63"/>
  <c r="I266" i="63" s="1"/>
  <c r="I265" i="63" s="1"/>
  <c r="I394" i="63"/>
  <c r="I455" i="63"/>
  <c r="J414" i="64"/>
  <c r="J410" i="64" s="1"/>
  <c r="J409" i="64" s="1"/>
  <c r="H147" i="63"/>
  <c r="H146" i="63" s="1"/>
  <c r="H340" i="63"/>
  <c r="I224" i="63"/>
  <c r="I340" i="63"/>
  <c r="I411" i="63"/>
  <c r="I413" i="63"/>
  <c r="J26" i="64"/>
  <c r="J25" i="64" s="1"/>
  <c r="J24" i="64" s="1"/>
  <c r="J404" i="64"/>
  <c r="J403" i="64" s="1"/>
  <c r="I211" i="63"/>
  <c r="I362" i="63"/>
  <c r="I361" i="63" s="1"/>
  <c r="I360" i="63" s="1"/>
  <c r="I359" i="63" s="1"/>
  <c r="I358" i="63" s="1"/>
  <c r="I443" i="63"/>
  <c r="I442" i="63" s="1"/>
  <c r="I477" i="63"/>
  <c r="I476" i="63" s="1"/>
  <c r="I475" i="63" s="1"/>
  <c r="I474" i="63" s="1"/>
  <c r="I473" i="63" s="1"/>
  <c r="I472" i="63" s="1"/>
  <c r="I30" i="63"/>
  <c r="I29" i="63" s="1"/>
  <c r="I28" i="63" s="1"/>
  <c r="G63" i="65"/>
  <c r="J32" i="64"/>
  <c r="J31" i="64" s="1"/>
  <c r="I219" i="63"/>
  <c r="I274" i="63"/>
  <c r="I342" i="63"/>
  <c r="I388" i="63"/>
  <c r="I430" i="63"/>
  <c r="I429" i="63" s="1"/>
  <c r="H58" i="63"/>
  <c r="H98" i="63"/>
  <c r="H97" i="63" s="1"/>
  <c r="H96" i="63" s="1"/>
  <c r="H95" i="63" s="1"/>
  <c r="F114" i="65"/>
  <c r="H413" i="63"/>
  <c r="H36" i="63"/>
  <c r="H65" i="63"/>
  <c r="H64" i="63" s="1"/>
  <c r="H63" i="63" s="1"/>
  <c r="H62" i="63" s="1"/>
  <c r="H115" i="63"/>
  <c r="H224" i="63"/>
  <c r="H267" i="63"/>
  <c r="H266" i="63" s="1"/>
  <c r="H265" i="63" s="1"/>
  <c r="H430" i="63"/>
  <c r="H429" i="63" s="1"/>
  <c r="I36" i="63"/>
  <c r="I58" i="63"/>
  <c r="G265" i="65"/>
  <c r="G264" i="65" s="1"/>
  <c r="G263" i="65" s="1"/>
  <c r="G114" i="65"/>
  <c r="G181" i="65"/>
  <c r="G24" i="65"/>
  <c r="G33" i="65"/>
  <c r="G120" i="65"/>
  <c r="H211" i="63"/>
  <c r="H362" i="63"/>
  <c r="H361" i="63" s="1"/>
  <c r="H360" i="63" s="1"/>
  <c r="H359" i="63" s="1"/>
  <c r="H358" i="63" s="1"/>
  <c r="H477" i="63"/>
  <c r="H476" i="63" s="1"/>
  <c r="H475" i="63" s="1"/>
  <c r="H474" i="63" s="1"/>
  <c r="H473" i="63" s="1"/>
  <c r="H472" i="63" s="1"/>
  <c r="H201" i="63"/>
  <c r="I141" i="63"/>
  <c r="I140" i="63" s="1"/>
  <c r="I139" i="63" s="1"/>
  <c r="I138" i="63" s="1"/>
  <c r="I137" i="63" s="1"/>
  <c r="I296" i="63"/>
  <c r="I416" i="63"/>
  <c r="H355" i="63"/>
  <c r="H354" i="63" s="1"/>
  <c r="H353" i="63" s="1"/>
  <c r="H352" i="63" s="1"/>
  <c r="H351" i="63" s="1"/>
  <c r="I53" i="63"/>
  <c r="I52" i="63" s="1"/>
  <c r="I51" i="63" s="1"/>
  <c r="I50" i="63" s="1"/>
  <c r="I128" i="63"/>
  <c r="I127" i="63" s="1"/>
  <c r="I126" i="63" s="1"/>
  <c r="I201" i="63"/>
  <c r="I271" i="63"/>
  <c r="I355" i="63"/>
  <c r="I354" i="63" s="1"/>
  <c r="I353" i="63" s="1"/>
  <c r="I352" i="63" s="1"/>
  <c r="I351" i="63" s="1"/>
  <c r="I379" i="63"/>
  <c r="I404" i="63"/>
  <c r="I449" i="63"/>
  <c r="G72" i="65"/>
  <c r="J98" i="64"/>
  <c r="J97" i="64" s="1"/>
  <c r="J96" i="64" s="1"/>
  <c r="F109" i="65"/>
  <c r="F63" i="65"/>
  <c r="H20" i="63"/>
  <c r="H19" i="63" s="1"/>
  <c r="H18" i="63" s="1"/>
  <c r="H17" i="63" s="1"/>
  <c r="F306" i="65"/>
  <c r="F305" i="65" s="1"/>
  <c r="F304" i="65" s="1"/>
  <c r="F303" i="65" s="1"/>
  <c r="H30" i="63"/>
  <c r="H29" i="63" s="1"/>
  <c r="H28" i="63" s="1"/>
  <c r="F315" i="65"/>
  <c r="F314" i="65" s="1"/>
  <c r="F313" i="65" s="1"/>
  <c r="F312" i="65" s="1"/>
  <c r="H38" i="63"/>
  <c r="H43" i="63"/>
  <c r="H42" i="63" s="1"/>
  <c r="F194" i="65"/>
  <c r="F193" i="65" s="1"/>
  <c r="H53" i="63"/>
  <c r="H52" i="63" s="1"/>
  <c r="H51" i="63" s="1"/>
  <c r="H50" i="63" s="1"/>
  <c r="F233" i="65"/>
  <c r="F232" i="65" s="1"/>
  <c r="F231" i="65" s="1"/>
  <c r="F230" i="65" s="1"/>
  <c r="H60" i="63"/>
  <c r="F261" i="65"/>
  <c r="F260" i="65" s="1"/>
  <c r="F257" i="65" s="1"/>
  <c r="F256" i="65" s="1"/>
  <c r="H69" i="63"/>
  <c r="H68" i="63" s="1"/>
  <c r="H67" i="63" s="1"/>
  <c r="F310" i="65"/>
  <c r="F309" i="65" s="1"/>
  <c r="F308" i="65" s="1"/>
  <c r="F307" i="65" s="1"/>
  <c r="H86" i="63"/>
  <c r="H85" i="63" s="1"/>
  <c r="H84" i="63" s="1"/>
  <c r="H83" i="63" s="1"/>
  <c r="F286" i="65"/>
  <c r="F285" i="65" s="1"/>
  <c r="F284" i="65" s="1"/>
  <c r="F283" i="65" s="1"/>
  <c r="H92" i="63"/>
  <c r="H91" i="63" s="1"/>
  <c r="H90" i="63" s="1"/>
  <c r="H89" i="63" s="1"/>
  <c r="F333" i="65"/>
  <c r="F332" i="65" s="1"/>
  <c r="F237" i="65"/>
  <c r="F236" i="65" s="1"/>
  <c r="F235" i="65" s="1"/>
  <c r="F234" i="65" s="1"/>
  <c r="H103" i="63"/>
  <c r="H102" i="63" s="1"/>
  <c r="H101" i="63" s="1"/>
  <c r="H100" i="63" s="1"/>
  <c r="F319" i="65"/>
  <c r="F318" i="65" s="1"/>
  <c r="H107" i="63"/>
  <c r="H106" i="63" s="1"/>
  <c r="H111" i="63"/>
  <c r="F325" i="65"/>
  <c r="F324" i="65" s="1"/>
  <c r="H119" i="63"/>
  <c r="H118" i="63" s="1"/>
  <c r="H117" i="63" s="1"/>
  <c r="H128" i="63"/>
  <c r="H127" i="63" s="1"/>
  <c r="H126" i="63" s="1"/>
  <c r="F266" i="65"/>
  <c r="F265" i="65" s="1"/>
  <c r="F264" i="65" s="1"/>
  <c r="F263" i="65" s="1"/>
  <c r="H141" i="63"/>
  <c r="H140" i="63" s="1"/>
  <c r="H139" i="63" s="1"/>
  <c r="H138" i="63" s="1"/>
  <c r="H137" i="63" s="1"/>
  <c r="F246" i="65"/>
  <c r="F245" i="65" s="1"/>
  <c r="F244" i="65" s="1"/>
  <c r="F243" i="65" s="1"/>
  <c r="H151" i="63"/>
  <c r="H150" i="63" s="1"/>
  <c r="H149" i="63" s="1"/>
  <c r="H169" i="63"/>
  <c r="H168" i="63" s="1"/>
  <c r="F296" i="65"/>
  <c r="F295" i="65" s="1"/>
  <c r="H185" i="63"/>
  <c r="F101" i="65"/>
  <c r="F99" i="65" s="1"/>
  <c r="H209" i="63"/>
  <c r="F126" i="65"/>
  <c r="F125" i="65" s="1"/>
  <c r="H219" i="63"/>
  <c r="F137" i="65"/>
  <c r="F135" i="65" s="1"/>
  <c r="H228" i="63"/>
  <c r="F145" i="65"/>
  <c r="F144" i="65" s="1"/>
  <c r="H271" i="63"/>
  <c r="F221" i="65"/>
  <c r="F219" i="65" s="1"/>
  <c r="F218" i="65" s="1"/>
  <c r="F254" i="65"/>
  <c r="H279" i="63"/>
  <c r="H278" i="63" s="1"/>
  <c r="H277" i="63" s="1"/>
  <c r="H276" i="63" s="1"/>
  <c r="H294" i="63"/>
  <c r="F180" i="65"/>
  <c r="F179" i="65" s="1"/>
  <c r="H296" i="63"/>
  <c r="F183" i="65"/>
  <c r="F181" i="65" s="1"/>
  <c r="H301" i="63"/>
  <c r="H300" i="63" s="1"/>
  <c r="F187" i="65"/>
  <c r="F186" i="65" s="1"/>
  <c r="F185" i="65" s="1"/>
  <c r="F25" i="65"/>
  <c r="F24" i="65" s="1"/>
  <c r="H313" i="63"/>
  <c r="H312" i="63" s="1"/>
  <c r="H319" i="63"/>
  <c r="H318" i="63" s="1"/>
  <c r="H317" i="63" s="1"/>
  <c r="F34" i="65"/>
  <c r="F33" i="65" s="1"/>
  <c r="H331" i="63"/>
  <c r="H330" i="63" s="1"/>
  <c r="F292" i="65"/>
  <c r="F291" i="65" s="1"/>
  <c r="H337" i="63"/>
  <c r="H336" i="63" s="1"/>
  <c r="F40" i="65"/>
  <c r="F39" i="65" s="1"/>
  <c r="F38" i="65" s="1"/>
  <c r="H342" i="63"/>
  <c r="F45" i="65"/>
  <c r="F44" i="65" s="1"/>
  <c r="F41" i="65" s="1"/>
  <c r="H368" i="63"/>
  <c r="H367" i="63" s="1"/>
  <c r="H366" i="63" s="1"/>
  <c r="F22" i="65"/>
  <c r="F21" i="65" s="1"/>
  <c r="H373" i="63"/>
  <c r="H372" i="63" s="1"/>
  <c r="H371" i="63" s="1"/>
  <c r="F31" i="65"/>
  <c r="F30" i="65" s="1"/>
  <c r="F61" i="65"/>
  <c r="H382" i="63"/>
  <c r="F68" i="65"/>
  <c r="F66" i="65" s="1"/>
  <c r="H385" i="63"/>
  <c r="F71" i="65"/>
  <c r="F69" i="65" s="1"/>
  <c r="F74" i="65"/>
  <c r="F72" i="65" s="1"/>
  <c r="H388" i="63"/>
  <c r="H396" i="63"/>
  <c r="F105" i="65"/>
  <c r="F104" i="65" s="1"/>
  <c r="H399" i="63"/>
  <c r="F108" i="65"/>
  <c r="F107" i="65" s="1"/>
  <c r="H404" i="63"/>
  <c r="F121" i="65"/>
  <c r="F120" i="65" s="1"/>
  <c r="H416" i="63"/>
  <c r="F166" i="65"/>
  <c r="F165" i="65" s="1"/>
  <c r="H438" i="63"/>
  <c r="H437" i="63" s="1"/>
  <c r="H436" i="63" s="1"/>
  <c r="H435" i="63" s="1"/>
  <c r="F98" i="65"/>
  <c r="F97" i="65" s="1"/>
  <c r="H449" i="63"/>
  <c r="F53" i="65"/>
  <c r="F51" i="65" s="1"/>
  <c r="F50" i="65" s="1"/>
  <c r="F81" i="65"/>
  <c r="H470" i="63"/>
  <c r="H469" i="63" s="1"/>
  <c r="H468" i="63" s="1"/>
  <c r="H467" i="63" s="1"/>
  <c r="H466" i="63" s="1"/>
  <c r="F216" i="65"/>
  <c r="F215" i="65" s="1"/>
  <c r="F214" i="65" s="1"/>
  <c r="F213" i="65" s="1"/>
  <c r="J48" i="64"/>
  <c r="J47" i="64" s="1"/>
  <c r="J46" i="64" s="1"/>
  <c r="J170" i="64"/>
  <c r="J169" i="64" s="1"/>
  <c r="G51" i="65"/>
  <c r="G50" i="65" s="1"/>
  <c r="I20" i="63"/>
  <c r="I19" i="63" s="1"/>
  <c r="I18" i="63" s="1"/>
  <c r="I17" i="63" s="1"/>
  <c r="G306" i="65"/>
  <c r="G305" i="65" s="1"/>
  <c r="G304" i="65" s="1"/>
  <c r="G303" i="65" s="1"/>
  <c r="I38" i="63"/>
  <c r="I60" i="63"/>
  <c r="G261" i="65"/>
  <c r="G260" i="65" s="1"/>
  <c r="G257" i="65" s="1"/>
  <c r="G256" i="65" s="1"/>
  <c r="I69" i="63"/>
  <c r="I68" i="63" s="1"/>
  <c r="I67" i="63" s="1"/>
  <c r="G310" i="65"/>
  <c r="G309" i="65" s="1"/>
  <c r="G308" i="65" s="1"/>
  <c r="G307" i="65" s="1"/>
  <c r="I86" i="63"/>
  <c r="I85" i="63" s="1"/>
  <c r="I84" i="63" s="1"/>
  <c r="I83" i="63" s="1"/>
  <c r="G286" i="65"/>
  <c r="G285" i="65" s="1"/>
  <c r="G284" i="65" s="1"/>
  <c r="G283" i="65" s="1"/>
  <c r="I92" i="63"/>
  <c r="I91" i="63" s="1"/>
  <c r="I90" i="63" s="1"/>
  <c r="I89" i="63" s="1"/>
  <c r="G333" i="65"/>
  <c r="G332" i="65" s="1"/>
  <c r="I103" i="63"/>
  <c r="I102" i="63" s="1"/>
  <c r="I101" i="63" s="1"/>
  <c r="I100" i="63" s="1"/>
  <c r="G237" i="65"/>
  <c r="G236" i="65" s="1"/>
  <c r="G235" i="65" s="1"/>
  <c r="G234" i="65" s="1"/>
  <c r="G229" i="65" s="1"/>
  <c r="I107" i="63"/>
  <c r="I106" i="63" s="1"/>
  <c r="G319" i="65"/>
  <c r="G318" i="65" s="1"/>
  <c r="I111" i="63"/>
  <c r="G325" i="65"/>
  <c r="G324" i="65" s="1"/>
  <c r="I113" i="63"/>
  <c r="G328" i="65"/>
  <c r="I151" i="63"/>
  <c r="I150" i="63" s="1"/>
  <c r="I149" i="63" s="1"/>
  <c r="I185" i="63"/>
  <c r="G101" i="65"/>
  <c r="G99" i="65" s="1"/>
  <c r="I188" i="63"/>
  <c r="G111" i="65"/>
  <c r="G109" i="65" s="1"/>
  <c r="I209" i="63"/>
  <c r="G126" i="65"/>
  <c r="G125" i="65" s="1"/>
  <c r="I228" i="63"/>
  <c r="G145" i="65"/>
  <c r="G144" i="65" s="1"/>
  <c r="G219" i="65"/>
  <c r="I279" i="63"/>
  <c r="I278" i="63" s="1"/>
  <c r="I277" i="63" s="1"/>
  <c r="I276" i="63" s="1"/>
  <c r="G254" i="65"/>
  <c r="I294" i="63"/>
  <c r="G180" i="65"/>
  <c r="G179" i="65" s="1"/>
  <c r="I301" i="63"/>
  <c r="I300" i="63" s="1"/>
  <c r="G187" i="65"/>
  <c r="G186" i="65" s="1"/>
  <c r="G185" i="65" s="1"/>
  <c r="I331" i="63"/>
  <c r="I330" i="63" s="1"/>
  <c r="G292" i="65"/>
  <c r="G291" i="65" s="1"/>
  <c r="I337" i="63"/>
  <c r="I336" i="63" s="1"/>
  <c r="G40" i="65"/>
  <c r="G39" i="65" s="1"/>
  <c r="G38" i="65" s="1"/>
  <c r="G21" i="65"/>
  <c r="I373" i="63"/>
  <c r="I372" i="63" s="1"/>
  <c r="I371" i="63" s="1"/>
  <c r="G31" i="65"/>
  <c r="G30" i="65" s="1"/>
  <c r="I382" i="63"/>
  <c r="G68" i="65"/>
  <c r="G66" i="65" s="1"/>
  <c r="I385" i="63"/>
  <c r="G71" i="65"/>
  <c r="G69" i="65" s="1"/>
  <c r="I396" i="63"/>
  <c r="G105" i="65"/>
  <c r="G104" i="65" s="1"/>
  <c r="I399" i="63"/>
  <c r="G108" i="65"/>
  <c r="G107" i="65" s="1"/>
  <c r="I438" i="63"/>
  <c r="I437" i="63" s="1"/>
  <c r="I436" i="63" s="1"/>
  <c r="I435" i="63" s="1"/>
  <c r="G98" i="65"/>
  <c r="G97" i="65" s="1"/>
  <c r="J352" i="64"/>
  <c r="J351" i="64" s="1"/>
  <c r="J386" i="64"/>
  <c r="J385" i="64" s="1"/>
  <c r="F328" i="65"/>
  <c r="G293" i="65"/>
  <c r="G44" i="65"/>
  <c r="G41" i="65" s="1"/>
  <c r="I119" i="63"/>
  <c r="I118" i="63" s="1"/>
  <c r="I117" i="63" s="1"/>
  <c r="I313" i="63"/>
  <c r="I312" i="63" s="1"/>
  <c r="H113" i="63"/>
  <c r="H188" i="63"/>
  <c r="H379" i="63"/>
  <c r="J176" i="64"/>
  <c r="J175" i="64" s="1"/>
  <c r="J439" i="64"/>
  <c r="J343" i="64"/>
  <c r="J427" i="64"/>
  <c r="J426" i="64" s="1"/>
  <c r="J335" i="64"/>
  <c r="F459" i="40"/>
  <c r="H157" i="2"/>
  <c r="F458" i="40" s="1"/>
  <c r="H160" i="2"/>
  <c r="F461" i="40" s="1"/>
  <c r="H162" i="2"/>
  <c r="F463" i="40" s="1"/>
  <c r="H153" i="2"/>
  <c r="F452" i="40" s="1"/>
  <c r="F444" i="40"/>
  <c r="H146" i="2"/>
  <c r="F443" i="40" s="1"/>
  <c r="H129" i="2"/>
  <c r="F337" i="40" s="1"/>
  <c r="H124" i="2"/>
  <c r="H120" i="2"/>
  <c r="H115" i="2"/>
  <c r="F265" i="40" s="1"/>
  <c r="H110" i="2"/>
  <c r="H104" i="2"/>
  <c r="F467" i="40" s="1"/>
  <c r="H99" i="2"/>
  <c r="F401" i="40" s="1"/>
  <c r="H98" i="2"/>
  <c r="F400" i="40" s="1"/>
  <c r="H93" i="2"/>
  <c r="F380" i="40" s="1"/>
  <c r="F379" i="40" s="1"/>
  <c r="H88" i="2"/>
  <c r="H77" i="2"/>
  <c r="F429" i="40" s="1"/>
  <c r="H76" i="2"/>
  <c r="F428" i="40" s="1"/>
  <c r="H72" i="2"/>
  <c r="F419" i="40" s="1"/>
  <c r="H67" i="2"/>
  <c r="F367" i="40" s="1"/>
  <c r="H65" i="2"/>
  <c r="F365" i="40" s="1"/>
  <c r="H59" i="2"/>
  <c r="H54" i="2"/>
  <c r="H48" i="2"/>
  <c r="H43" i="2"/>
  <c r="F119" i="40" s="1"/>
  <c r="H41" i="2"/>
  <c r="F115" i="40" s="1"/>
  <c r="H31" i="2"/>
  <c r="F433" i="40" s="1"/>
  <c r="H27" i="2"/>
  <c r="H21" i="2"/>
  <c r="F424" i="40" s="1"/>
  <c r="F332" i="40" l="1"/>
  <c r="F331" i="40" s="1"/>
  <c r="H58" i="2"/>
  <c r="H200" i="63"/>
  <c r="G167" i="65"/>
  <c r="G160" i="65" s="1"/>
  <c r="G159" i="65" s="1"/>
  <c r="J232" i="64"/>
  <c r="J231" i="64" s="1"/>
  <c r="J230" i="64" s="1"/>
  <c r="F160" i="65"/>
  <c r="F159" i="65" s="1"/>
  <c r="I428" i="63"/>
  <c r="I419" i="63" s="1"/>
  <c r="H428" i="63"/>
  <c r="H419" i="63" s="1"/>
  <c r="F282" i="40"/>
  <c r="E22" i="74"/>
  <c r="F296" i="40"/>
  <c r="E23" i="74"/>
  <c r="F63" i="40"/>
  <c r="E19" i="74"/>
  <c r="E18" i="74" s="1"/>
  <c r="H365" i="63"/>
  <c r="I365" i="63"/>
  <c r="I16" i="64"/>
  <c r="I15" i="64" s="1"/>
  <c r="F327" i="40"/>
  <c r="F20" i="65"/>
  <c r="F19" i="65" s="1"/>
  <c r="G20" i="65"/>
  <c r="G19" i="65" s="1"/>
  <c r="I22" i="63"/>
  <c r="H22" i="63"/>
  <c r="G96" i="65"/>
  <c r="F96" i="65"/>
  <c r="G190" i="65"/>
  <c r="G189" i="65" s="1"/>
  <c r="G188" i="65" s="1"/>
  <c r="F190" i="65"/>
  <c r="F189" i="65" s="1"/>
  <c r="F188" i="65" s="1"/>
  <c r="G218" i="65"/>
  <c r="G217" i="65" s="1"/>
  <c r="G208" i="65" s="1"/>
  <c r="F253" i="65"/>
  <c r="F252" i="65" s="1"/>
  <c r="F251" i="65" s="1"/>
  <c r="G253" i="65"/>
  <c r="G252" i="65" s="1"/>
  <c r="G251" i="65" s="1"/>
  <c r="F270" i="65"/>
  <c r="F269" i="65" s="1"/>
  <c r="F262" i="65" s="1"/>
  <c r="G270" i="65"/>
  <c r="G269" i="65" s="1"/>
  <c r="G262" i="65" s="1"/>
  <c r="G290" i="65"/>
  <c r="G289" i="65" s="1"/>
  <c r="G288" i="65" s="1"/>
  <c r="F290" i="65"/>
  <c r="F289" i="65" s="1"/>
  <c r="F294" i="65"/>
  <c r="F293" i="65" s="1"/>
  <c r="G317" i="65"/>
  <c r="G316" i="65" s="1"/>
  <c r="F317" i="65"/>
  <c r="F316" i="65" s="1"/>
  <c r="G321" i="65"/>
  <c r="G320" i="65" s="1"/>
  <c r="F321" i="65"/>
  <c r="F320" i="65" s="1"/>
  <c r="G331" i="65"/>
  <c r="G330" i="65" s="1"/>
  <c r="F331" i="65"/>
  <c r="F330" i="65" s="1"/>
  <c r="H270" i="63"/>
  <c r="H269" i="63" s="1"/>
  <c r="H264" i="63" s="1"/>
  <c r="H263" i="63" s="1"/>
  <c r="I270" i="63"/>
  <c r="I269" i="63" s="1"/>
  <c r="I264" i="63" s="1"/>
  <c r="I263" i="63" s="1"/>
  <c r="I200" i="63"/>
  <c r="I184" i="63"/>
  <c r="I183" i="63" s="1"/>
  <c r="I182" i="63" s="1"/>
  <c r="I181" i="63" s="1"/>
  <c r="H184" i="63"/>
  <c r="H183" i="63" s="1"/>
  <c r="H182" i="63" s="1"/>
  <c r="H181" i="63" s="1"/>
  <c r="J67" i="64"/>
  <c r="I110" i="63"/>
  <c r="I109" i="63" s="1"/>
  <c r="H110" i="63"/>
  <c r="H109" i="63" s="1"/>
  <c r="H448" i="63"/>
  <c r="H447" i="63" s="1"/>
  <c r="I448" i="63"/>
  <c r="I447" i="63" s="1"/>
  <c r="H401" i="63"/>
  <c r="I401" i="63"/>
  <c r="G117" i="65"/>
  <c r="G113" i="65" s="1"/>
  <c r="F117" i="65"/>
  <c r="F113" i="65" s="1"/>
  <c r="G60" i="65"/>
  <c r="G59" i="65" s="1"/>
  <c r="F60" i="65"/>
  <c r="F59" i="65" s="1"/>
  <c r="G49" i="65"/>
  <c r="F49" i="65"/>
  <c r="J174" i="64"/>
  <c r="J310" i="64"/>
  <c r="J304" i="64" s="1"/>
  <c r="J160" i="64"/>
  <c r="J159" i="64" s="1"/>
  <c r="H249" i="63"/>
  <c r="H248" i="63" s="1"/>
  <c r="I441" i="63"/>
  <c r="I440" i="63" s="1"/>
  <c r="F267" i="40"/>
  <c r="F266" i="40" s="1"/>
  <c r="H47" i="2"/>
  <c r="H220" i="2"/>
  <c r="I72" i="63"/>
  <c r="J481" i="64"/>
  <c r="J384" i="64"/>
  <c r="H72" i="63"/>
  <c r="H329" i="63"/>
  <c r="H328" i="63" s="1"/>
  <c r="G29" i="65"/>
  <c r="G28" i="65" s="1"/>
  <c r="G336" i="65"/>
  <c r="G335" i="65" s="1"/>
  <c r="G334" i="65" s="1"/>
  <c r="H125" i="63"/>
  <c r="H124" i="63" s="1"/>
  <c r="H123" i="63" s="1"/>
  <c r="H378" i="63"/>
  <c r="H377" i="63" s="1"/>
  <c r="H376" i="63" s="1"/>
  <c r="I378" i="63"/>
  <c r="I377" i="63" s="1"/>
  <c r="I376" i="63" s="1"/>
  <c r="H441" i="63"/>
  <c r="H440" i="63" s="1"/>
  <c r="G37" i="65"/>
  <c r="H339" i="63"/>
  <c r="H335" i="63" s="1"/>
  <c r="I410" i="63"/>
  <c r="I409" i="63" s="1"/>
  <c r="I311" i="63"/>
  <c r="I310" i="63" s="1"/>
  <c r="J408" i="64"/>
  <c r="I145" i="63"/>
  <c r="I144" i="63" s="1"/>
  <c r="I143" i="63" s="1"/>
  <c r="H293" i="63"/>
  <c r="H292" i="63" s="1"/>
  <c r="G239" i="65"/>
  <c r="G238" i="65" s="1"/>
  <c r="I41" i="63"/>
  <c r="I40" i="63" s="1"/>
  <c r="I339" i="63"/>
  <c r="I335" i="63" s="1"/>
  <c r="F196" i="65"/>
  <c r="F195" i="65" s="1"/>
  <c r="I125" i="63"/>
  <c r="I124" i="63" s="1"/>
  <c r="I123" i="63" s="1"/>
  <c r="I167" i="63"/>
  <c r="I166" i="63" s="1"/>
  <c r="I153" i="63" s="1"/>
  <c r="F29" i="65"/>
  <c r="F28" i="65" s="1"/>
  <c r="F37" i="65"/>
  <c r="F178" i="65"/>
  <c r="F177" i="65" s="1"/>
  <c r="F239" i="65"/>
  <c r="F238" i="65" s="1"/>
  <c r="H167" i="63"/>
  <c r="H166" i="63" s="1"/>
  <c r="J23" i="64"/>
  <c r="I465" i="63"/>
  <c r="H410" i="63"/>
  <c r="H409" i="63" s="1"/>
  <c r="I105" i="63"/>
  <c r="I57" i="63"/>
  <c r="I56" i="63" s="1"/>
  <c r="I55" i="63" s="1"/>
  <c r="H57" i="63"/>
  <c r="H56" i="63" s="1"/>
  <c r="H55" i="63" s="1"/>
  <c r="H41" i="63"/>
  <c r="H40" i="63" s="1"/>
  <c r="I329" i="63"/>
  <c r="I328" i="63" s="1"/>
  <c r="I293" i="63"/>
  <c r="I292" i="63" s="1"/>
  <c r="H311" i="63"/>
  <c r="H310" i="63" s="1"/>
  <c r="H105" i="63"/>
  <c r="I393" i="63"/>
  <c r="G178" i="65"/>
  <c r="G177" i="65" s="1"/>
  <c r="H393" i="63"/>
  <c r="I35" i="63"/>
  <c r="I34" i="63" s="1"/>
  <c r="I33" i="63" s="1"/>
  <c r="H145" i="63"/>
  <c r="H144" i="63" s="1"/>
  <c r="H143" i="63" s="1"/>
  <c r="H35" i="63"/>
  <c r="H34" i="63" s="1"/>
  <c r="H33" i="63" s="1"/>
  <c r="H465" i="63"/>
  <c r="F278" i="65"/>
  <c r="G84" i="65"/>
  <c r="G83" i="65" s="1"/>
  <c r="F217" i="65"/>
  <c r="F208" i="65" s="1"/>
  <c r="J334" i="64"/>
  <c r="J333" i="64" s="1"/>
  <c r="J332" i="64" s="1"/>
  <c r="J331" i="64" s="1"/>
  <c r="F336" i="65"/>
  <c r="F335" i="65" s="1"/>
  <c r="F334" i="65" s="1"/>
  <c r="F229" i="65"/>
  <c r="G278" i="65"/>
  <c r="F29" i="57"/>
  <c r="F28" i="57"/>
  <c r="F27" i="57"/>
  <c r="F26" i="57"/>
  <c r="F25" i="57"/>
  <c r="F24" i="57"/>
  <c r="F23" i="57"/>
  <c r="H30" i="57"/>
  <c r="G30" i="57"/>
  <c r="H199" i="63" l="1"/>
  <c r="H198" i="63" s="1"/>
  <c r="H197" i="63" s="1"/>
  <c r="I199" i="63"/>
  <c r="I198" i="63" s="1"/>
  <c r="I197" i="63" s="1"/>
  <c r="H418" i="63"/>
  <c r="I418" i="63"/>
  <c r="E21" i="74"/>
  <c r="E17" i="74" s="1"/>
  <c r="E13" i="74" s="1"/>
  <c r="H94" i="63"/>
  <c r="I94" i="63"/>
  <c r="G18" i="65"/>
  <c r="F18" i="65"/>
  <c r="H160" i="63"/>
  <c r="H159" i="63" s="1"/>
  <c r="H153" i="63" s="1"/>
  <c r="J480" i="64"/>
  <c r="J447" i="64" s="1"/>
  <c r="J446" i="64" s="1"/>
  <c r="F288" i="65"/>
  <c r="G302" i="65"/>
  <c r="F302" i="65"/>
  <c r="I334" i="63"/>
  <c r="I333" i="63" s="1"/>
  <c r="H334" i="63"/>
  <c r="H333" i="63" s="1"/>
  <c r="H392" i="63"/>
  <c r="H391" i="63" s="1"/>
  <c r="H364" i="63" s="1"/>
  <c r="G95" i="65"/>
  <c r="G94" i="65" s="1"/>
  <c r="I392" i="63"/>
  <c r="I391" i="63" s="1"/>
  <c r="I364" i="63" s="1"/>
  <c r="F95" i="65"/>
  <c r="F94" i="65" s="1"/>
  <c r="G48" i="65"/>
  <c r="J213" i="64"/>
  <c r="J212" i="64" s="1"/>
  <c r="I287" i="63"/>
  <c r="I281" i="63" s="1"/>
  <c r="H287" i="63"/>
  <c r="H281" i="63" s="1"/>
  <c r="J109" i="64"/>
  <c r="H446" i="63"/>
  <c r="H445" i="63" s="1"/>
  <c r="H309" i="63"/>
  <c r="I446" i="63"/>
  <c r="I445" i="63" s="1"/>
  <c r="I309" i="63"/>
  <c r="J383" i="64"/>
  <c r="J366" i="64" s="1"/>
  <c r="J17" i="64"/>
  <c r="F48" i="65"/>
  <c r="I32" i="63"/>
  <c r="H32" i="63"/>
  <c r="F17" i="65" l="1"/>
  <c r="F16" i="65" s="1"/>
  <c r="G17" i="65"/>
  <c r="G16" i="65" s="1"/>
  <c r="J16" i="64"/>
  <c r="J15" i="64" s="1"/>
  <c r="H308" i="63"/>
  <c r="I308" i="63"/>
  <c r="I180" i="63"/>
  <c r="H180" i="63"/>
  <c r="H357" i="63"/>
  <c r="I357" i="63"/>
  <c r="I136" i="63"/>
  <c r="I16" i="63"/>
  <c r="H136" i="63"/>
  <c r="H16" i="63"/>
  <c r="F474" i="40"/>
  <c r="F470" i="40"/>
  <c r="F466" i="40"/>
  <c r="F465" i="40" s="1"/>
  <c r="F457" i="40"/>
  <c r="F460" i="40"/>
  <c r="F462" i="40"/>
  <c r="F453" i="40"/>
  <c r="F451" i="40"/>
  <c r="F449" i="40"/>
  <c r="F442" i="40"/>
  <c r="F432" i="40"/>
  <c r="F431" i="40" s="1"/>
  <c r="F430" i="40" s="1"/>
  <c r="F427" i="40"/>
  <c r="F426" i="40" s="1"/>
  <c r="F425" i="40" s="1"/>
  <c r="F423" i="40"/>
  <c r="F422" i="40" s="1"/>
  <c r="F421" i="40" s="1"/>
  <c r="F418" i="40"/>
  <c r="F417" i="40" s="1"/>
  <c r="F416" i="40" s="1"/>
  <c r="F411" i="40" s="1"/>
  <c r="F409" i="40"/>
  <c r="F408" i="40" s="1"/>
  <c r="F405" i="40"/>
  <c r="F404" i="40" s="1"/>
  <c r="F399" i="40"/>
  <c r="F392" i="40"/>
  <c r="F391" i="40" s="1"/>
  <c r="F389" i="40"/>
  <c r="F388" i="40" s="1"/>
  <c r="F384" i="40"/>
  <c r="F383" i="40" s="1"/>
  <c r="F382" i="40" s="1"/>
  <c r="F378" i="40"/>
  <c r="F371" i="40"/>
  <c r="F370" i="40" s="1"/>
  <c r="F366" i="40"/>
  <c r="F364" i="40"/>
  <c r="F360" i="40"/>
  <c r="F359" i="40" s="1"/>
  <c r="F351" i="40"/>
  <c r="F350" i="40" s="1"/>
  <c r="F349" i="40" s="1"/>
  <c r="F343" i="40"/>
  <c r="F341" i="40"/>
  <c r="F347" i="40"/>
  <c r="F336" i="40"/>
  <c r="F335" i="40" s="1"/>
  <c r="F334" i="40" s="1"/>
  <c r="F330" i="40"/>
  <c r="F329" i="40" s="1"/>
  <c r="F326" i="40"/>
  <c r="F325" i="40" s="1"/>
  <c r="F324" i="40" s="1"/>
  <c r="F323" i="40" s="1"/>
  <c r="F317" i="40"/>
  <c r="F315" i="40"/>
  <c r="F309" i="40"/>
  <c r="F308" i="40" s="1"/>
  <c r="F304" i="40"/>
  <c r="F303" i="40" s="1"/>
  <c r="F295" i="40"/>
  <c r="F289" i="40"/>
  <c r="F281" i="40"/>
  <c r="F279" i="40"/>
  <c r="F277" i="40"/>
  <c r="F272" i="40"/>
  <c r="F271" i="40" s="1"/>
  <c r="F270" i="40" s="1"/>
  <c r="F269" i="40" s="1"/>
  <c r="F264" i="40"/>
  <c r="F263" i="40" s="1"/>
  <c r="F258" i="40"/>
  <c r="F257" i="40" s="1"/>
  <c r="F253" i="40"/>
  <c r="F251" i="40"/>
  <c r="F247" i="40"/>
  <c r="F246" i="40" s="1"/>
  <c r="F245" i="40" s="1"/>
  <c r="F228" i="40"/>
  <c r="F206" i="40"/>
  <c r="F204" i="40"/>
  <c r="F184" i="40"/>
  <c r="F182" i="40"/>
  <c r="F172" i="40"/>
  <c r="F167" i="40"/>
  <c r="F161" i="40"/>
  <c r="F149" i="40"/>
  <c r="F143" i="40"/>
  <c r="F153" i="40"/>
  <c r="F140" i="40"/>
  <c r="F138" i="40"/>
  <c r="F136" i="40"/>
  <c r="F133" i="40"/>
  <c r="F118" i="40"/>
  <c r="F116" i="40"/>
  <c r="F114" i="40"/>
  <c r="F110" i="40"/>
  <c r="F108" i="40"/>
  <c r="F99" i="40"/>
  <c r="F96" i="40"/>
  <c r="F93" i="40"/>
  <c r="F90" i="40"/>
  <c r="F88" i="40"/>
  <c r="F84" i="40"/>
  <c r="F78" i="40"/>
  <c r="F69" i="40"/>
  <c r="F66" i="40"/>
  <c r="F65" i="40" s="1"/>
  <c r="F62" i="40"/>
  <c r="F60" i="40"/>
  <c r="F55" i="40"/>
  <c r="F45" i="40" s="1"/>
  <c r="F50" i="40"/>
  <c r="F42" i="40"/>
  <c r="F38" i="40"/>
  <c r="F25" i="40"/>
  <c r="I641" i="51"/>
  <c r="I640" i="51" s="1"/>
  <c r="I639" i="51" s="1"/>
  <c r="I638" i="51" s="1"/>
  <c r="I634" i="51"/>
  <c r="I633" i="51" s="1"/>
  <c r="I632" i="51" s="1"/>
  <c r="I629" i="51"/>
  <c r="I628" i="51" s="1"/>
  <c r="I627" i="51" s="1"/>
  <c r="I622" i="51"/>
  <c r="I621" i="51" s="1"/>
  <c r="I620" i="51" s="1"/>
  <c r="I619" i="51" s="1"/>
  <c r="I615" i="51"/>
  <c r="I613" i="51"/>
  <c r="I610" i="51"/>
  <c r="I609" i="51" s="1"/>
  <c r="I606" i="51"/>
  <c r="I605" i="51" s="1"/>
  <c r="I600" i="51"/>
  <c r="I599" i="51" s="1"/>
  <c r="I583" i="51"/>
  <c r="I576" i="51" s="1"/>
  <c r="I573" i="51"/>
  <c r="I569" i="51"/>
  <c r="I554" i="51" s="1"/>
  <c r="I548" i="51"/>
  <c r="I547" i="51" s="1"/>
  <c r="I546" i="51" s="1"/>
  <c r="I545" i="51" s="1"/>
  <c r="I543" i="51"/>
  <c r="I541" i="51"/>
  <c r="I539" i="51"/>
  <c r="I533" i="51"/>
  <c r="I532" i="51" s="1"/>
  <c r="I527" i="51"/>
  <c r="I526" i="51" s="1"/>
  <c r="I525" i="51" s="1"/>
  <c r="I524" i="51" s="1"/>
  <c r="I523" i="51" s="1"/>
  <c r="I519" i="51"/>
  <c r="I518" i="51" s="1"/>
  <c r="I517" i="51" s="1"/>
  <c r="I516" i="51" s="1"/>
  <c r="I515" i="51" s="1"/>
  <c r="I505" i="51"/>
  <c r="I499" i="51"/>
  <c r="I496" i="51"/>
  <c r="I494" i="51"/>
  <c r="I489" i="51"/>
  <c r="I486" i="51"/>
  <c r="I484" i="51"/>
  <c r="I477" i="51"/>
  <c r="I476" i="51" s="1"/>
  <c r="I475" i="51" s="1"/>
  <c r="I474" i="51" s="1"/>
  <c r="I466" i="51"/>
  <c r="I465" i="51" s="1"/>
  <c r="I461" i="51"/>
  <c r="I459" i="51"/>
  <c r="I450" i="51"/>
  <c r="I449" i="51" s="1"/>
  <c r="I448" i="51" s="1"/>
  <c r="I447" i="51" s="1"/>
  <c r="I432" i="51"/>
  <c r="I431" i="51" s="1"/>
  <c r="I430" i="51" s="1"/>
  <c r="I413" i="51"/>
  <c r="I404" i="51"/>
  <c r="I403" i="51" s="1"/>
  <c r="I402" i="51" s="1"/>
  <c r="I401" i="51" s="1"/>
  <c r="I399" i="51"/>
  <c r="I398" i="51" s="1"/>
  <c r="I397" i="51" s="1"/>
  <c r="I381" i="51"/>
  <c r="I375" i="51"/>
  <c r="I361" i="51"/>
  <c r="I359" i="51"/>
  <c r="I349" i="51"/>
  <c r="I341" i="51"/>
  <c r="I330" i="51"/>
  <c r="I329" i="51" s="1"/>
  <c r="I328" i="51" s="1"/>
  <c r="I327" i="51" s="1"/>
  <c r="I321" i="51"/>
  <c r="I315" i="51"/>
  <c r="I312" i="51"/>
  <c r="I300" i="51"/>
  <c r="I299" i="51" s="1"/>
  <c r="I298" i="51" s="1"/>
  <c r="I297" i="51" s="1"/>
  <c r="I296" i="51" s="1"/>
  <c r="I295" i="51" s="1"/>
  <c r="I288" i="51"/>
  <c r="I287" i="51" s="1"/>
  <c r="I286" i="51" s="1"/>
  <c r="I284" i="51"/>
  <c r="I283" i="51" s="1"/>
  <c r="I282" i="51" s="1"/>
  <c r="I281" i="51" s="1"/>
  <c r="I276" i="51"/>
  <c r="I275" i="51" s="1"/>
  <c r="I274" i="51" s="1"/>
  <c r="I273" i="51" s="1"/>
  <c r="I272" i="51" s="1"/>
  <c r="I270" i="51"/>
  <c r="I269" i="51" s="1"/>
  <c r="I268" i="51" s="1"/>
  <c r="I267" i="51" s="1"/>
  <c r="I266" i="51" s="1"/>
  <c r="I699" i="51"/>
  <c r="I698" i="51" s="1"/>
  <c r="I697" i="51" s="1"/>
  <c r="I691" i="51"/>
  <c r="I666" i="51"/>
  <c r="I663" i="51"/>
  <c r="I660" i="51"/>
  <c r="I657" i="51"/>
  <c r="I651" i="51"/>
  <c r="I650" i="51" s="1"/>
  <c r="I649" i="51" s="1"/>
  <c r="I648" i="51" s="1"/>
  <c r="I647" i="51" s="1"/>
  <c r="I263" i="51"/>
  <c r="I262" i="51" s="1"/>
  <c r="I261" i="51" s="1"/>
  <c r="I254" i="51" s="1"/>
  <c r="I251" i="51"/>
  <c r="I250" i="51" s="1"/>
  <c r="I249" i="51" s="1"/>
  <c r="I248" i="51" s="1"/>
  <c r="I246" i="51"/>
  <c r="I245" i="51" s="1"/>
  <c r="I244" i="51" s="1"/>
  <c r="I243" i="51" s="1"/>
  <c r="I241" i="51"/>
  <c r="I240" i="51" s="1"/>
  <c r="I239" i="51" s="1"/>
  <c r="I238" i="51" s="1"/>
  <c r="I225" i="51"/>
  <c r="I224" i="51" s="1"/>
  <c r="I233" i="51"/>
  <c r="I218" i="51"/>
  <c r="I217" i="51" s="1"/>
  <c r="I216" i="51" s="1"/>
  <c r="I215" i="51" s="1"/>
  <c r="I214" i="51" s="1"/>
  <c r="I209" i="51"/>
  <c r="I206" i="51" s="1"/>
  <c r="I203" i="51"/>
  <c r="I202" i="51" s="1"/>
  <c r="I201" i="51" s="1"/>
  <c r="I197" i="51"/>
  <c r="I196" i="51" s="1"/>
  <c r="I190" i="51"/>
  <c r="I189" i="51" s="1"/>
  <c r="I171" i="51"/>
  <c r="I170" i="51" s="1"/>
  <c r="I169" i="51" s="1"/>
  <c r="I168" i="51" s="1"/>
  <c r="I165" i="51"/>
  <c r="I164" i="51" s="1"/>
  <c r="I159" i="51"/>
  <c r="I161" i="51"/>
  <c r="I151" i="51"/>
  <c r="I150" i="51" s="1"/>
  <c r="I149" i="51" s="1"/>
  <c r="I148" i="51" s="1"/>
  <c r="I147" i="51" s="1"/>
  <c r="I143" i="51"/>
  <c r="I142" i="51" s="1"/>
  <c r="I136" i="51"/>
  <c r="I135" i="51" s="1"/>
  <c r="I129" i="51"/>
  <c r="I125" i="51"/>
  <c r="I116" i="51"/>
  <c r="I121" i="51"/>
  <c r="I112" i="51"/>
  <c r="I99" i="51"/>
  <c r="I98" i="51" s="1"/>
  <c r="I97" i="51" s="1"/>
  <c r="I96" i="51" s="1"/>
  <c r="I94" i="51"/>
  <c r="I93" i="51" s="1"/>
  <c r="I92" i="51" s="1"/>
  <c r="I91" i="51" s="1"/>
  <c r="I89" i="51"/>
  <c r="I88" i="51" s="1"/>
  <c r="I87" i="51" s="1"/>
  <c r="I85" i="51"/>
  <c r="I84" i="51" s="1"/>
  <c r="I83" i="51" s="1"/>
  <c r="I80" i="51"/>
  <c r="I79" i="51" s="1"/>
  <c r="I78" i="51" s="1"/>
  <c r="I77" i="51" s="1"/>
  <c r="I74" i="51"/>
  <c r="I73" i="51" s="1"/>
  <c r="I72" i="51" s="1"/>
  <c r="I71" i="51" s="1"/>
  <c r="I63" i="51"/>
  <c r="I62" i="51" s="1"/>
  <c r="I61" i="51" s="1"/>
  <c r="I59" i="51"/>
  <c r="I58" i="51" s="1"/>
  <c r="I57" i="51" s="1"/>
  <c r="I56" i="51" s="1"/>
  <c r="I54" i="51"/>
  <c r="I52" i="51"/>
  <c r="I45" i="5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61" i="2"/>
  <c r="H660" i="2" s="1"/>
  <c r="H659" i="2" s="1"/>
  <c r="H658" i="2" s="1"/>
  <c r="H657" i="2" s="1"/>
  <c r="H655" i="2"/>
  <c r="H654" i="2" s="1"/>
  <c r="H653" i="2" s="1"/>
  <c r="H652" i="2" s="1"/>
  <c r="H651" i="2" s="1"/>
  <c r="H646" i="2"/>
  <c r="H645" i="2" s="1"/>
  <c r="H644" i="2" s="1"/>
  <c r="H643" i="2" s="1"/>
  <c r="H640" i="2"/>
  <c r="H639" i="2" s="1"/>
  <c r="H638" i="2" s="1"/>
  <c r="H632" i="2"/>
  <c r="H626" i="2"/>
  <c r="H615" i="2"/>
  <c r="H614" i="2" s="1"/>
  <c r="H613" i="2" s="1"/>
  <c r="H612" i="2" s="1"/>
  <c r="H607" i="2"/>
  <c r="H606" i="2" s="1"/>
  <c r="H605" i="2" s="1"/>
  <c r="H620" i="2"/>
  <c r="H619" i="2" s="1"/>
  <c r="H583" i="2"/>
  <c r="H577" i="2"/>
  <c r="H574" i="2"/>
  <c r="H572" i="2"/>
  <c r="H567" i="2"/>
  <c r="H564" i="2"/>
  <c r="H562" i="2"/>
  <c r="H556" i="2"/>
  <c r="H553" i="2"/>
  <c r="H550" i="2"/>
  <c r="H547" i="2"/>
  <c r="H597" i="2"/>
  <c r="H596" i="2" s="1"/>
  <c r="H541" i="2"/>
  <c r="H540" i="2" s="1"/>
  <c r="H539" i="2" s="1"/>
  <c r="H536" i="2"/>
  <c r="H535" i="2" s="1"/>
  <c r="H534" i="2" s="1"/>
  <c r="H530" i="2"/>
  <c r="H529" i="2" s="1"/>
  <c r="H528" i="2" s="1"/>
  <c r="H527" i="2" s="1"/>
  <c r="H526" i="2" s="1"/>
  <c r="H523" i="2"/>
  <c r="H522" i="2" s="1"/>
  <c r="H521" i="2" s="1"/>
  <c r="H520" i="2" s="1"/>
  <c r="H519" i="2" s="1"/>
  <c r="H517" i="2"/>
  <c r="H516" i="2" s="1"/>
  <c r="H515" i="2" s="1"/>
  <c r="H514" i="2" s="1"/>
  <c r="H510" i="2"/>
  <c r="H508" i="2"/>
  <c r="H505" i="2"/>
  <c r="H504" i="2" s="1"/>
  <c r="H501" i="2"/>
  <c r="H500" i="2" s="1"/>
  <c r="H495" i="2"/>
  <c r="H494" i="2" s="1"/>
  <c r="H478" i="2"/>
  <c r="H471" i="2" s="1"/>
  <c r="H468" i="2"/>
  <c r="H464" i="2"/>
  <c r="H443" i="2"/>
  <c r="H442" i="2" s="1"/>
  <c r="H441" i="2" s="1"/>
  <c r="H440" i="2" s="1"/>
  <c r="H432" i="2"/>
  <c r="H431" i="2" s="1"/>
  <c r="H427" i="2"/>
  <c r="H425" i="2"/>
  <c r="H416" i="2"/>
  <c r="H415" i="2" s="1"/>
  <c r="H414" i="2" s="1"/>
  <c r="H413" i="2" s="1"/>
  <c r="H410" i="2"/>
  <c r="H409" i="2" s="1"/>
  <c r="H408" i="2" s="1"/>
  <c r="H407" i="2" s="1"/>
  <c r="H401" i="2"/>
  <c r="H399" i="2"/>
  <c r="H393" i="2"/>
  <c r="H392" i="2" s="1"/>
  <c r="H386" i="2"/>
  <c r="H385" i="2" s="1"/>
  <c r="H384" i="2" s="1"/>
  <c r="H367" i="2"/>
  <c r="H356" i="2"/>
  <c r="H355" i="2" s="1"/>
  <c r="H354" i="2" s="1"/>
  <c r="H353" i="2" s="1"/>
  <c r="H351" i="2"/>
  <c r="H350" i="2" s="1"/>
  <c r="H349" i="2" s="1"/>
  <c r="H333" i="2"/>
  <c r="H327" i="2"/>
  <c r="H313" i="2"/>
  <c r="H311" i="2"/>
  <c r="H301" i="2"/>
  <c r="H293" i="2"/>
  <c r="H282" i="2"/>
  <c r="H281" i="2" s="1"/>
  <c r="H280" i="2" s="1"/>
  <c r="H279" i="2" s="1"/>
  <c r="F355" i="40"/>
  <c r="F354" i="40" s="1"/>
  <c r="H267" i="2"/>
  <c r="H243" i="2"/>
  <c r="H242" i="2" s="1"/>
  <c r="H241" i="2" s="1"/>
  <c r="H240" i="2" s="1"/>
  <c r="H239" i="2" s="1"/>
  <c r="H237" i="2"/>
  <c r="H236" i="2" s="1"/>
  <c r="H230" i="2"/>
  <c r="H229" i="2" s="1"/>
  <c r="H216" i="2"/>
  <c r="H215" i="2" s="1"/>
  <c r="H214" i="2" s="1"/>
  <c r="H213" i="2" s="1"/>
  <c r="H211" i="2"/>
  <c r="H210" i="2" s="1"/>
  <c r="H209" i="2" s="1"/>
  <c r="H208" i="2" s="1"/>
  <c r="H205" i="2"/>
  <c r="H204" i="2" s="1"/>
  <c r="H199" i="2"/>
  <c r="H197" i="2"/>
  <c r="H201" i="2"/>
  <c r="H191" i="2"/>
  <c r="H190" i="2" s="1"/>
  <c r="H189" i="2" s="1"/>
  <c r="H188" i="2" s="1"/>
  <c r="H187" i="2" s="1"/>
  <c r="H184" i="2"/>
  <c r="H183" i="2" s="1"/>
  <c r="H182" i="2" s="1"/>
  <c r="H176" i="2"/>
  <c r="H175" i="2" s="1"/>
  <c r="H165" i="2"/>
  <c r="H156" i="2"/>
  <c r="H159" i="2"/>
  <c r="H161" i="2"/>
  <c r="H152" i="2"/>
  <c r="H145" i="2"/>
  <c r="H133" i="2"/>
  <c r="H132" i="2" s="1"/>
  <c r="H131" i="2" s="1"/>
  <c r="H130" i="2" s="1"/>
  <c r="H128" i="2"/>
  <c r="H127" i="2" s="1"/>
  <c r="H126" i="2" s="1"/>
  <c r="H125" i="2" s="1"/>
  <c r="H123" i="2"/>
  <c r="H122" i="2" s="1"/>
  <c r="H121" i="2" s="1"/>
  <c r="H119" i="2"/>
  <c r="H118" i="2" s="1"/>
  <c r="H117" i="2" s="1"/>
  <c r="H114" i="2"/>
  <c r="H113" i="2" s="1"/>
  <c r="H112" i="2" s="1"/>
  <c r="H111" i="2" s="1"/>
  <c r="H109" i="2"/>
  <c r="H108" i="2" s="1"/>
  <c r="H107" i="2" s="1"/>
  <c r="H106" i="2" s="1"/>
  <c r="H103" i="2"/>
  <c r="H102" i="2" s="1"/>
  <c r="H101" i="2" s="1"/>
  <c r="H100" i="2" s="1"/>
  <c r="H97" i="2"/>
  <c r="H96" i="2" s="1"/>
  <c r="H95" i="2" s="1"/>
  <c r="H94" i="2" s="1"/>
  <c r="H92" i="2"/>
  <c r="H91" i="2" s="1"/>
  <c r="H90" i="2" s="1"/>
  <c r="H89" i="2" s="1"/>
  <c r="H87" i="2"/>
  <c r="H86" i="2" s="1"/>
  <c r="H85" i="2" s="1"/>
  <c r="H84" i="2" s="1"/>
  <c r="H71" i="2"/>
  <c r="H70" i="2" s="1"/>
  <c r="H69" i="2" s="1"/>
  <c r="H68" i="2" s="1"/>
  <c r="H66" i="2"/>
  <c r="H64" i="2"/>
  <c r="H57" i="2"/>
  <c r="H56" i="2" s="1"/>
  <c r="H55" i="2" s="1"/>
  <c r="H53" i="2"/>
  <c r="H52" i="2" s="1"/>
  <c r="H51" i="2" s="1"/>
  <c r="H50" i="2" s="1"/>
  <c r="H46" i="2"/>
  <c r="H42" i="2"/>
  <c r="H40" i="2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51" i="41"/>
  <c r="C42" i="41"/>
  <c r="C39" i="41"/>
  <c r="C38" i="41" s="1"/>
  <c r="C22" i="41"/>
  <c r="C15" i="41"/>
  <c r="D31" i="42"/>
  <c r="D30" i="42" s="1"/>
  <c r="D28" i="42"/>
  <c r="D27" i="42" s="1"/>
  <c r="D22" i="42"/>
  <c r="D21" i="42" s="1"/>
  <c r="D19" i="42"/>
  <c r="D18" i="42" s="1"/>
  <c r="D17" i="42" s="1"/>
  <c r="H449" i="2" l="1"/>
  <c r="H448" i="2" s="1"/>
  <c r="I306" i="51"/>
  <c r="F20" i="40"/>
  <c r="F19" i="40" s="1"/>
  <c r="F223" i="40"/>
  <c r="F222" i="40" s="1"/>
  <c r="I335" i="51"/>
  <c r="H287" i="2"/>
  <c r="H286" i="2" s="1"/>
  <c r="F125" i="40"/>
  <c r="I553" i="51"/>
  <c r="F395" i="40"/>
  <c r="F394" i="40" s="1"/>
  <c r="I334" i="51"/>
  <c r="I626" i="51"/>
  <c r="I625" i="51" s="1"/>
  <c r="I624" i="51" s="1"/>
  <c r="I223" i="51"/>
  <c r="I222" i="51" s="1"/>
  <c r="H533" i="2"/>
  <c r="F77" i="40"/>
  <c r="F76" i="40" s="1"/>
  <c r="H142" i="2"/>
  <c r="F440" i="40" s="1"/>
  <c r="F439" i="40" s="1"/>
  <c r="F438" i="40" s="1"/>
  <c r="I111" i="51"/>
  <c r="I110" i="51" s="1"/>
  <c r="F284" i="40"/>
  <c r="F283" i="40" s="1"/>
  <c r="H15" i="63"/>
  <c r="I15" i="63"/>
  <c r="F448" i="40"/>
  <c r="F447" i="40" s="1"/>
  <c r="H151" i="2"/>
  <c r="H150" i="2" s="1"/>
  <c r="F340" i="40"/>
  <c r="F339" i="40" s="1"/>
  <c r="F276" i="40"/>
  <c r="F275" i="40" s="1"/>
  <c r="F59" i="40"/>
  <c r="H22" i="2"/>
  <c r="I280" i="51"/>
  <c r="I279" i="51" s="1"/>
  <c r="I278" i="51" s="1"/>
  <c r="H196" i="2"/>
  <c r="H195" i="2" s="1"/>
  <c r="I156" i="51"/>
  <c r="I155" i="51" s="1"/>
  <c r="I205" i="51"/>
  <c r="I200" i="51" s="1"/>
  <c r="I199" i="51" s="1"/>
  <c r="I483" i="51"/>
  <c r="F87" i="40"/>
  <c r="F86" i="40" s="1"/>
  <c r="H561" i="2"/>
  <c r="I522" i="51"/>
  <c r="I504" i="51"/>
  <c r="I503" i="51" s="1"/>
  <c r="H582" i="2"/>
  <c r="H581" i="2" s="1"/>
  <c r="H625" i="2"/>
  <c r="H624" i="2" s="1"/>
  <c r="I684" i="51"/>
  <c r="I683" i="51" s="1"/>
  <c r="I682" i="51" s="1"/>
  <c r="I681" i="51" s="1"/>
  <c r="H595" i="2"/>
  <c r="H594" i="2" s="1"/>
  <c r="F369" i="40"/>
  <c r="H174" i="2"/>
  <c r="H173" i="2" s="1"/>
  <c r="H172" i="2" s="1"/>
  <c r="H171" i="2" s="1"/>
  <c r="I134" i="51"/>
  <c r="I133" i="51" s="1"/>
  <c r="I132" i="51" s="1"/>
  <c r="I131" i="51" s="1"/>
  <c r="I124" i="51"/>
  <c r="I123" i="51" s="1"/>
  <c r="H164" i="2"/>
  <c r="H163" i="2" s="1"/>
  <c r="F469" i="40"/>
  <c r="F468" i="40" s="1"/>
  <c r="H366" i="2"/>
  <c r="H363" i="2" s="1"/>
  <c r="I575" i="51"/>
  <c r="H470" i="2"/>
  <c r="I163" i="51"/>
  <c r="H203" i="2"/>
  <c r="F353" i="40"/>
  <c r="I493" i="51"/>
  <c r="H571" i="2"/>
  <c r="I656" i="51"/>
  <c r="I655" i="51" s="1"/>
  <c r="I654" i="51" s="1"/>
  <c r="I653" i="51" s="1"/>
  <c r="H618" i="2"/>
  <c r="H617" i="2" s="1"/>
  <c r="I195" i="51"/>
  <c r="I194" i="51" s="1"/>
  <c r="I193" i="51" s="1"/>
  <c r="H546" i="2"/>
  <c r="H545" i="2" s="1"/>
  <c r="H544" i="2" s="1"/>
  <c r="I612" i="51"/>
  <c r="I608" i="51" s="1"/>
  <c r="I231" i="51"/>
  <c r="I230" i="51" s="1"/>
  <c r="I32" i="51"/>
  <c r="I31" i="51" s="1"/>
  <c r="I30" i="51" s="1"/>
  <c r="I101" i="51"/>
  <c r="I604" i="51"/>
  <c r="I458" i="51"/>
  <c r="I457" i="51" s="1"/>
  <c r="H642" i="2"/>
  <c r="H493" i="2"/>
  <c r="H492" i="2" s="1"/>
  <c r="F464" i="40"/>
  <c r="F250" i="40"/>
  <c r="F249" i="40" s="1"/>
  <c r="F363" i="40"/>
  <c r="F362" i="40" s="1"/>
  <c r="I538" i="51"/>
  <c r="I537" i="51" s="1"/>
  <c r="I531" i="51" s="1"/>
  <c r="I530" i="51" s="1"/>
  <c r="I529" i="51" s="1"/>
  <c r="F377" i="40"/>
  <c r="F387" i="40"/>
  <c r="H507" i="2"/>
  <c r="H503" i="2" s="1"/>
  <c r="I265" i="51"/>
  <c r="H63" i="2"/>
  <c r="H62" i="2" s="1"/>
  <c r="H61" i="2" s="1"/>
  <c r="I188" i="51"/>
  <c r="I187" i="51" s="1"/>
  <c r="I598" i="51"/>
  <c r="I597" i="51" s="1"/>
  <c r="F262" i="40"/>
  <c r="F261" i="40" s="1"/>
  <c r="H650" i="2"/>
  <c r="H235" i="2"/>
  <c r="H234" i="2" s="1"/>
  <c r="H233" i="2" s="1"/>
  <c r="F407" i="40"/>
  <c r="F358" i="40"/>
  <c r="F314" i="40"/>
  <c r="F313" i="40" s="1"/>
  <c r="F302" i="40" s="1"/>
  <c r="H499" i="2"/>
  <c r="H398" i="2"/>
  <c r="H397" i="2" s="1"/>
  <c r="H391" i="2" s="1"/>
  <c r="H390" i="2" s="1"/>
  <c r="H219" i="2"/>
  <c r="H218" i="2" s="1"/>
  <c r="H116" i="2"/>
  <c r="H39" i="2"/>
  <c r="H38" i="2" s="1"/>
  <c r="H37" i="2" s="1"/>
  <c r="I438" i="51"/>
  <c r="I437" i="51" s="1"/>
  <c r="I436" i="51" s="1"/>
  <c r="I237" i="51"/>
  <c r="I236" i="51" s="1"/>
  <c r="I179" i="51"/>
  <c r="I178" i="51" s="1"/>
  <c r="I51" i="51"/>
  <c r="I50" i="51" s="1"/>
  <c r="I49" i="51" s="1"/>
  <c r="I25" i="51"/>
  <c r="I24" i="51" s="1"/>
  <c r="I23" i="51" s="1"/>
  <c r="D16" i="42"/>
  <c r="D15" i="42" s="1"/>
  <c r="D26" i="42"/>
  <c r="D25" i="42" s="1"/>
  <c r="C58" i="41"/>
  <c r="C41" i="41"/>
  <c r="F113" i="40"/>
  <c r="F112" i="40" s="1"/>
  <c r="F328" i="40"/>
  <c r="F71" i="40"/>
  <c r="F68" i="40" s="1"/>
  <c r="F64" i="40" s="1"/>
  <c r="F198" i="40"/>
  <c r="F155" i="40" s="1"/>
  <c r="F403" i="40"/>
  <c r="I82" i="51"/>
  <c r="I637" i="51"/>
  <c r="H83" i="2"/>
  <c r="H45" i="2"/>
  <c r="H44" i="2" s="1"/>
  <c r="H228" i="2"/>
  <c r="H227" i="2" s="1"/>
  <c r="H424" i="2"/>
  <c r="H423" i="2" s="1"/>
  <c r="H75" i="2"/>
  <c r="H74" i="2" s="1"/>
  <c r="H73" i="2" s="1"/>
  <c r="H264" i="2"/>
  <c r="H273" i="2"/>
  <c r="H258" i="2" l="1"/>
  <c r="F386" i="40"/>
  <c r="C14" i="41"/>
  <c r="I167" i="51"/>
  <c r="F124" i="40"/>
  <c r="F123" i="40" s="1"/>
  <c r="H207" i="2"/>
  <c r="I221" i="51"/>
  <c r="I220" i="51" s="1"/>
  <c r="H141" i="2"/>
  <c r="H105" i="2" s="1"/>
  <c r="F420" i="40"/>
  <c r="I305" i="51"/>
  <c r="I304" i="51" s="1"/>
  <c r="I303" i="51" s="1"/>
  <c r="I76" i="51"/>
  <c r="I235" i="51"/>
  <c r="I482" i="51"/>
  <c r="I481" i="51" s="1"/>
  <c r="I480" i="51" s="1"/>
  <c r="I479" i="51" s="1"/>
  <c r="H593" i="2"/>
  <c r="I412" i="51"/>
  <c r="I411" i="51" s="1"/>
  <c r="F368" i="40"/>
  <c r="H285" i="2"/>
  <c r="H284" i="2" s="1"/>
  <c r="I333" i="51"/>
  <c r="I332" i="51" s="1"/>
  <c r="I552" i="51"/>
  <c r="I551" i="51" s="1"/>
  <c r="H418" i="2"/>
  <c r="H412" i="2" s="1"/>
  <c r="I452" i="51"/>
  <c r="I446" i="51" s="1"/>
  <c r="H447" i="2"/>
  <c r="H446" i="2" s="1"/>
  <c r="I154" i="51"/>
  <c r="I153" i="51" s="1"/>
  <c r="F338" i="40"/>
  <c r="H194" i="2"/>
  <c r="H193" i="2" s="1"/>
  <c r="H623" i="2"/>
  <c r="H622" i="2" s="1"/>
  <c r="I646" i="51"/>
  <c r="I645" i="51" s="1"/>
  <c r="I603" i="51"/>
  <c r="I602" i="51" s="1"/>
  <c r="C88" i="41"/>
  <c r="C87" i="41" s="1"/>
  <c r="F402" i="40"/>
  <c r="H498" i="2"/>
  <c r="H497" i="2" s="1"/>
  <c r="F357" i="40"/>
  <c r="H36" i="2"/>
  <c r="I22" i="51"/>
  <c r="D33" i="42"/>
  <c r="F44" i="40"/>
  <c r="F18" i="40" s="1"/>
  <c r="H232" i="2"/>
  <c r="F274" i="40"/>
  <c r="F75" i="40"/>
  <c r="H560" i="2"/>
  <c r="H559" i="2" s="1"/>
  <c r="H532" i="2" s="1"/>
  <c r="I192" i="51"/>
  <c r="F17" i="40" l="1"/>
  <c r="F16" i="40" s="1"/>
  <c r="H257" i="2"/>
  <c r="H256" i="2" s="1"/>
  <c r="H255" i="2" s="1"/>
  <c r="H254" i="2" s="1"/>
  <c r="I16" i="51"/>
  <c r="H16" i="2"/>
  <c r="I146" i="51"/>
  <c r="I302" i="51"/>
  <c r="I294" i="51" s="1"/>
  <c r="H525" i="2"/>
  <c r="I550" i="51"/>
  <c r="I521" i="51" s="1"/>
  <c r="H186" i="2"/>
  <c r="C116" i="41"/>
  <c r="H445" i="2"/>
  <c r="I15" i="51" l="1"/>
  <c r="I14" i="51" s="1"/>
  <c r="H15" i="2"/>
  <c r="E30" i="57"/>
  <c r="J30" i="73"/>
  <c r="I30" i="73"/>
  <c r="H30" i="73"/>
  <c r="G30" i="73"/>
  <c r="D29" i="73"/>
  <c r="D27" i="73"/>
  <c r="D26" i="73"/>
  <c r="D25" i="73"/>
  <c r="D24" i="73"/>
  <c r="D23" i="73"/>
  <c r="J29" i="52"/>
  <c r="I29" i="52"/>
  <c r="H29" i="52"/>
  <c r="G29" i="52"/>
  <c r="E29" i="52"/>
  <c r="D28" i="52"/>
  <c r="D27" i="52"/>
  <c r="D26" i="52"/>
  <c r="D25" i="52"/>
  <c r="D24" i="52"/>
  <c r="D23" i="52"/>
  <c r="F29" i="52" l="1"/>
  <c r="D30" i="73"/>
  <c r="F30" i="73"/>
  <c r="D22" i="52"/>
  <c r="D29" i="52" s="1"/>
  <c r="D57" i="62"/>
  <c r="C57" i="62"/>
  <c r="D46" i="62"/>
  <c r="C46" i="62"/>
  <c r="D39" i="62"/>
  <c r="C39" i="62"/>
  <c r="D36" i="62"/>
  <c r="D35" i="62" s="1"/>
  <c r="C36" i="62"/>
  <c r="C35" i="62" s="1"/>
  <c r="D31" i="62"/>
  <c r="D27" i="62" s="1"/>
  <c r="C31" i="62"/>
  <c r="C27" i="62" s="1"/>
  <c r="D22" i="62"/>
  <c r="D21" i="62" s="1"/>
  <c r="C22" i="62"/>
  <c r="C21" i="62" s="1"/>
  <c r="D17" i="62"/>
  <c r="D16" i="62" s="1"/>
  <c r="C17" i="62"/>
  <c r="C16" i="62" s="1"/>
  <c r="D51" i="62" l="1"/>
  <c r="C51" i="62"/>
  <c r="C38" i="62"/>
  <c r="D38" i="62"/>
  <c r="D15" i="62" l="1"/>
  <c r="D95" i="62" s="1"/>
  <c r="C15" i="62"/>
  <c r="C95" i="62" s="1"/>
  <c r="G29" i="72"/>
  <c r="F29" i="72"/>
  <c r="E29" i="72"/>
  <c r="D28" i="72"/>
  <c r="D27" i="72"/>
  <c r="D26" i="72"/>
  <c r="D25" i="72"/>
  <c r="D24" i="72"/>
  <c r="D23" i="72"/>
  <c r="D22" i="72"/>
  <c r="D29" i="72" l="1"/>
  <c r="D31" i="59" l="1"/>
  <c r="D30" i="59" s="1"/>
  <c r="D28" i="59"/>
  <c r="D27" i="59" s="1"/>
  <c r="D23" i="59"/>
  <c r="D22" i="59" s="1"/>
  <c r="D21" i="59" s="1"/>
  <c r="D19" i="59"/>
  <c r="D18" i="59" s="1"/>
  <c r="D17" i="59" s="1"/>
  <c r="D16" i="59" l="1"/>
  <c r="D15" i="59" s="1"/>
  <c r="D26" i="59"/>
  <c r="D25" i="59" s="1"/>
  <c r="D33" i="59" l="1"/>
  <c r="E31" i="59"/>
  <c r="E30" i="59" s="1"/>
  <c r="E28" i="59"/>
  <c r="E27" i="59" s="1"/>
  <c r="E23" i="59"/>
  <c r="E22" i="59" s="1"/>
  <c r="E21" i="59" s="1"/>
  <c r="E19" i="59"/>
  <c r="E18" i="59" s="1"/>
  <c r="E17" i="59" s="1"/>
  <c r="E26" i="59" l="1"/>
  <c r="E25" i="59" s="1"/>
  <c r="E16" i="59"/>
  <c r="E15" i="59" s="1"/>
  <c r="E33" i="59" l="1"/>
  <c r="F30" i="57"/>
  <c r="D23" i="57"/>
  <c r="D28" i="57"/>
  <c r="D27" i="57"/>
  <c r="D26" i="57"/>
  <c r="D25" i="57"/>
  <c r="D29" i="57"/>
  <c r="D24" i="57"/>
  <c r="I30" i="57"/>
  <c r="D30" i="57" l="1"/>
</calcChain>
</file>

<file path=xl/sharedStrings.xml><?xml version="1.0" encoding="utf-8"?>
<sst xmlns="http://schemas.openxmlformats.org/spreadsheetml/2006/main" count="18254" uniqueCount="899">
  <si>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</si>
  <si>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</si>
  <si>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</si>
  <si>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</si>
  <si>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</si>
  <si>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</si>
  <si>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</si>
  <si>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</si>
  <si>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</si>
  <si>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</si>
  <si>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</si>
  <si>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</si>
  <si>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</si>
  <si>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</si>
  <si>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</si>
  <si>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</si>
  <si>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</si>
  <si>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</si>
  <si>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</si>
  <si>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</si>
  <si>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</si>
  <si>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</si>
  <si>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</si>
  <si>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</si>
  <si>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</si>
  <si>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</si>
  <si>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</si>
  <si>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</si>
  <si>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</si>
  <si>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</si>
  <si>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</si>
  <si>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</si>
  <si>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</si>
  <si>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</si>
  <si>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</si>
  <si>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</si>
  <si>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</si>
  <si>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</si>
  <si>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</si>
  <si>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</si>
  <si>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</si>
  <si>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</si>
  <si>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</si>
  <si>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</si>
  <si>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</si>
  <si>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</si>
  <si>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</si>
  <si>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</si>
  <si>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</si>
  <si>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</si>
  <si>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</si>
  <si>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</si>
  <si>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</si>
  <si>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</si>
  <si>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</si>
  <si>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</si>
  <si>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</si>
  <si>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</si>
  <si>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</si>
  <si>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</si>
  <si>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</si>
  <si>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</si>
  <si>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</si>
  <si>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</si>
  <si>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</si>
  <si>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</si>
  <si>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</si>
  <si>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</si>
  <si>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</si>
  <si>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</si>
  <si>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</si>
  <si>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</si>
  <si>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</si>
  <si>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</si>
  <si>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</si>
  <si>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</si>
  <si>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</si>
  <si>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</si>
  <si>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</si>
  <si>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</si>
  <si>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</si>
  <si>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</si>
  <si>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</si>
  <si>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</si>
  <si>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</si>
  <si>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</si>
  <si>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</si>
  <si>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</si>
  <si>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</si>
  <si>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</si>
  <si>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</si>
  <si>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</si>
  <si>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</si>
  <si>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</si>
  <si>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</si>
  <si>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</si>
  <si>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</si>
  <si>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</si>
  <si>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</si>
  <si>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</si>
  <si>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</si>
  <si>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</si>
  <si>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</si>
  <si>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</si>
  <si>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</si>
  <si>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</si>
  <si>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</si>
  <si>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</si>
  <si>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</si>
  <si>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</si>
  <si>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</si>
  <si>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</si>
  <si>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</si>
  <si>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</si>
  <si>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</si>
  <si>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</si>
  <si>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</si>
  <si>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</si>
  <si>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</si>
  <si>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</si>
  <si>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</si>
  <si>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</si>
  <si>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</si>
  <si>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</si>
  <si>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</si>
  <si>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</si>
  <si>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</si>
  <si>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</si>
  <si>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</si>
  <si>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</si>
  <si>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</si>
  <si>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</si>
  <si>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</si>
  <si>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</si>
  <si>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</si>
  <si>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</si>
  <si>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</si>
  <si>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</si>
  <si>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</si>
  <si>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</si>
  <si>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</si>
  <si>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</si>
  <si>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</si>
  <si>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</si>
  <si>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</si>
  <si>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</si>
  <si>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</si>
  <si>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</si>
  <si>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</si>
  <si>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</si>
  <si>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</si>
  <si>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</si>
  <si>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</si>
  <si>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</si>
  <si>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</si>
  <si>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</si>
  <si>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</si>
  <si>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</si>
  <si>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</si>
  <si>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</si>
  <si>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</si>
  <si>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</si>
  <si>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</si>
  <si>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</si>
  <si>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</si>
  <si>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</si>
  <si>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</si>
  <si>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</si>
  <si>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</si>
  <si>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</si>
  <si>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</si>
  <si>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</si>
  <si>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</si>
  <si>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</si>
  <si>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</si>
  <si>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</si>
  <si>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</si>
  <si>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</si>
  <si>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</si>
  <si>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</si>
  <si>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</si>
  <si>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</si>
  <si>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</si>
  <si>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</si>
  <si>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</si>
  <si>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</si>
  <si>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</si>
  <si>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</si>
  <si>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</si>
  <si>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</si>
  <si>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</si>
  <si>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</si>
  <si>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</si>
  <si>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</si>
  <si>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</si>
  <si>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</si>
  <si>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</si>
  <si>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</si>
  <si>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</si>
  <si>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</si>
  <si>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</si>
  <si>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</si>
  <si>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</si>
  <si>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</si>
  <si>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</si>
  <si>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</si>
  <si>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</si>
  <si>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</si>
  <si>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</si>
  <si>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</si>
  <si>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</si>
  <si>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</si>
  <si>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</si>
  <si>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</si>
  <si>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</si>
  <si>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</si>
  <si>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</si>
  <si>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</si>
  <si>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</si>
  <si>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</si>
  <si>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</si>
  <si>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</si>
  <si>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</si>
  <si>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</si>
  <si>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</si>
  <si>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</si>
  <si>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</si>
  <si>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</si>
  <si>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</si>
  <si>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</si>
  <si>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</si>
  <si>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</si>
  <si>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</si>
  <si>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</si>
  <si>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</si>
  <si>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</si>
  <si>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</si>
  <si>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</si>
  <si>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</si>
  <si>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</si>
  <si>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</si>
  <si>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</si>
  <si>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</si>
  <si>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</si>
  <si>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</si>
  <si>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</si>
  <si>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</si>
  <si>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</si>
  <si>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</si>
  <si>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</si>
  <si>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</si>
  <si>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</si>
  <si>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</si>
  <si>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</si>
  <si>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</si>
  <si>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</si>
  <si>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</si>
  <si>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</si>
  <si>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</si>
  <si>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</si>
  <si>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</si>
  <si>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</si>
  <si>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</si>
  <si>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</si>
  <si>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</si>
  <si>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</si>
  <si>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</si>
  <si>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</si>
  <si>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</si>
  <si>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</si>
  <si>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</si>
  <si>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</si>
  <si>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</si>
  <si>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</si>
  <si>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</si>
  <si>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</si>
  <si>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</si>
  <si>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</si>
  <si>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</si>
  <si>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</si>
  <si>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</si>
  <si>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</si>
  <si>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</si>
  <si>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</si>
  <si>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</si>
  <si>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</si>
  <si>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</si>
  <si>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</si>
  <si>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</si>
  <si>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</si>
  <si>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</si>
  <si>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</si>
  <si>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</si>
  <si>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</si>
  <si>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</si>
  <si>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</si>
  <si>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</si>
  <si>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</si>
  <si>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</si>
  <si>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</si>
  <si>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</si>
  <si>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</si>
  <si>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</si>
  <si>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</si>
  <si>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</si>
  <si>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</si>
  <si>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</si>
  <si>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</si>
  <si>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</si>
  <si>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</si>
  <si>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</si>
  <si>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</si>
  <si>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</si>
  <si>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</si>
  <si>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</si>
  <si>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</si>
  <si>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</si>
  <si>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</si>
  <si>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</si>
  <si>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</si>
  <si>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</si>
  <si>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</si>
  <si>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</si>
  <si>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</si>
  <si>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</si>
  <si>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</si>
  <si>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</si>
  <si>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</si>
  <si>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</si>
  <si>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</si>
  <si>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</si>
  <si>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</si>
  <si>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</si>
  <si>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</si>
  <si>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</si>
  <si>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</si>
  <si>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</si>
  <si>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</si>
  <si>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</si>
  <si>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</si>
  <si>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</si>
  <si>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</si>
  <si>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</si>
  <si>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</si>
  <si>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</si>
  <si>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</si>
  <si>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</si>
  <si>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</si>
  <si>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</si>
  <si>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</si>
  <si>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</si>
  <si>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</si>
  <si>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</si>
  <si>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</si>
  <si>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</si>
  <si>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</si>
  <si>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</si>
  <si>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</si>
  <si>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</si>
  <si>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</si>
  <si>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</si>
  <si>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</si>
  <si>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</si>
  <si>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</si>
  <si>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</si>
  <si>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</si>
  <si>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</si>
  <si>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</si>
  <si>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</si>
  <si>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</si>
  <si>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</si>
  <si>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</si>
  <si>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</si>
  <si>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</si>
  <si>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</si>
  <si>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</si>
  <si>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</si>
  <si>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</si>
  <si>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</si>
  <si>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</si>
  <si>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</si>
  <si>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</si>
  <si>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</si>
  <si>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</si>
  <si>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</si>
  <si>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</si>
  <si>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</si>
  <si>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</si>
  <si>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</si>
  <si>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</si>
  <si>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</si>
  <si>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</si>
  <si>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</si>
  <si>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</si>
  <si>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</si>
  <si>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</si>
  <si>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</si>
  <si>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</si>
  <si>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</si>
  <si>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</si>
  <si>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</si>
  <si>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</si>
  <si>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</si>
  <si>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</si>
  <si>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</si>
  <si>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</si>
  <si>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</si>
  <si>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</si>
  <si>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</si>
  <si>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</si>
  <si>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</si>
  <si>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</si>
  <si>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</si>
  <si>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</si>
  <si>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</si>
  <si>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</si>
  <si>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</si>
  <si>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</si>
  <si>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</si>
  <si>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</si>
  <si>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</si>
  <si>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</si>
  <si>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</si>
  <si>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</si>
  <si>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</si>
  <si>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</si>
  <si>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</si>
  <si>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</si>
  <si>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</si>
  <si>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</si>
  <si>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</si>
  <si>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</si>
  <si>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</si>
  <si>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</si>
  <si>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</si>
  <si>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</si>
  <si>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</si>
  <si>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</si>
  <si>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</si>
  <si>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</si>
  <si>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</si>
  <si>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</si>
  <si>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</si>
  <si>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</si>
  <si>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</si>
  <si>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</si>
  <si>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</si>
  <si>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</si>
  <si>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</si>
  <si>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</si>
  <si>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</si>
  <si>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</si>
  <si>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</si>
  <si>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</si>
  <si>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</si>
  <si>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</si>
  <si>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</si>
  <si>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</si>
  <si>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</si>
  <si>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</si>
  <si>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</si>
  <si>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</si>
  <si>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</si>
  <si>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</si>
  <si>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</si>
  <si>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</si>
  <si>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</si>
  <si>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</si>
  <si>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</si>
  <si>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</si>
  <si>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</si>
  <si>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</si>
  <si>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</si>
  <si>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</si>
  <si>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</si>
  <si>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</si>
  <si>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</si>
  <si>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</si>
  <si>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</si>
  <si>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</si>
  <si>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</si>
  <si>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</si>
  <si>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</si>
  <si>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</si>
  <si>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</si>
  <si>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</si>
  <si>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</si>
  <si>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</si>
  <si>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</si>
  <si>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</si>
  <si>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</si>
  <si>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</si>
  <si>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</si>
  <si>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</si>
  <si>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</si>
  <si>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</si>
  <si>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</si>
  <si>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</si>
  <si>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</si>
  <si>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</si>
  <si>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</si>
  <si>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</si>
  <si>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</si>
  <si>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</si>
  <si>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</si>
  <si>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</si>
  <si>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</si>
  <si>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</si>
  <si>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</si>
  <si>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</si>
  <si>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</si>
  <si>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</si>
  <si>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</si>
  <si>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</si>
  <si>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</si>
  <si>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</si>
  <si>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</si>
  <si>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</si>
  <si>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</si>
  <si>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</si>
  <si>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</si>
  <si>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</si>
  <si>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</si>
  <si>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</si>
  <si>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</si>
  <si>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</si>
  <si>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</si>
  <si>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</si>
  <si>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</si>
  <si>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</si>
  <si>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</si>
  <si>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</si>
  <si>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</si>
  <si>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</si>
  <si>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</si>
  <si>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</si>
  <si>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</si>
  <si>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</si>
  <si>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</si>
  <si>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</si>
  <si>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</si>
  <si>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</si>
  <si>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</si>
  <si>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</si>
  <si>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</si>
  <si>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</si>
  <si>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</si>
  <si>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</si>
  <si>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</si>
  <si>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</si>
  <si>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</si>
  <si>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</si>
  <si>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>1 11 05075 05 0000 120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</si>
  <si>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</si>
  <si>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</si>
  <si>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</si>
  <si>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Сумма         </t>
  </si>
  <si>
    <t xml:space="preserve">                                                                      Приложение № 2</t>
  </si>
  <si>
    <t xml:space="preserve"> Приложение № 7</t>
  </si>
  <si>
    <t xml:space="preserve"> Приложение № 8</t>
  </si>
  <si>
    <t xml:space="preserve">                                                                        Приложение № 17</t>
  </si>
  <si>
    <t xml:space="preserve">                                                                        Приложение № 18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</si>
  <si>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</si>
  <si>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</si>
  <si>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</si>
  <si>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</si>
  <si>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</si>
  <si>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</si>
  <si>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</si>
  <si>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</si>
  <si>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</si>
  <si>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</si>
  <si>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</si>
  <si>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</si>
  <si>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</si>
  <si>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S3600</t>
  </si>
  <si>
    <t xml:space="preserve">Молодежная политика </t>
  </si>
  <si>
    <t>13600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</si>
  <si>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</si>
  <si>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</si>
  <si>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</si>
  <si>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</si>
  <si>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</si>
  <si>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</si>
  <si>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</si>
  <si>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</si>
  <si>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</si>
  <si>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</si>
  <si>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</si>
  <si>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</si>
  <si>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</si>
  <si>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</si>
  <si>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</si>
  <si>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</si>
  <si>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</si>
  <si>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</si>
  <si>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</si>
  <si>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</si>
  <si>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</si>
  <si>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</si>
  <si>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</si>
  <si>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</si>
  <si>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</si>
  <si>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</si>
  <si>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</si>
  <si>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</si>
  <si>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</si>
  <si>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</si>
  <si>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</si>
  <si>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</si>
  <si>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</si>
  <si>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</si>
  <si>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</si>
  <si>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</si>
  <si>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</si>
  <si>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</si>
  <si>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</si>
  <si>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</si>
  <si>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</si>
  <si>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</si>
  <si>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</si>
  <si>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</si>
  <si>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</si>
  <si>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</si>
  <si>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</si>
  <si>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</si>
  <si>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</si>
  <si>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</si>
  <si>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</si>
  <si>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</si>
  <si>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</si>
  <si>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</si>
  <si>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</si>
  <si>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</si>
  <si>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</si>
  <si>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</si>
  <si>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</si>
  <si>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</si>
  <si>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</si>
  <si>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</si>
  <si>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</si>
  <si>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</si>
  <si>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</si>
  <si>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</si>
  <si>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</si>
  <si>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</si>
  <si>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</si>
  <si>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</si>
  <si>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</si>
  <si>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</si>
  <si>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</si>
  <si>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</si>
  <si>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</si>
  <si>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</si>
  <si>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</si>
  <si>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</si>
  <si>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</si>
  <si>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</si>
  <si>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</si>
  <si>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</si>
  <si>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</si>
  <si>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</si>
  <si>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</si>
  <si>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</si>
  <si>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</si>
  <si>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</si>
  <si>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</si>
  <si>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</si>
  <si>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2 02 25169 05 0000 150</t>
  </si>
  <si>
    <t>2 02 25210 05 0000 150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</si>
  <si>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</si>
  <si>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</si>
  <si>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</si>
  <si>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</si>
  <si>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</si>
  <si>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</si>
  <si>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</si>
  <si>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</si>
  <si>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</si>
  <si>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</si>
  <si>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</si>
  <si>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</si>
  <si>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</si>
  <si>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</si>
  <si>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</si>
  <si>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</si>
  <si>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</si>
  <si>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</si>
  <si>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</si>
  <si>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</si>
  <si>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</si>
  <si>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</si>
  <si>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</si>
  <si>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</si>
  <si>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</si>
  <si>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</si>
  <si>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</si>
  <si>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</si>
  <si>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</si>
  <si>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</si>
  <si>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</si>
  <si>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</si>
  <si>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</si>
  <si>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</si>
  <si>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</si>
  <si>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</si>
  <si>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</si>
  <si>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Сумма на 2023 год</t>
  </si>
  <si>
    <t>Сумма          на 2023 год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</si>
  <si>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</si>
  <si>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</si>
  <si>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</si>
  <si>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</si>
  <si>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</si>
  <si>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</si>
  <si>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</si>
  <si>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</si>
  <si>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</si>
  <si>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</si>
  <si>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</si>
  <si>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</si>
  <si>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</si>
  <si>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</si>
  <si>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</si>
  <si>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</si>
  <si>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</si>
  <si>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</si>
  <si>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</si>
  <si>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</si>
  <si>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</si>
  <si>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</si>
  <si>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</si>
  <si>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</si>
  <si>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</si>
  <si>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</si>
  <si>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14003</t>
  </si>
  <si>
    <t>S4001</t>
  </si>
  <si>
    <t>S4002</t>
  </si>
  <si>
    <t>S4003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</si>
  <si>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</si>
  <si>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</si>
  <si>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</si>
  <si>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</si>
  <si>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</si>
  <si>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</si>
  <si>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</si>
  <si>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</si>
  <si>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</si>
  <si>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</si>
  <si>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</si>
  <si>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</si>
  <si>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</si>
  <si>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</si>
  <si>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</si>
  <si>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</si>
  <si>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</si>
  <si>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</si>
  <si>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</si>
  <si>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</si>
  <si>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</si>
  <si>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</si>
  <si>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</si>
  <si>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</si>
  <si>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</si>
  <si>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</si>
  <si>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</si>
  <si>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</si>
  <si>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</si>
  <si>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</si>
  <si>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</si>
  <si>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</si>
  <si>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</si>
  <si>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</si>
  <si>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</si>
  <si>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</si>
  <si>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</si>
  <si>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</si>
  <si>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</si>
  <si>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</si>
  <si>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</si>
  <si>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</si>
  <si>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</si>
  <si>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</si>
  <si>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</si>
  <si>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</si>
  <si>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</si>
  <si>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</si>
  <si>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</si>
  <si>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</si>
  <si>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</si>
  <si>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</si>
  <si>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бюджета Поныровского района Курской области на 2022 год</t>
  </si>
  <si>
    <t xml:space="preserve"> на плановый период 2023 и 2024 годов</t>
  </si>
  <si>
    <t>Сумма на 2024 год</t>
  </si>
  <si>
    <t xml:space="preserve"> в 2022 году</t>
  </si>
  <si>
    <t xml:space="preserve">                                                                                                                   Курской области на 2022 год и на </t>
  </si>
  <si>
    <t xml:space="preserve">                                                                                                                   плановый период 2023 и 2024 годов" </t>
  </si>
  <si>
    <t xml:space="preserve">                                                                      Курской области на 2022 год и на  </t>
  </si>
  <si>
    <t xml:space="preserve">                                                                      плановый период 2023 и 2024 годов"  </t>
  </si>
  <si>
    <t xml:space="preserve">                                                                                                                   Курской области на 2022 год и на  </t>
  </si>
  <si>
    <t xml:space="preserve">                                                                                                                   плановый период 2023 и 2024 годов"  </t>
  </si>
  <si>
    <t>в плановом периоде 2023 и 2024 годов</t>
  </si>
  <si>
    <t>Сумма          на 2024 год</t>
  </si>
  <si>
    <t xml:space="preserve"> Курской области на 2022 год и на </t>
  </si>
  <si>
    <t xml:space="preserve">плановый период 2023 и 2024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</si>
  <si>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2022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</si>
  <si>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2023 и 2024  годов</t>
  </si>
  <si>
    <t>на 2022 год</t>
  </si>
  <si>
    <t>на плановый период 2023 и 2024  годов</t>
  </si>
  <si>
    <t xml:space="preserve">                                                                        Курской области на 2022 год и на плановый </t>
  </si>
  <si>
    <t xml:space="preserve">                                                                        период 2023 и 2024 годов» </t>
  </si>
  <si>
    <t xml:space="preserve">                                                                        Курской области на 2022 год и на  </t>
  </si>
  <si>
    <t xml:space="preserve">                                                                        плановый период 2023 и 2024 годов" </t>
  </si>
  <si>
    <t xml:space="preserve">                                         на 2022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</si>
  <si>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2022 год и на плановый период 2023 и 2024 годов</t>
  </si>
  <si>
    <t>2024 год</t>
  </si>
  <si>
    <t xml:space="preserve">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</si>
  <si>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Приложение № 4</t>
  </si>
  <si>
    <t xml:space="preserve"> Приложение № 5</t>
  </si>
  <si>
    <t xml:space="preserve"> Приложение № 6</t>
  </si>
  <si>
    <t>Приложение № 9</t>
  </si>
  <si>
    <t>Приложение № 10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</si>
  <si>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</si>
  <si>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</si>
  <si>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</si>
  <si>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</si>
  <si>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</si>
  <si>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</si>
  <si>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14004</t>
  </si>
  <si>
    <t>S4004</t>
  </si>
  <si>
    <t>14005</t>
  </si>
  <si>
    <t>14006</t>
  </si>
  <si>
    <t>S4005</t>
  </si>
  <si>
    <t>S4006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</si>
  <si>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</si>
  <si>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</si>
  <si>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</si>
  <si>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</si>
  <si>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</si>
  <si>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</si>
  <si>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</si>
  <si>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</si>
  <si>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 xml:space="preserve">                                                                      плановый период 2023 и 2024 годов"   </t>
  </si>
  <si>
    <t xml:space="preserve">                                                                      от 09 декабря 2021 года № 165 (в редакции</t>
  </si>
  <si>
    <t xml:space="preserve">                                                                       от 09 декабря 2021 года № 165 (в редакции</t>
  </si>
  <si>
    <t>Реализация проекта "Народный бюджет":  "Капитальный ремонт системы отопления с заменой теплового узла в здании №1 и замена теплового узла в здании №2   МКДОУ "Поныровский детский сад "Ромашка", расположенного по адресу: Курская область, Поныровский район, п. Поныри, ул. Червоных Казаков, д. 2»</t>
  </si>
  <si>
    <t>"Капитальный ремонт системы отопления с заменой теплового узла в здании №1 и замена теплового узла в здании №2   МКДОУ "Поныровский детский сад "Ромашка", расположенного по адресу: Курская область, Поныровский район, п. Поныри, ул. Червоных Казаков, д. 2» в рамках реализации проекта "Народный бюджет"</t>
  </si>
  <si>
    <t>Реализация проекта "Народный бюджет": "Капитальный ремонт помещений 1-ого этажа здания МКОУ "Поныровская средняя общеобразовательная школа" по адресу Курская область, Поныровский район, п. Поныри, ул. Веселая, д. 11»</t>
  </si>
  <si>
    <t xml:space="preserve">Реализация проекта "Народный бюджет": "Капитальный ремонт здания № 1 и навесов входных групп МКОУ "Поныровская средняя общеобразовательная школа" по адресу Курская область, Поныровский район, п. Поныри, ул. Веселая, д. 11»  </t>
  </si>
  <si>
    <t>Реализация проекта "Народный бюджет":  "Капитальный ремонт системы отопления здания МКОУ "Возовская средняя общеобразовательная школа" по адресу Курская область, Поныровский район, п. Возы, ул. Комсомольская, д.5а»</t>
  </si>
  <si>
    <t>"Капитальный ремонт помещений 1-ого этажа здания МКОУ "Поныровская средняя общеобразовательная школа" по адресу Курская область, Поныровский район, п. Поныри, ул. Веселая, д. 11» в рамках реализации проекта "Народный бюджет"</t>
  </si>
  <si>
    <t>"Капитальный ремонт здания № 1 и навесов входных групп МКОУ "Поныровская средняя общеобразовательная школа" по адресу Курская область, Поныровский район, п. Поныри, ул. Веселая, д. 11»  в рамках реализации проекта "Народный бюджет"</t>
  </si>
  <si>
    <t>"Капитальный ремонт системы отопления здания МКОУ "Возовская средняя общеобразовательная школа" по адресу Курская область, Поныровский район, п. Возы, ул. Комсомольская, д.5а»  в рамках реализации проекта "Народный бюджет"</t>
  </si>
  <si>
    <t>Реализация проекта "Народный бюджет":  "Капитальный ремонт кровли и устройство санузла в Молодежном центре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Октябрьская, д. 98»</t>
  </si>
  <si>
    <t>Реализация проекта "Народный бюджет":  "Благоустройство сквера у здания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Ленина, дом №12»</t>
  </si>
  <si>
    <t>"Капитальный ремонт кровли и устройство санузла в Молодежном центре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Октябрьская, д. 98» в рамках реализации проекта "Народный бюджет"</t>
  </si>
  <si>
    <t>"Благоустройство сквера у здания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Ленина, дом №12» в рамках реализации проекта "Народный бюджет"</t>
  </si>
  <si>
    <t xml:space="preserve">                                                                                                                   от 09 декабря 2021 года № 165 (в редакции</t>
  </si>
  <si>
    <t xml:space="preserve">                                                                                                                    от 09 декабря 2021 года № 165 (в редакции</t>
  </si>
  <si>
    <t xml:space="preserve"> от 09 декабря 2021 года № 165 (в редакции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</si>
  <si>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</si>
  <si>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</si>
  <si>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</si>
  <si>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</si>
  <si>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</si>
  <si>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L7500</t>
  </si>
  <si>
    <t>Реализация мероприятий по модернизации школьных систем образования</t>
  </si>
  <si>
    <t>R7500</t>
  </si>
  <si>
    <t>Реализация мероприятий по модернизации школьных систем образования  за счет средств областного бюджета</t>
  </si>
  <si>
    <t>S7501</t>
  </si>
  <si>
    <t>Мероприятия по модернизации школьных систем образования</t>
  </si>
  <si>
    <t>R7501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</si>
  <si>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</si>
  <si>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</si>
  <si>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</si>
  <si>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</si>
  <si>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</si>
  <si>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</si>
  <si>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</si>
  <si>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 за размещение отходов производства и потребления</t>
  </si>
  <si>
    <t>1 12 01040 01 0000 120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</si>
  <si>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</si>
  <si>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</si>
  <si>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</si>
  <si>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</si>
  <si>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</si>
  <si>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  от 09 декабря 2021 года № 165 (в редакции</t>
  </si>
  <si>
    <t xml:space="preserve">                                                                         от 09 декабря 2021 года № 165 (в редакции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</si>
  <si>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</si>
  <si>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</si>
  <si>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</si>
  <si>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решения от 14.10.2022 № 209)</t>
  </si>
  <si>
    <t xml:space="preserve">                                                                        решения от 14.10.2022 № 209)</t>
  </si>
  <si>
    <t xml:space="preserve">                                                                                                                    решения от 14.10.2022 № 209)</t>
  </si>
  <si>
    <t xml:space="preserve"> решения от 14.10.2022 № 209)</t>
  </si>
  <si>
    <t xml:space="preserve">  решения от 14.10.2022 № 209)</t>
  </si>
  <si>
    <t xml:space="preserve">                                                                         решения от 14.10.2022 № 209)</t>
  </si>
  <si>
    <t xml:space="preserve">1 05 02010 02 0000 110                             </t>
  </si>
  <si>
    <t xml:space="preserve">1 05 02020 02 0000 110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</si>
</sst>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19" fillId="0" borderId="0"/>
    <xf numFmtId="0" fontId="20" fillId="0" borderId="0"/>
    <xf numFmtId="0" fontId="21" fillId="0" borderId="0"/>
    <xf numFmtId="0" fontId="23" fillId="0" borderId="0"/>
    <xf numFmtId="0" fontId="24" fillId="0" borderId="0"/>
    <xf numFmtId="44" fontId="25" fillId="0" borderId="0">
      <alignment vertical="top" wrapText="1"/>
    </xf>
    <xf numFmtId="0" fontId="23" fillId="0" borderId="0"/>
  </cellStyleXfs>
  <cellXfs count="705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2" fillId="3" borderId="2" xfId="0" applyNumberFormat="1" applyFont="1" applyFill="1" applyBorder="1" applyAlignment="1">
      <alignment horizontal="center" vertical="center"/>
    </xf>
    <xf numFmtId="49" fontId="22" fillId="3" borderId="6" xfId="0" applyNumberFormat="1" applyFont="1" applyFill="1" applyBorder="1" applyAlignment="1">
      <alignment vertical="center"/>
    </xf>
    <xf numFmtId="49" fontId="22" fillId="3" borderId="8" xfId="0" applyNumberFormat="1" applyFont="1" applyFill="1" applyBorder="1" applyAlignment="1">
      <alignment vertical="center"/>
    </xf>
    <xf numFmtId="49" fontId="22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7" fillId="2" borderId="1" xfId="0" applyFont="1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8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23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6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7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0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1" fillId="7" borderId="13" xfId="0" applyFont="1" applyFill="1" applyBorder="1" applyAlignment="1">
      <alignment vertical="top" wrapText="1"/>
    </xf>
    <xf numFmtId="0" fontId="29" fillId="7" borderId="13" xfId="0" applyFont="1" applyFill="1" applyBorder="1" applyAlignment="1">
      <alignment horizontal="center" vertical="top" wrapText="1"/>
    </xf>
    <xf numFmtId="49" fontId="31" fillId="7" borderId="13" xfId="0" applyNumberFormat="1" applyFont="1" applyFill="1" applyBorder="1" applyAlignment="1">
      <alignment vertical="top" wrapText="1"/>
    </xf>
    <xf numFmtId="49" fontId="27" fillId="7" borderId="13" xfId="0" applyNumberFormat="1" applyFont="1" applyFill="1" applyBorder="1" applyAlignment="1">
      <alignment vertical="top" wrapText="1"/>
    </xf>
    <xf numFmtId="49" fontId="29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0" fillId="0" borderId="13" xfId="0" applyNumberFormat="1" applyFont="1" applyBorder="1" applyAlignment="1">
      <alignment vertical="top" wrapText="1"/>
    </xf>
    <xf numFmtId="3" fontId="31" fillId="7" borderId="13" xfId="0" applyNumberFormat="1" applyFont="1" applyFill="1" applyBorder="1" applyAlignment="1">
      <alignment vertical="top" wrapText="1"/>
    </xf>
    <xf numFmtId="3" fontId="31" fillId="13" borderId="13" xfId="0" applyNumberFormat="1" applyFont="1" applyFill="1" applyBorder="1" applyAlignment="1">
      <alignment vertical="top" wrapText="1"/>
    </xf>
    <xf numFmtId="3" fontId="31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7" xfId="0" applyFont="1" applyFill="1" applyBorder="1" applyAlignment="1">
      <alignment vertical="top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4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26" fillId="0" borderId="21" xfId="9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1" fillId="13" borderId="13" xfId="0" applyFont="1" applyFill="1" applyBorder="1" applyAlignment="1">
      <alignment vertical="top" wrapText="1"/>
    </xf>
    <xf numFmtId="0" fontId="2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1" fillId="12" borderId="13" xfId="0" applyFont="1" applyFill="1" applyBorder="1" applyAlignment="1">
      <alignment vertical="top" wrapText="1"/>
    </xf>
  </cellXfs>
  <cellStyles count="10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opLeftCell="B1"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64" t="s">
        <v>318</v>
      </c>
      <c r="D1" s="665"/>
    </row>
    <row r="2" spans="2:4" x14ac:dyDescent="0.25">
      <c r="C2" s="664" t="s">
        <v>319</v>
      </c>
      <c r="D2" s="665"/>
    </row>
    <row r="3" spans="2:4" x14ac:dyDescent="0.25">
      <c r="C3" s="664" t="s">
        <v>320</v>
      </c>
      <c r="D3" s="665"/>
    </row>
    <row r="4" spans="2:4" x14ac:dyDescent="0.25">
      <c r="C4" s="664" t="s">
        <v>321</v>
      </c>
      <c r="D4" s="665"/>
    </row>
    <row r="5" spans="2:4" x14ac:dyDescent="0.25">
      <c r="C5" s="664" t="s">
        <v>797</v>
      </c>
      <c r="D5" s="665"/>
    </row>
    <row r="6" spans="2:4" x14ac:dyDescent="0.25">
      <c r="C6" s="661" t="s">
        <v>798</v>
      </c>
      <c r="D6" s="662"/>
    </row>
    <row r="7" spans="2:4" x14ac:dyDescent="0.25">
      <c r="C7" s="661" t="s">
        <v>843</v>
      </c>
      <c r="D7" s="662"/>
    </row>
    <row r="8" spans="2:4" x14ac:dyDescent="0.25">
      <c r="C8" s="663" t="s">
        <v>891</v>
      </c>
      <c r="D8" s="663"/>
    </row>
    <row r="9" spans="2:4" x14ac:dyDescent="0.25">
      <c r="C9" s="357"/>
      <c r="D9" s="357"/>
    </row>
    <row r="10" spans="2:4" ht="18.75" x14ac:dyDescent="0.25">
      <c r="C10" s="360" t="s">
        <v>322</v>
      </c>
    </row>
    <row r="11" spans="2:4" ht="18.75" x14ac:dyDescent="0.25">
      <c r="C11" s="360" t="s">
        <v>791</v>
      </c>
    </row>
    <row r="12" spans="2:4" ht="18.75" x14ac:dyDescent="0.25">
      <c r="C12" s="360"/>
    </row>
    <row r="13" spans="2:4" x14ac:dyDescent="0.25">
      <c r="D13" s="4" t="s">
        <v>512</v>
      </c>
    </row>
    <row r="14" spans="2:4" ht="53.25" customHeight="1" x14ac:dyDescent="0.25">
      <c r="B14" s="361" t="s">
        <v>323</v>
      </c>
      <c r="C14" s="12" t="s">
        <v>324</v>
      </c>
      <c r="D14" s="50" t="s">
        <v>5</v>
      </c>
    </row>
    <row r="15" spans="2:4" ht="31.5" x14ac:dyDescent="0.25">
      <c r="B15" s="513" t="s">
        <v>325</v>
      </c>
      <c r="C15" s="511" t="s">
        <v>326</v>
      </c>
      <c r="D15" s="512">
        <f>SUM(D16,D25)</f>
        <v>15490105</v>
      </c>
    </row>
    <row r="16" spans="2:4" ht="31.5" x14ac:dyDescent="0.25">
      <c r="B16" s="197" t="s">
        <v>327</v>
      </c>
      <c r="C16" s="130" t="s">
        <v>328</v>
      </c>
      <c r="D16" s="495">
        <f>SUM(D17,D21)</f>
        <v>15490105</v>
      </c>
    </row>
    <row r="17" spans="2:4" ht="15.75" x14ac:dyDescent="0.25">
      <c r="B17" s="198" t="s">
        <v>329</v>
      </c>
      <c r="C17" s="45" t="s">
        <v>330</v>
      </c>
      <c r="D17" s="500">
        <f>SUM(D18)</f>
        <v>-483518417</v>
      </c>
    </row>
    <row r="18" spans="2:4" ht="15.75" x14ac:dyDescent="0.25">
      <c r="B18" s="199" t="s">
        <v>331</v>
      </c>
      <c r="C18" s="200" t="s">
        <v>332</v>
      </c>
      <c r="D18" s="501">
        <f>SUM(D19)</f>
        <v>-483518417</v>
      </c>
    </row>
    <row r="19" spans="2:4" ht="15.75" x14ac:dyDescent="0.25">
      <c r="B19" s="199" t="s">
        <v>333</v>
      </c>
      <c r="C19" s="200" t="s">
        <v>334</v>
      </c>
      <c r="D19" s="501">
        <f>SUM(D20)</f>
        <v>-483518417</v>
      </c>
    </row>
    <row r="20" spans="2:4" ht="31.5" x14ac:dyDescent="0.25">
      <c r="B20" s="199" t="s">
        <v>335</v>
      </c>
      <c r="C20" s="200" t="s">
        <v>336</v>
      </c>
      <c r="D20" s="497">
        <v>-483518417</v>
      </c>
    </row>
    <row r="21" spans="2:4" ht="15.75" x14ac:dyDescent="0.25">
      <c r="B21" s="198" t="s">
        <v>337</v>
      </c>
      <c r="C21" s="45" t="s">
        <v>338</v>
      </c>
      <c r="D21" s="500">
        <f>SUM(D22)</f>
        <v>499008522</v>
      </c>
    </row>
    <row r="22" spans="2:4" ht="15.75" x14ac:dyDescent="0.25">
      <c r="B22" s="199" t="s">
        <v>339</v>
      </c>
      <c r="C22" s="200" t="s">
        <v>340</v>
      </c>
      <c r="D22" s="502">
        <f>SUM(D23)</f>
        <v>499008522</v>
      </c>
    </row>
    <row r="23" spans="2:4" ht="15.75" x14ac:dyDescent="0.25">
      <c r="B23" s="199" t="s">
        <v>341</v>
      </c>
      <c r="C23" s="200" t="s">
        <v>342</v>
      </c>
      <c r="D23" s="502">
        <f>SUM(D24)</f>
        <v>499008522</v>
      </c>
    </row>
    <row r="24" spans="2:4" ht="31.5" x14ac:dyDescent="0.25">
      <c r="B24" s="199" t="s">
        <v>343</v>
      </c>
      <c r="C24" s="202" t="s">
        <v>344</v>
      </c>
      <c r="D24" s="497">
        <v>499008522</v>
      </c>
    </row>
    <row r="25" spans="2:4" ht="31.5" x14ac:dyDescent="0.25">
      <c r="B25" s="197" t="s">
        <v>345</v>
      </c>
      <c r="C25" s="130" t="s">
        <v>346</v>
      </c>
      <c r="D25" s="495">
        <f>SUM(D26)</f>
        <v>0</v>
      </c>
    </row>
    <row r="26" spans="2:4" ht="31.5" x14ac:dyDescent="0.25">
      <c r="B26" s="203" t="s">
        <v>347</v>
      </c>
      <c r="C26" s="204" t="s">
        <v>348</v>
      </c>
      <c r="D26" s="496">
        <f>SUM(D27,D30)</f>
        <v>0</v>
      </c>
    </row>
    <row r="27" spans="2:4" ht="31.5" x14ac:dyDescent="0.25">
      <c r="B27" s="201" t="s">
        <v>349</v>
      </c>
      <c r="C27" s="150" t="s">
        <v>350</v>
      </c>
      <c r="D27" s="498">
        <f>SUM(D28)</f>
        <v>500000</v>
      </c>
    </row>
    <row r="28" spans="2:4" ht="45.75" customHeight="1" x14ac:dyDescent="0.25">
      <c r="B28" s="199" t="s">
        <v>351</v>
      </c>
      <c r="C28" s="200" t="s">
        <v>352</v>
      </c>
      <c r="D28" s="501">
        <f>SUM(D29)</f>
        <v>500000</v>
      </c>
    </row>
    <row r="29" spans="2:4" ht="63" x14ac:dyDescent="0.25">
      <c r="B29" s="199" t="s">
        <v>353</v>
      </c>
      <c r="C29" s="200" t="s">
        <v>354</v>
      </c>
      <c r="D29" s="499">
        <v>500000</v>
      </c>
    </row>
    <row r="30" spans="2:4" ht="31.5" x14ac:dyDescent="0.25">
      <c r="B30" s="201" t="s">
        <v>355</v>
      </c>
      <c r="C30" s="150" t="s">
        <v>356</v>
      </c>
      <c r="D30" s="498">
        <f>SUM(D31)</f>
        <v>-500000</v>
      </c>
    </row>
    <row r="31" spans="2:4" ht="47.25" x14ac:dyDescent="0.25">
      <c r="B31" s="199" t="s">
        <v>357</v>
      </c>
      <c r="C31" s="200" t="s">
        <v>358</v>
      </c>
      <c r="D31" s="501">
        <f>SUM(D32)</f>
        <v>-500000</v>
      </c>
    </row>
    <row r="32" spans="2:4" ht="47.25" x14ac:dyDescent="0.25">
      <c r="B32" s="199" t="s">
        <v>359</v>
      </c>
      <c r="C32" s="200" t="s">
        <v>360</v>
      </c>
      <c r="D32" s="499">
        <v>-500000</v>
      </c>
    </row>
    <row r="33" spans="2:4" ht="15.75" x14ac:dyDescent="0.25">
      <c r="B33" s="205"/>
      <c r="C33" s="206" t="s">
        <v>361</v>
      </c>
      <c r="D33" s="503">
        <f>SUM(D15)</f>
        <v>15490105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40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472" customWidth="1"/>
    <col min="8" max="8" width="5.5703125" customWidth="1"/>
  </cols>
  <sheetData>
    <row r="1" spans="1:8" x14ac:dyDescent="0.25">
      <c r="B1" s="679" t="s">
        <v>821</v>
      </c>
      <c r="C1" s="679"/>
      <c r="D1" s="679"/>
      <c r="E1" s="679"/>
      <c r="F1" s="679"/>
    </row>
    <row r="2" spans="1:8" x14ac:dyDescent="0.25">
      <c r="B2" s="679" t="s">
        <v>93</v>
      </c>
      <c r="C2" s="679"/>
      <c r="D2" s="679"/>
      <c r="E2" s="679"/>
      <c r="F2" s="679"/>
    </row>
    <row r="3" spans="1:8" x14ac:dyDescent="0.25">
      <c r="B3" s="679" t="s">
        <v>94</v>
      </c>
      <c r="C3" s="679"/>
      <c r="D3" s="679"/>
      <c r="E3" s="679"/>
      <c r="F3" s="679"/>
    </row>
    <row r="4" spans="1:8" x14ac:dyDescent="0.25">
      <c r="B4" s="365" t="s">
        <v>95</v>
      </c>
      <c r="C4" s="365"/>
      <c r="D4" s="365"/>
      <c r="E4" s="365"/>
      <c r="F4" s="475"/>
      <c r="G4" s="475"/>
      <c r="H4" s="126"/>
    </row>
    <row r="5" spans="1:8" x14ac:dyDescent="0.25">
      <c r="B5" s="365" t="s">
        <v>803</v>
      </c>
      <c r="C5" s="365"/>
      <c r="D5" s="365"/>
      <c r="E5" s="365"/>
      <c r="F5" s="475"/>
      <c r="G5" s="475"/>
      <c r="H5" s="126"/>
    </row>
    <row r="6" spans="1:8" x14ac:dyDescent="0.25">
      <c r="B6" s="363" t="s">
        <v>804</v>
      </c>
      <c r="C6" s="363"/>
      <c r="D6" s="363"/>
      <c r="E6" s="363"/>
      <c r="F6" s="476"/>
      <c r="G6" s="476"/>
    </row>
    <row r="7" spans="1:8" x14ac:dyDescent="0.25">
      <c r="B7" s="4" t="s">
        <v>859</v>
      </c>
      <c r="C7" s="4"/>
      <c r="D7" s="4"/>
      <c r="E7" s="4"/>
      <c r="F7" s="477"/>
      <c r="G7" s="477"/>
    </row>
    <row r="8" spans="1:8" x14ac:dyDescent="0.25">
      <c r="B8" s="645" t="s">
        <v>894</v>
      </c>
      <c r="C8" s="4"/>
      <c r="D8" s="4"/>
      <c r="E8" s="4"/>
      <c r="F8" s="477"/>
      <c r="G8" s="477"/>
    </row>
    <row r="9" spans="1:8" x14ac:dyDescent="0.25">
      <c r="B9" s="4"/>
      <c r="C9" s="4"/>
      <c r="D9" s="4"/>
      <c r="E9" s="4"/>
      <c r="F9" s="477"/>
      <c r="G9" s="477"/>
    </row>
    <row r="10" spans="1:8" ht="18.75" customHeight="1" x14ac:dyDescent="0.25">
      <c r="A10" s="668" t="s">
        <v>241</v>
      </c>
      <c r="B10" s="668"/>
      <c r="C10" s="668"/>
      <c r="D10" s="668"/>
      <c r="E10" s="668"/>
      <c r="F10" s="668"/>
    </row>
    <row r="11" spans="1:8" ht="18.75" customHeight="1" x14ac:dyDescent="0.25">
      <c r="A11" s="668" t="s">
        <v>242</v>
      </c>
      <c r="B11" s="668"/>
      <c r="C11" s="668"/>
      <c r="D11" s="668"/>
      <c r="E11" s="668"/>
      <c r="F11" s="668"/>
    </row>
    <row r="12" spans="1:8" ht="18.75" customHeight="1" x14ac:dyDescent="0.25">
      <c r="A12" s="668" t="s">
        <v>243</v>
      </c>
      <c r="B12" s="668"/>
      <c r="C12" s="668"/>
      <c r="D12" s="668"/>
      <c r="E12" s="668"/>
      <c r="F12" s="668"/>
    </row>
    <row r="13" spans="1:8" ht="18.75" customHeight="1" x14ac:dyDescent="0.25">
      <c r="A13" s="668" t="s">
        <v>808</v>
      </c>
      <c r="B13" s="668"/>
      <c r="C13" s="668"/>
      <c r="D13" s="668"/>
      <c r="E13" s="668"/>
    </row>
    <row r="14" spans="1:8" ht="15.75" x14ac:dyDescent="0.25">
      <c r="B14" s="359"/>
      <c r="C14" s="359"/>
      <c r="D14" s="359"/>
      <c r="E14" s="359"/>
      <c r="G14" s="472" t="s">
        <v>512</v>
      </c>
    </row>
    <row r="15" spans="1:8" ht="38.25" customHeight="1" x14ac:dyDescent="0.25">
      <c r="A15" s="50" t="s">
        <v>0</v>
      </c>
      <c r="B15" s="676" t="s">
        <v>3</v>
      </c>
      <c r="C15" s="677"/>
      <c r="D15" s="678"/>
      <c r="E15" s="50" t="s">
        <v>4</v>
      </c>
      <c r="F15" s="10" t="s">
        <v>708</v>
      </c>
      <c r="G15" s="10" t="s">
        <v>802</v>
      </c>
    </row>
    <row r="16" spans="1:8" ht="15.75" x14ac:dyDescent="0.25">
      <c r="A16" s="459" t="s">
        <v>636</v>
      </c>
      <c r="B16" s="444"/>
      <c r="C16" s="460"/>
      <c r="D16" s="461"/>
      <c r="E16" s="448"/>
      <c r="F16" s="436">
        <f>SUM(F17+F302+F340)</f>
        <v>629316843</v>
      </c>
      <c r="G16" s="436">
        <f>SUM(G17+G302+G340)</f>
        <v>443628229</v>
      </c>
    </row>
    <row r="17" spans="1:7" ht="29.25" customHeight="1" x14ac:dyDescent="0.25">
      <c r="A17" s="471" t="s">
        <v>630</v>
      </c>
      <c r="B17" s="462"/>
      <c r="C17" s="463"/>
      <c r="D17" s="464"/>
      <c r="E17" s="465"/>
      <c r="F17" s="478">
        <f>SUM(F18+F48+F94+F188+F195+F208+F224+F229+F238+F251+F262+F278+F288+F297)</f>
        <v>599002842</v>
      </c>
      <c r="G17" s="478">
        <f>SUM(G18+G48+G94+G188+G195+G208+G224+G229+G238+G251+G262+G278+G288+G297)</f>
        <v>408424266</v>
      </c>
    </row>
    <row r="18" spans="1:7" ht="33.75" customHeight="1" x14ac:dyDescent="0.25">
      <c r="A18" s="134" t="s">
        <v>237</v>
      </c>
      <c r="B18" s="136" t="s">
        <v>221</v>
      </c>
      <c r="C18" s="247" t="s">
        <v>383</v>
      </c>
      <c r="D18" s="137" t="s">
        <v>384</v>
      </c>
      <c r="E18" s="135"/>
      <c r="F18" s="473">
        <f>SUM(F19+F28+F37)</f>
        <v>34434750</v>
      </c>
      <c r="G18" s="473">
        <f>SUM(G19+G28+G37)</f>
        <v>34434750</v>
      </c>
    </row>
    <row r="19" spans="1:7" ht="36" customHeight="1" x14ac:dyDescent="0.25">
      <c r="A19" s="133" t="s">
        <v>156</v>
      </c>
      <c r="B19" s="139" t="s">
        <v>224</v>
      </c>
      <c r="C19" s="319" t="s">
        <v>383</v>
      </c>
      <c r="D19" s="140" t="s">
        <v>384</v>
      </c>
      <c r="E19" s="138"/>
      <c r="F19" s="479">
        <f>SUM(F20)</f>
        <v>14271527</v>
      </c>
      <c r="G19" s="479">
        <f>SUM(G20)</f>
        <v>14271527</v>
      </c>
    </row>
    <row r="20" spans="1:7" ht="16.5" customHeight="1" x14ac:dyDescent="0.25">
      <c r="A20" s="309" t="s">
        <v>464</v>
      </c>
      <c r="B20" s="310" t="s">
        <v>224</v>
      </c>
      <c r="C20" s="311" t="s">
        <v>10</v>
      </c>
      <c r="D20" s="312" t="s">
        <v>384</v>
      </c>
      <c r="E20" s="313"/>
      <c r="F20" s="424">
        <f>SUM(F21+F24)</f>
        <v>14271527</v>
      </c>
      <c r="G20" s="424">
        <f>SUM(G21+G24)</f>
        <v>14271527</v>
      </c>
    </row>
    <row r="21" spans="1:7" ht="35.25" customHeight="1" x14ac:dyDescent="0.25">
      <c r="A21" s="27" t="s">
        <v>162</v>
      </c>
      <c r="B21" s="117" t="s">
        <v>224</v>
      </c>
      <c r="C21" s="209" t="s">
        <v>474</v>
      </c>
      <c r="D21" s="115" t="s">
        <v>476</v>
      </c>
      <c r="E21" s="141"/>
      <c r="F21" s="420">
        <f>SUM(F22:F23)</f>
        <v>572850</v>
      </c>
      <c r="G21" s="420">
        <f>SUM(G22:G23)</f>
        <v>572850</v>
      </c>
    </row>
    <row r="22" spans="1:7" ht="33" customHeight="1" x14ac:dyDescent="0.25">
      <c r="A22" s="54" t="s">
        <v>537</v>
      </c>
      <c r="B22" s="125" t="s">
        <v>224</v>
      </c>
      <c r="C22" s="210" t="s">
        <v>474</v>
      </c>
      <c r="D22" s="122" t="s">
        <v>476</v>
      </c>
      <c r="E22" s="128" t="s">
        <v>16</v>
      </c>
      <c r="F22" s="423">
        <f>SUM(прил6!H369)</f>
        <v>3150</v>
      </c>
      <c r="G22" s="423">
        <f>SUM(прил6!I369)</f>
        <v>3150</v>
      </c>
    </row>
    <row r="23" spans="1:7" ht="18" customHeight="1" x14ac:dyDescent="0.25">
      <c r="A23" s="54" t="s">
        <v>40</v>
      </c>
      <c r="B23" s="125" t="s">
        <v>224</v>
      </c>
      <c r="C23" s="210" t="s">
        <v>474</v>
      </c>
      <c r="D23" s="122" t="s">
        <v>476</v>
      </c>
      <c r="E23" s="128" t="s">
        <v>39</v>
      </c>
      <c r="F23" s="423">
        <f>SUM(прил6!H370)</f>
        <v>569700</v>
      </c>
      <c r="G23" s="423">
        <f>SUM(прил6!I370)</f>
        <v>569700</v>
      </c>
    </row>
    <row r="24" spans="1:7" ht="32.25" customHeight="1" x14ac:dyDescent="0.25">
      <c r="A24" s="27" t="s">
        <v>84</v>
      </c>
      <c r="B24" s="323" t="s">
        <v>224</v>
      </c>
      <c r="C24" s="324" t="s">
        <v>10</v>
      </c>
      <c r="D24" s="115" t="s">
        <v>415</v>
      </c>
      <c r="E24" s="141"/>
      <c r="F24" s="420">
        <f>SUM(F25:F27)</f>
        <v>13698677</v>
      </c>
      <c r="G24" s="420">
        <f>SUM(G25:G27)</f>
        <v>13698677</v>
      </c>
    </row>
    <row r="25" spans="1:7" ht="50.25" customHeight="1" x14ac:dyDescent="0.25">
      <c r="A25" s="54" t="s">
        <v>76</v>
      </c>
      <c r="B25" s="325" t="s">
        <v>224</v>
      </c>
      <c r="C25" s="326" t="s">
        <v>10</v>
      </c>
      <c r="D25" s="122" t="s">
        <v>415</v>
      </c>
      <c r="E25" s="128" t="s">
        <v>13</v>
      </c>
      <c r="F25" s="423">
        <f>SUM(прил6!H314)</f>
        <v>12786179</v>
      </c>
      <c r="G25" s="423">
        <f>SUM(прил6!I314)</f>
        <v>12786179</v>
      </c>
    </row>
    <row r="26" spans="1:7" ht="30.75" customHeight="1" x14ac:dyDescent="0.25">
      <c r="A26" s="54" t="s">
        <v>537</v>
      </c>
      <c r="B26" s="325" t="s">
        <v>224</v>
      </c>
      <c r="C26" s="326" t="s">
        <v>10</v>
      </c>
      <c r="D26" s="122" t="s">
        <v>415</v>
      </c>
      <c r="E26" s="128" t="s">
        <v>16</v>
      </c>
      <c r="F26" s="423">
        <f>SUM(прил6!H315)</f>
        <v>880434</v>
      </c>
      <c r="G26" s="423">
        <f>SUM(прил6!I315)</f>
        <v>880434</v>
      </c>
    </row>
    <row r="27" spans="1:7" ht="16.5" customHeight="1" x14ac:dyDescent="0.25">
      <c r="A27" s="54" t="s">
        <v>18</v>
      </c>
      <c r="B27" s="325" t="s">
        <v>224</v>
      </c>
      <c r="C27" s="326" t="s">
        <v>10</v>
      </c>
      <c r="D27" s="122" t="s">
        <v>415</v>
      </c>
      <c r="E27" s="128" t="s">
        <v>17</v>
      </c>
      <c r="F27" s="423">
        <f>SUM(прил6!H316)</f>
        <v>32064</v>
      </c>
      <c r="G27" s="423">
        <f>SUM(прил6!I316)</f>
        <v>32064</v>
      </c>
    </row>
    <row r="28" spans="1:7" ht="35.25" customHeight="1" x14ac:dyDescent="0.25">
      <c r="A28" s="142" t="s">
        <v>157</v>
      </c>
      <c r="B28" s="322" t="s">
        <v>465</v>
      </c>
      <c r="C28" s="248" t="s">
        <v>383</v>
      </c>
      <c r="D28" s="144" t="s">
        <v>384</v>
      </c>
      <c r="E28" s="145"/>
      <c r="F28" s="480">
        <f>SUM(F29)</f>
        <v>13183244</v>
      </c>
      <c r="G28" s="480">
        <f>SUM(G29)</f>
        <v>13183244</v>
      </c>
    </row>
    <row r="29" spans="1:7" ht="18" customHeight="1" x14ac:dyDescent="0.25">
      <c r="A29" s="314" t="s">
        <v>466</v>
      </c>
      <c r="B29" s="315" t="s">
        <v>225</v>
      </c>
      <c r="C29" s="316" t="s">
        <v>10</v>
      </c>
      <c r="D29" s="317" t="s">
        <v>384</v>
      </c>
      <c r="E29" s="318"/>
      <c r="F29" s="421">
        <f>SUM(F30+F33)</f>
        <v>13183244</v>
      </c>
      <c r="G29" s="421">
        <f>SUM(G30+G33)</f>
        <v>13183244</v>
      </c>
    </row>
    <row r="30" spans="1:7" ht="35.25" customHeight="1" x14ac:dyDescent="0.25">
      <c r="A30" s="27" t="s">
        <v>162</v>
      </c>
      <c r="B30" s="117" t="s">
        <v>225</v>
      </c>
      <c r="C30" s="209" t="s">
        <v>474</v>
      </c>
      <c r="D30" s="115" t="s">
        <v>476</v>
      </c>
      <c r="E30" s="141"/>
      <c r="F30" s="420">
        <f>SUM(F31:F32)</f>
        <v>491611</v>
      </c>
      <c r="G30" s="420">
        <f>SUM(G31:G32)</f>
        <v>491611</v>
      </c>
    </row>
    <row r="31" spans="1:7" ht="31.5" customHeight="1" x14ac:dyDescent="0.25">
      <c r="A31" s="54" t="s">
        <v>537</v>
      </c>
      <c r="B31" s="125" t="s">
        <v>225</v>
      </c>
      <c r="C31" s="210" t="s">
        <v>474</v>
      </c>
      <c r="D31" s="122" t="s">
        <v>476</v>
      </c>
      <c r="E31" s="128" t="s">
        <v>16</v>
      </c>
      <c r="F31" s="423">
        <f>SUM(прил6!H374)</f>
        <v>2548</v>
      </c>
      <c r="G31" s="423">
        <f>SUM(прил6!I374)</f>
        <v>2548</v>
      </c>
    </row>
    <row r="32" spans="1:7" ht="16.5" customHeight="1" x14ac:dyDescent="0.25">
      <c r="A32" s="54" t="s">
        <v>40</v>
      </c>
      <c r="B32" s="125" t="s">
        <v>225</v>
      </c>
      <c r="C32" s="210" t="s">
        <v>474</v>
      </c>
      <c r="D32" s="122" t="s">
        <v>476</v>
      </c>
      <c r="E32" s="128" t="s">
        <v>39</v>
      </c>
      <c r="F32" s="423">
        <f>SUM(прил6!H375)</f>
        <v>489063</v>
      </c>
      <c r="G32" s="423">
        <f>SUM(прил6!I375)</f>
        <v>489063</v>
      </c>
    </row>
    <row r="33" spans="1:7" ht="33" customHeight="1" x14ac:dyDescent="0.25">
      <c r="A33" s="27" t="s">
        <v>84</v>
      </c>
      <c r="B33" s="323" t="s">
        <v>225</v>
      </c>
      <c r="C33" s="324" t="s">
        <v>10</v>
      </c>
      <c r="D33" s="115" t="s">
        <v>415</v>
      </c>
      <c r="E33" s="141"/>
      <c r="F33" s="420">
        <f>SUM(F34:F36)</f>
        <v>12691633</v>
      </c>
      <c r="G33" s="420">
        <f>SUM(G34:G36)</f>
        <v>12691633</v>
      </c>
    </row>
    <row r="34" spans="1:7" ht="47.25" customHeight="1" x14ac:dyDescent="0.25">
      <c r="A34" s="54" t="s">
        <v>76</v>
      </c>
      <c r="B34" s="325" t="s">
        <v>225</v>
      </c>
      <c r="C34" s="326" t="s">
        <v>10</v>
      </c>
      <c r="D34" s="122" t="s">
        <v>415</v>
      </c>
      <c r="E34" s="128" t="s">
        <v>13</v>
      </c>
      <c r="F34" s="423">
        <f>SUM(прил6!H320)</f>
        <v>12027043</v>
      </c>
      <c r="G34" s="423">
        <f>SUM(прил6!I320)</f>
        <v>12027043</v>
      </c>
    </row>
    <row r="35" spans="1:7" ht="33" customHeight="1" x14ac:dyDescent="0.25">
      <c r="A35" s="54" t="s">
        <v>537</v>
      </c>
      <c r="B35" s="325" t="s">
        <v>225</v>
      </c>
      <c r="C35" s="326" t="s">
        <v>10</v>
      </c>
      <c r="D35" s="122" t="s">
        <v>415</v>
      </c>
      <c r="E35" s="128" t="s">
        <v>16</v>
      </c>
      <c r="F35" s="423">
        <f>SUM(прил6!H321)</f>
        <v>655744</v>
      </c>
      <c r="G35" s="423">
        <f>SUM(прил6!I321)</f>
        <v>655744</v>
      </c>
    </row>
    <row r="36" spans="1:7" ht="18" customHeight="1" x14ac:dyDescent="0.25">
      <c r="A36" s="54" t="s">
        <v>18</v>
      </c>
      <c r="B36" s="325" t="s">
        <v>225</v>
      </c>
      <c r="C36" s="326" t="s">
        <v>10</v>
      </c>
      <c r="D36" s="122" t="s">
        <v>415</v>
      </c>
      <c r="E36" s="128" t="s">
        <v>17</v>
      </c>
      <c r="F36" s="423">
        <f>SUM(прил6!H322)</f>
        <v>8846</v>
      </c>
      <c r="G36" s="423">
        <f>SUM(прил6!I322)</f>
        <v>8846</v>
      </c>
    </row>
    <row r="37" spans="1:7" s="43" customFormat="1" ht="49.5" customHeight="1" x14ac:dyDescent="0.25">
      <c r="A37" s="152" t="s">
        <v>159</v>
      </c>
      <c r="B37" s="153" t="s">
        <v>227</v>
      </c>
      <c r="C37" s="161" t="s">
        <v>383</v>
      </c>
      <c r="D37" s="149" t="s">
        <v>384</v>
      </c>
      <c r="E37" s="147"/>
      <c r="F37" s="480">
        <f>SUM(F38+F41)</f>
        <v>6979979</v>
      </c>
      <c r="G37" s="480">
        <f>SUM(G38+G41)</f>
        <v>6979979</v>
      </c>
    </row>
    <row r="38" spans="1:7" s="43" customFormat="1" ht="64.5" customHeight="1" x14ac:dyDescent="0.25">
      <c r="A38" s="327" t="s">
        <v>473</v>
      </c>
      <c r="B38" s="331" t="s">
        <v>227</v>
      </c>
      <c r="C38" s="332" t="s">
        <v>10</v>
      </c>
      <c r="D38" s="330" t="s">
        <v>384</v>
      </c>
      <c r="E38" s="321"/>
      <c r="F38" s="421">
        <f>SUM(F39)</f>
        <v>1193609</v>
      </c>
      <c r="G38" s="421">
        <f>SUM(G39)</f>
        <v>1193609</v>
      </c>
    </row>
    <row r="39" spans="1:7" s="43" customFormat="1" ht="33" customHeight="1" x14ac:dyDescent="0.25">
      <c r="A39" s="75" t="s">
        <v>75</v>
      </c>
      <c r="B39" s="333" t="s">
        <v>227</v>
      </c>
      <c r="C39" s="334" t="s">
        <v>474</v>
      </c>
      <c r="D39" s="151" t="s">
        <v>388</v>
      </c>
      <c r="E39" s="30"/>
      <c r="F39" s="420">
        <f>SUM(F40:F40)</f>
        <v>1193609</v>
      </c>
      <c r="G39" s="420">
        <f>SUM(G40:G40)</f>
        <v>1193609</v>
      </c>
    </row>
    <row r="40" spans="1:7" s="43" customFormat="1" ht="49.5" customHeight="1" x14ac:dyDescent="0.25">
      <c r="A40" s="76" t="s">
        <v>76</v>
      </c>
      <c r="B40" s="335" t="s">
        <v>227</v>
      </c>
      <c r="C40" s="336" t="s">
        <v>474</v>
      </c>
      <c r="D40" s="148" t="s">
        <v>388</v>
      </c>
      <c r="E40" s="53">
        <v>100</v>
      </c>
      <c r="F40" s="423">
        <f>SUM(прил6!H338)</f>
        <v>1193609</v>
      </c>
      <c r="G40" s="423">
        <f>SUM(прил6!I338)</f>
        <v>1193609</v>
      </c>
    </row>
    <row r="41" spans="1:7" s="43" customFormat="1" ht="49.5" customHeight="1" x14ac:dyDescent="0.25">
      <c r="A41" s="327" t="s">
        <v>470</v>
      </c>
      <c r="B41" s="328" t="s">
        <v>227</v>
      </c>
      <c r="C41" s="329" t="s">
        <v>12</v>
      </c>
      <c r="D41" s="330" t="s">
        <v>384</v>
      </c>
      <c r="E41" s="321"/>
      <c r="F41" s="421">
        <f>SUM(F42+F44)</f>
        <v>5786370</v>
      </c>
      <c r="G41" s="421">
        <f>SUM(G42+G44)</f>
        <v>5786370</v>
      </c>
    </row>
    <row r="42" spans="1:7" s="43" customFormat="1" ht="49.5" customHeight="1" x14ac:dyDescent="0.25">
      <c r="A42" s="75" t="s">
        <v>86</v>
      </c>
      <c r="B42" s="333" t="s">
        <v>227</v>
      </c>
      <c r="C42" s="334" t="s">
        <v>471</v>
      </c>
      <c r="D42" s="151" t="s">
        <v>472</v>
      </c>
      <c r="E42" s="30"/>
      <c r="F42" s="420">
        <f>SUM(F43)</f>
        <v>59958</v>
      </c>
      <c r="G42" s="420">
        <f>SUM(G43)</f>
        <v>59958</v>
      </c>
    </row>
    <row r="43" spans="1:7" s="43" customFormat="1" ht="49.5" customHeight="1" x14ac:dyDescent="0.25">
      <c r="A43" s="76" t="s">
        <v>76</v>
      </c>
      <c r="B43" s="335" t="s">
        <v>227</v>
      </c>
      <c r="C43" s="336" t="s">
        <v>471</v>
      </c>
      <c r="D43" s="148" t="s">
        <v>472</v>
      </c>
      <c r="E43" s="53">
        <v>100</v>
      </c>
      <c r="F43" s="423">
        <f>SUM(прил6!H341)</f>
        <v>59958</v>
      </c>
      <c r="G43" s="423">
        <f>SUM(прил6!I341)</f>
        <v>59958</v>
      </c>
    </row>
    <row r="44" spans="1:7" s="43" customFormat="1" ht="33" customHeight="1" x14ac:dyDescent="0.25">
      <c r="A44" s="75" t="s">
        <v>84</v>
      </c>
      <c r="B44" s="333" t="s">
        <v>227</v>
      </c>
      <c r="C44" s="334" t="s">
        <v>471</v>
      </c>
      <c r="D44" s="151" t="s">
        <v>415</v>
      </c>
      <c r="E44" s="30"/>
      <c r="F44" s="420">
        <f>SUM(F45:F47)</f>
        <v>5726412</v>
      </c>
      <c r="G44" s="420">
        <f>SUM(G45:G47)</f>
        <v>5726412</v>
      </c>
    </row>
    <row r="45" spans="1:7" s="43" customFormat="1" ht="49.5" customHeight="1" x14ac:dyDescent="0.25">
      <c r="A45" s="76" t="s">
        <v>76</v>
      </c>
      <c r="B45" s="335" t="s">
        <v>227</v>
      </c>
      <c r="C45" s="336" t="s">
        <v>471</v>
      </c>
      <c r="D45" s="148" t="s">
        <v>415</v>
      </c>
      <c r="E45" s="53">
        <v>100</v>
      </c>
      <c r="F45" s="423">
        <f>SUM(прил6!H343)</f>
        <v>5557190</v>
      </c>
      <c r="G45" s="423">
        <f>SUM(прил6!I343)</f>
        <v>5557190</v>
      </c>
    </row>
    <row r="46" spans="1:7" s="43" customFormat="1" ht="30.75" customHeight="1" x14ac:dyDescent="0.25">
      <c r="A46" s="76" t="s">
        <v>537</v>
      </c>
      <c r="B46" s="335" t="s">
        <v>227</v>
      </c>
      <c r="C46" s="336" t="s">
        <v>471</v>
      </c>
      <c r="D46" s="148" t="s">
        <v>415</v>
      </c>
      <c r="E46" s="53">
        <v>200</v>
      </c>
      <c r="F46" s="423">
        <f>SUM(прил6!H344)</f>
        <v>169022</v>
      </c>
      <c r="G46" s="423">
        <f>SUM(прил6!I344)</f>
        <v>169022</v>
      </c>
    </row>
    <row r="47" spans="1:7" s="43" customFormat="1" ht="18" customHeight="1" x14ac:dyDescent="0.25">
      <c r="A47" s="76" t="s">
        <v>18</v>
      </c>
      <c r="B47" s="335" t="s">
        <v>227</v>
      </c>
      <c r="C47" s="336" t="s">
        <v>471</v>
      </c>
      <c r="D47" s="148" t="s">
        <v>415</v>
      </c>
      <c r="E47" s="53">
        <v>800</v>
      </c>
      <c r="F47" s="423">
        <f>SUM(прил6!H345)</f>
        <v>200</v>
      </c>
      <c r="G47" s="423">
        <f>SUM(прил6!I345)</f>
        <v>200</v>
      </c>
    </row>
    <row r="48" spans="1:7" s="43" customFormat="1" ht="34.5" customHeight="1" x14ac:dyDescent="0.25">
      <c r="A48" s="58" t="s">
        <v>110</v>
      </c>
      <c r="B48" s="154" t="s">
        <v>180</v>
      </c>
      <c r="C48" s="249" t="s">
        <v>383</v>
      </c>
      <c r="D48" s="155" t="s">
        <v>384</v>
      </c>
      <c r="E48" s="39"/>
      <c r="F48" s="473">
        <f>SUM(F49+F59+F83)</f>
        <v>59686239</v>
      </c>
      <c r="G48" s="473">
        <f>SUM(G49+G59+G83)</f>
        <v>64356786</v>
      </c>
    </row>
    <row r="49" spans="1:7" s="43" customFormat="1" ht="48.75" customHeight="1" x14ac:dyDescent="0.25">
      <c r="A49" s="142" t="s">
        <v>122</v>
      </c>
      <c r="B49" s="153" t="s">
        <v>211</v>
      </c>
      <c r="C49" s="161" t="s">
        <v>383</v>
      </c>
      <c r="D49" s="149" t="s">
        <v>384</v>
      </c>
      <c r="E49" s="147"/>
      <c r="F49" s="480">
        <f>SUM(F50)</f>
        <v>3946262</v>
      </c>
      <c r="G49" s="480">
        <f>SUM(G50)</f>
        <v>3946262</v>
      </c>
    </row>
    <row r="50" spans="1:7" s="43" customFormat="1" ht="48.75" customHeight="1" x14ac:dyDescent="0.25">
      <c r="A50" s="314" t="s">
        <v>407</v>
      </c>
      <c r="B50" s="328" t="s">
        <v>211</v>
      </c>
      <c r="C50" s="329" t="s">
        <v>10</v>
      </c>
      <c r="D50" s="330" t="s">
        <v>384</v>
      </c>
      <c r="E50" s="321"/>
      <c r="F50" s="421">
        <f>SUM(+F51+F57+F54)</f>
        <v>3946262</v>
      </c>
      <c r="G50" s="421">
        <f>SUM(+G51+G57+G54)</f>
        <v>3946262</v>
      </c>
    </row>
    <row r="51" spans="1:7" s="43" customFormat="1" ht="33" customHeight="1" x14ac:dyDescent="0.25">
      <c r="A51" s="27" t="s">
        <v>91</v>
      </c>
      <c r="B51" s="123" t="s">
        <v>211</v>
      </c>
      <c r="C51" s="159" t="s">
        <v>10</v>
      </c>
      <c r="D51" s="151" t="s">
        <v>485</v>
      </c>
      <c r="E51" s="30"/>
      <c r="F51" s="420">
        <f>SUM(F52:F53)</f>
        <v>2677600</v>
      </c>
      <c r="G51" s="420">
        <f>SUM(G52:G53)</f>
        <v>2677600</v>
      </c>
    </row>
    <row r="52" spans="1:7" s="43" customFormat="1" ht="48.75" customHeight="1" x14ac:dyDescent="0.25">
      <c r="A52" s="54" t="s">
        <v>76</v>
      </c>
      <c r="B52" s="124" t="s">
        <v>211</v>
      </c>
      <c r="C52" s="156" t="s">
        <v>10</v>
      </c>
      <c r="D52" s="148" t="s">
        <v>485</v>
      </c>
      <c r="E52" s="53">
        <v>100</v>
      </c>
      <c r="F52" s="423">
        <f>SUM(прил6!H450)</f>
        <v>2467600</v>
      </c>
      <c r="G52" s="423">
        <f>SUM(прил6!I450)</f>
        <v>2467600</v>
      </c>
    </row>
    <row r="53" spans="1:7" s="43" customFormat="1" ht="33" customHeight="1" x14ac:dyDescent="0.25">
      <c r="A53" s="54" t="s">
        <v>537</v>
      </c>
      <c r="B53" s="124" t="s">
        <v>211</v>
      </c>
      <c r="C53" s="156" t="s">
        <v>10</v>
      </c>
      <c r="D53" s="148" t="s">
        <v>485</v>
      </c>
      <c r="E53" s="53">
        <v>200</v>
      </c>
      <c r="F53" s="423">
        <f>SUM(прил6!H451)</f>
        <v>210000</v>
      </c>
      <c r="G53" s="423">
        <f>SUM(прил6!I451)</f>
        <v>210000</v>
      </c>
    </row>
    <row r="54" spans="1:7" s="43" customFormat="1" ht="47.25" customHeight="1" x14ac:dyDescent="0.25">
      <c r="A54" s="99" t="s">
        <v>690</v>
      </c>
      <c r="B54" s="265" t="s">
        <v>211</v>
      </c>
      <c r="C54" s="266" t="s">
        <v>10</v>
      </c>
      <c r="D54" s="267" t="s">
        <v>689</v>
      </c>
      <c r="E54" s="28"/>
      <c r="F54" s="420">
        <f>SUM(F55:F56)</f>
        <v>669400</v>
      </c>
      <c r="G54" s="420">
        <f>SUM(G55:G56)</f>
        <v>669400</v>
      </c>
    </row>
    <row r="55" spans="1:7" s="43" customFormat="1" ht="48" customHeight="1" x14ac:dyDescent="0.25">
      <c r="A55" s="101" t="s">
        <v>76</v>
      </c>
      <c r="B55" s="262" t="s">
        <v>211</v>
      </c>
      <c r="C55" s="263" t="s">
        <v>10</v>
      </c>
      <c r="D55" s="264" t="s">
        <v>689</v>
      </c>
      <c r="E55" s="2" t="s">
        <v>13</v>
      </c>
      <c r="F55" s="423">
        <f>SUM(прил6!H453)</f>
        <v>603520</v>
      </c>
      <c r="G55" s="423">
        <f>SUM(прил6!I453)</f>
        <v>603520</v>
      </c>
    </row>
    <row r="56" spans="1:7" s="43" customFormat="1" ht="32.25" customHeight="1" x14ac:dyDescent="0.25">
      <c r="A56" s="110" t="s">
        <v>537</v>
      </c>
      <c r="B56" s="262" t="s">
        <v>211</v>
      </c>
      <c r="C56" s="263" t="s">
        <v>10</v>
      </c>
      <c r="D56" s="264" t="s">
        <v>689</v>
      </c>
      <c r="E56" s="2" t="s">
        <v>16</v>
      </c>
      <c r="F56" s="423">
        <f>SUM(прил6!H454)</f>
        <v>65880</v>
      </c>
      <c r="G56" s="423">
        <f>SUM(прил6!I454)</f>
        <v>65880</v>
      </c>
    </row>
    <row r="57" spans="1:7" s="43" customFormat="1" ht="33.75" customHeight="1" x14ac:dyDescent="0.25">
      <c r="A57" s="75" t="s">
        <v>75</v>
      </c>
      <c r="B57" s="123" t="s">
        <v>211</v>
      </c>
      <c r="C57" s="159" t="s">
        <v>10</v>
      </c>
      <c r="D57" s="151" t="s">
        <v>388</v>
      </c>
      <c r="E57" s="30"/>
      <c r="F57" s="420">
        <f>SUM(F58)</f>
        <v>599262</v>
      </c>
      <c r="G57" s="420">
        <f>SUM(G58)</f>
        <v>599262</v>
      </c>
    </row>
    <row r="58" spans="1:7" s="43" customFormat="1" ht="51.75" customHeight="1" x14ac:dyDescent="0.25">
      <c r="A58" s="54" t="s">
        <v>76</v>
      </c>
      <c r="B58" s="124" t="s">
        <v>211</v>
      </c>
      <c r="C58" s="156" t="s">
        <v>10</v>
      </c>
      <c r="D58" s="148" t="s">
        <v>388</v>
      </c>
      <c r="E58" s="53">
        <v>100</v>
      </c>
      <c r="F58" s="423">
        <f>SUM(прил6!H456)</f>
        <v>599262</v>
      </c>
      <c r="G58" s="423">
        <f>SUM(прил6!I456)</f>
        <v>599262</v>
      </c>
    </row>
    <row r="59" spans="1:7" s="43" customFormat="1" ht="48" customHeight="1" x14ac:dyDescent="0.25">
      <c r="A59" s="142" t="s">
        <v>160</v>
      </c>
      <c r="B59" s="153" t="s">
        <v>182</v>
      </c>
      <c r="C59" s="161" t="s">
        <v>383</v>
      </c>
      <c r="D59" s="149" t="s">
        <v>384</v>
      </c>
      <c r="E59" s="147"/>
      <c r="F59" s="480">
        <f>SUM(F60)</f>
        <v>46256162</v>
      </c>
      <c r="G59" s="480">
        <f>SUM(G60)</f>
        <v>48650450</v>
      </c>
    </row>
    <row r="60" spans="1:7" s="43" customFormat="1" ht="48" customHeight="1" x14ac:dyDescent="0.25">
      <c r="A60" s="314" t="s">
        <v>475</v>
      </c>
      <c r="B60" s="328" t="s">
        <v>182</v>
      </c>
      <c r="C60" s="329" t="s">
        <v>10</v>
      </c>
      <c r="D60" s="330" t="s">
        <v>384</v>
      </c>
      <c r="E60" s="321"/>
      <c r="F60" s="421">
        <f>SUM(F61+F63+F66+F69+F72+F79+F81+F75+F77)</f>
        <v>46256162</v>
      </c>
      <c r="G60" s="421">
        <f>SUM(G61+G63+G66+G69+G72+G79+G81+G75+G77)</f>
        <v>48650450</v>
      </c>
    </row>
    <row r="61" spans="1:7" s="43" customFormat="1" ht="16.5" customHeight="1" x14ac:dyDescent="0.25">
      <c r="A61" s="27" t="s">
        <v>551</v>
      </c>
      <c r="B61" s="123" t="s">
        <v>182</v>
      </c>
      <c r="C61" s="159" t="s">
        <v>10</v>
      </c>
      <c r="D61" s="151" t="s">
        <v>478</v>
      </c>
      <c r="E61" s="30"/>
      <c r="F61" s="420">
        <f>SUM(F62)</f>
        <v>1389456</v>
      </c>
      <c r="G61" s="420">
        <f>SUM(G62)</f>
        <v>1389456</v>
      </c>
    </row>
    <row r="62" spans="1:7" s="43" customFormat="1" ht="16.5" customHeight="1" x14ac:dyDescent="0.25">
      <c r="A62" s="54" t="s">
        <v>40</v>
      </c>
      <c r="B62" s="124" t="s">
        <v>182</v>
      </c>
      <c r="C62" s="156" t="s">
        <v>10</v>
      </c>
      <c r="D62" s="148" t="s">
        <v>478</v>
      </c>
      <c r="E62" s="53" t="s">
        <v>39</v>
      </c>
      <c r="F62" s="423">
        <f>SUM(прил6!H423)</f>
        <v>1389456</v>
      </c>
      <c r="G62" s="423">
        <f>SUM(прил6!I423)</f>
        <v>1389456</v>
      </c>
    </row>
    <row r="63" spans="1:7" s="43" customFormat="1" ht="33" customHeight="1" x14ac:dyDescent="0.25">
      <c r="A63" s="27" t="s">
        <v>87</v>
      </c>
      <c r="B63" s="123" t="s">
        <v>182</v>
      </c>
      <c r="C63" s="159" t="s">
        <v>10</v>
      </c>
      <c r="D63" s="151" t="s">
        <v>479</v>
      </c>
      <c r="E63" s="30"/>
      <c r="F63" s="420">
        <f>SUM(F64:F65)</f>
        <v>45070</v>
      </c>
      <c r="G63" s="420">
        <f>SUM(G64:G65)</f>
        <v>45070</v>
      </c>
    </row>
    <row r="64" spans="1:7" s="43" customFormat="1" ht="30.75" customHeight="1" x14ac:dyDescent="0.25">
      <c r="A64" s="54" t="s">
        <v>537</v>
      </c>
      <c r="B64" s="124" t="s">
        <v>182</v>
      </c>
      <c r="C64" s="156" t="s">
        <v>10</v>
      </c>
      <c r="D64" s="148" t="s">
        <v>479</v>
      </c>
      <c r="E64" s="53" t="s">
        <v>16</v>
      </c>
      <c r="F64" s="423">
        <f>SUM(прил6!H380)</f>
        <v>640</v>
      </c>
      <c r="G64" s="423">
        <f>SUM(прил6!I380)</f>
        <v>640</v>
      </c>
    </row>
    <row r="65" spans="1:7" s="43" customFormat="1" ht="16.5" customHeight="1" x14ac:dyDescent="0.25">
      <c r="A65" s="54" t="s">
        <v>40</v>
      </c>
      <c r="B65" s="124" t="s">
        <v>182</v>
      </c>
      <c r="C65" s="156" t="s">
        <v>10</v>
      </c>
      <c r="D65" s="148" t="s">
        <v>479</v>
      </c>
      <c r="E65" s="53" t="s">
        <v>39</v>
      </c>
      <c r="F65" s="423">
        <f>SUM(прил6!H381)</f>
        <v>44430</v>
      </c>
      <c r="G65" s="423">
        <f>SUM(прил6!I381)</f>
        <v>44430</v>
      </c>
    </row>
    <row r="66" spans="1:7" s="43" customFormat="1" ht="31.5" customHeight="1" x14ac:dyDescent="0.25">
      <c r="A66" s="27" t="s">
        <v>88</v>
      </c>
      <c r="B66" s="123" t="s">
        <v>182</v>
      </c>
      <c r="C66" s="159" t="s">
        <v>10</v>
      </c>
      <c r="D66" s="151" t="s">
        <v>480</v>
      </c>
      <c r="E66" s="30"/>
      <c r="F66" s="420">
        <f>SUM(F67:F68)</f>
        <v>170185</v>
      </c>
      <c r="G66" s="420">
        <f>SUM(G67:G68)</f>
        <v>170185</v>
      </c>
    </row>
    <row r="67" spans="1:7" s="43" customFormat="1" ht="33" customHeight="1" x14ac:dyDescent="0.25">
      <c r="A67" s="54" t="s">
        <v>537</v>
      </c>
      <c r="B67" s="124" t="s">
        <v>182</v>
      </c>
      <c r="C67" s="156" t="s">
        <v>10</v>
      </c>
      <c r="D67" s="148" t="s">
        <v>480</v>
      </c>
      <c r="E67" s="53" t="s">
        <v>16</v>
      </c>
      <c r="F67" s="423">
        <f>SUM(прил6!H383)</f>
        <v>2100</v>
      </c>
      <c r="G67" s="423">
        <f>SUM(прил6!I383)</f>
        <v>2100</v>
      </c>
    </row>
    <row r="68" spans="1:7" s="43" customFormat="1" ht="17.25" customHeight="1" x14ac:dyDescent="0.25">
      <c r="A68" s="54" t="s">
        <v>40</v>
      </c>
      <c r="B68" s="124" t="s">
        <v>182</v>
      </c>
      <c r="C68" s="156" t="s">
        <v>10</v>
      </c>
      <c r="D68" s="148" t="s">
        <v>480</v>
      </c>
      <c r="E68" s="53" t="s">
        <v>39</v>
      </c>
      <c r="F68" s="423">
        <f>SUM(прил6!H384)</f>
        <v>168085</v>
      </c>
      <c r="G68" s="423">
        <f>SUM(прил6!I384)</f>
        <v>168085</v>
      </c>
    </row>
    <row r="69" spans="1:7" s="43" customFormat="1" ht="15.75" customHeight="1" x14ac:dyDescent="0.25">
      <c r="A69" s="27" t="s">
        <v>89</v>
      </c>
      <c r="B69" s="123" t="s">
        <v>182</v>
      </c>
      <c r="C69" s="159" t="s">
        <v>10</v>
      </c>
      <c r="D69" s="151" t="s">
        <v>481</v>
      </c>
      <c r="E69" s="30"/>
      <c r="F69" s="420">
        <f>SUM(F70:F71)</f>
        <v>3559174</v>
      </c>
      <c r="G69" s="420">
        <f>SUM(G70:G71)</f>
        <v>3559174</v>
      </c>
    </row>
    <row r="70" spans="1:7" s="43" customFormat="1" ht="30.75" customHeight="1" x14ac:dyDescent="0.25">
      <c r="A70" s="54" t="s">
        <v>537</v>
      </c>
      <c r="B70" s="124" t="s">
        <v>182</v>
      </c>
      <c r="C70" s="156" t="s">
        <v>10</v>
      </c>
      <c r="D70" s="148" t="s">
        <v>481</v>
      </c>
      <c r="E70" s="53" t="s">
        <v>16</v>
      </c>
      <c r="F70" s="423">
        <f>SUM(прил6!H386)</f>
        <v>34400</v>
      </c>
      <c r="G70" s="423">
        <f>SUM(прил6!I386)</f>
        <v>34400</v>
      </c>
    </row>
    <row r="71" spans="1:7" s="43" customFormat="1" ht="17.25" customHeight="1" x14ac:dyDescent="0.25">
      <c r="A71" s="54" t="s">
        <v>40</v>
      </c>
      <c r="B71" s="124" t="s">
        <v>182</v>
      </c>
      <c r="C71" s="156" t="s">
        <v>10</v>
      </c>
      <c r="D71" s="148" t="s">
        <v>481</v>
      </c>
      <c r="E71" s="53" t="s">
        <v>39</v>
      </c>
      <c r="F71" s="423">
        <f>SUM(прил6!H387)</f>
        <v>3524774</v>
      </c>
      <c r="G71" s="423">
        <f>SUM(прил6!I387)</f>
        <v>3524774</v>
      </c>
    </row>
    <row r="72" spans="1:7" s="43" customFormat="1" ht="16.5" customHeight="1" x14ac:dyDescent="0.25">
      <c r="A72" s="27" t="s">
        <v>90</v>
      </c>
      <c r="B72" s="123" t="s">
        <v>182</v>
      </c>
      <c r="C72" s="159" t="s">
        <v>10</v>
      </c>
      <c r="D72" s="151" t="s">
        <v>482</v>
      </c>
      <c r="E72" s="30"/>
      <c r="F72" s="420">
        <f>SUM(F73:F74)</f>
        <v>305950</v>
      </c>
      <c r="G72" s="420">
        <f>SUM(G73:G74)</f>
        <v>305950</v>
      </c>
    </row>
    <row r="73" spans="1:7" s="43" customFormat="1" ht="31.5" customHeight="1" x14ac:dyDescent="0.25">
      <c r="A73" s="54" t="s">
        <v>537</v>
      </c>
      <c r="B73" s="124" t="s">
        <v>182</v>
      </c>
      <c r="C73" s="156" t="s">
        <v>10</v>
      </c>
      <c r="D73" s="148" t="s">
        <v>482</v>
      </c>
      <c r="E73" s="53" t="s">
        <v>16</v>
      </c>
      <c r="F73" s="423">
        <f>SUM(прил6!H389)</f>
        <v>3850</v>
      </c>
      <c r="G73" s="423">
        <f>SUM(прил6!I389)</f>
        <v>3850</v>
      </c>
    </row>
    <row r="74" spans="1:7" s="43" customFormat="1" ht="17.25" customHeight="1" x14ac:dyDescent="0.25">
      <c r="A74" s="54" t="s">
        <v>40</v>
      </c>
      <c r="B74" s="124" t="s">
        <v>182</v>
      </c>
      <c r="C74" s="156" t="s">
        <v>10</v>
      </c>
      <c r="D74" s="148" t="s">
        <v>482</v>
      </c>
      <c r="E74" s="53" t="s">
        <v>39</v>
      </c>
      <c r="F74" s="423">
        <f>SUM(прил6!H390)</f>
        <v>302100</v>
      </c>
      <c r="G74" s="423">
        <f>SUM(прил6!I390)</f>
        <v>302100</v>
      </c>
    </row>
    <row r="75" spans="1:7" s="43" customFormat="1" ht="17.25" customHeight="1" x14ac:dyDescent="0.25">
      <c r="A75" s="99" t="s">
        <v>687</v>
      </c>
      <c r="B75" s="220" t="s">
        <v>182</v>
      </c>
      <c r="C75" s="221" t="s">
        <v>10</v>
      </c>
      <c r="D75" s="267" t="s">
        <v>686</v>
      </c>
      <c r="E75" s="31"/>
      <c r="F75" s="420">
        <f>SUM(F76)</f>
        <v>37508771</v>
      </c>
      <c r="G75" s="420">
        <f>SUM(G76)</f>
        <v>39869771</v>
      </c>
    </row>
    <row r="76" spans="1:7" s="43" customFormat="1" ht="17.25" customHeight="1" x14ac:dyDescent="0.25">
      <c r="A76" s="3" t="s">
        <v>40</v>
      </c>
      <c r="B76" s="223" t="s">
        <v>182</v>
      </c>
      <c r="C76" s="224" t="s">
        <v>10</v>
      </c>
      <c r="D76" s="264" t="s">
        <v>686</v>
      </c>
      <c r="E76" s="271" t="s">
        <v>39</v>
      </c>
      <c r="F76" s="423">
        <f>SUM(прил6!H425)</f>
        <v>37508771</v>
      </c>
      <c r="G76" s="423">
        <f>SUM(прил6!I425)</f>
        <v>39869771</v>
      </c>
    </row>
    <row r="77" spans="1:7" s="43" customFormat="1" ht="31.5" customHeight="1" x14ac:dyDescent="0.25">
      <c r="A77" s="99" t="s">
        <v>688</v>
      </c>
      <c r="B77" s="220" t="s">
        <v>182</v>
      </c>
      <c r="C77" s="221" t="s">
        <v>10</v>
      </c>
      <c r="D77" s="267" t="s">
        <v>685</v>
      </c>
      <c r="E77" s="31"/>
      <c r="F77" s="420">
        <f>SUM(F78)</f>
        <v>736566</v>
      </c>
      <c r="G77" s="420">
        <f>SUM(G78)</f>
        <v>769854</v>
      </c>
    </row>
    <row r="78" spans="1:7" s="43" customFormat="1" ht="30.75" customHeight="1" x14ac:dyDescent="0.25">
      <c r="A78" s="110" t="s">
        <v>537</v>
      </c>
      <c r="B78" s="223" t="s">
        <v>182</v>
      </c>
      <c r="C78" s="224" t="s">
        <v>10</v>
      </c>
      <c r="D78" s="264" t="s">
        <v>685</v>
      </c>
      <c r="E78" s="271" t="s">
        <v>16</v>
      </c>
      <c r="F78" s="423">
        <f>SUM(прил6!H427)</f>
        <v>736566</v>
      </c>
      <c r="G78" s="423">
        <f>SUM(прил6!I427)</f>
        <v>769854</v>
      </c>
    </row>
    <row r="79" spans="1:7" s="43" customFormat="1" ht="17.25" customHeight="1" x14ac:dyDescent="0.25">
      <c r="A79" s="27" t="s">
        <v>161</v>
      </c>
      <c r="B79" s="123" t="s">
        <v>182</v>
      </c>
      <c r="C79" s="159" t="s">
        <v>10</v>
      </c>
      <c r="D79" s="151" t="s">
        <v>597</v>
      </c>
      <c r="E79" s="30"/>
      <c r="F79" s="420">
        <f>SUM(F80)</f>
        <v>2538990</v>
      </c>
      <c r="G79" s="420">
        <f>SUM(G80)</f>
        <v>2538990</v>
      </c>
    </row>
    <row r="80" spans="1:7" s="43" customFormat="1" ht="17.25" customHeight="1" x14ac:dyDescent="0.25">
      <c r="A80" s="54" t="s">
        <v>40</v>
      </c>
      <c r="B80" s="124" t="s">
        <v>182</v>
      </c>
      <c r="C80" s="156" t="s">
        <v>10</v>
      </c>
      <c r="D80" s="148" t="s">
        <v>597</v>
      </c>
      <c r="E80" s="53">
        <v>300</v>
      </c>
      <c r="F80" s="423">
        <f>SUM(прил6!H363)</f>
        <v>2538990</v>
      </c>
      <c r="G80" s="423">
        <f>SUM(прил6!I363)</f>
        <v>2538990</v>
      </c>
    </row>
    <row r="81" spans="1:7" s="43" customFormat="1" ht="15.75" customHeight="1" x14ac:dyDescent="0.25">
      <c r="A81" s="27" t="s">
        <v>487</v>
      </c>
      <c r="B81" s="123" t="s">
        <v>182</v>
      </c>
      <c r="C81" s="159" t="s">
        <v>10</v>
      </c>
      <c r="D81" s="151" t="s">
        <v>486</v>
      </c>
      <c r="E81" s="30"/>
      <c r="F81" s="420">
        <f>SUM(F82)</f>
        <v>2000</v>
      </c>
      <c r="G81" s="420">
        <f>SUM(G82)</f>
        <v>2000</v>
      </c>
    </row>
    <row r="82" spans="1:7" s="43" customFormat="1" ht="31.5" customHeight="1" x14ac:dyDescent="0.25">
      <c r="A82" s="54" t="s">
        <v>537</v>
      </c>
      <c r="B82" s="124" t="s">
        <v>182</v>
      </c>
      <c r="C82" s="156" t="s">
        <v>10</v>
      </c>
      <c r="D82" s="148" t="s">
        <v>486</v>
      </c>
      <c r="E82" s="53">
        <v>200</v>
      </c>
      <c r="F82" s="423">
        <f>SUM(прил6!H460)</f>
        <v>2000</v>
      </c>
      <c r="G82" s="423">
        <f>SUM(прил6!I460)</f>
        <v>2000</v>
      </c>
    </row>
    <row r="83" spans="1:7" s="43" customFormat="1" ht="66" customHeight="1" x14ac:dyDescent="0.25">
      <c r="A83" s="142" t="s">
        <v>166</v>
      </c>
      <c r="B83" s="153" t="s">
        <v>210</v>
      </c>
      <c r="C83" s="161" t="s">
        <v>383</v>
      </c>
      <c r="D83" s="149" t="s">
        <v>384</v>
      </c>
      <c r="E83" s="147"/>
      <c r="F83" s="480">
        <f>SUM(F84+F91)</f>
        <v>9483815</v>
      </c>
      <c r="G83" s="480">
        <f>SUM(G84+G91)</f>
        <v>11760074</v>
      </c>
    </row>
    <row r="84" spans="1:7" s="43" customFormat="1" ht="46.5" customHeight="1" x14ac:dyDescent="0.25">
      <c r="A84" s="314" t="s">
        <v>391</v>
      </c>
      <c r="B84" s="328" t="s">
        <v>210</v>
      </c>
      <c r="C84" s="329" t="s">
        <v>10</v>
      </c>
      <c r="D84" s="330" t="s">
        <v>384</v>
      </c>
      <c r="E84" s="321"/>
      <c r="F84" s="421">
        <f>SUM(F85+F87+F89)</f>
        <v>9483815</v>
      </c>
      <c r="G84" s="421">
        <f>SUM(G85+G87+G89)</f>
        <v>9717975</v>
      </c>
    </row>
    <row r="85" spans="1:7" s="43" customFormat="1" ht="51" customHeight="1" x14ac:dyDescent="0.25">
      <c r="A85" s="27" t="s">
        <v>77</v>
      </c>
      <c r="B85" s="123" t="s">
        <v>210</v>
      </c>
      <c r="C85" s="159" t="s">
        <v>10</v>
      </c>
      <c r="D85" s="151" t="s">
        <v>392</v>
      </c>
      <c r="E85" s="30"/>
      <c r="F85" s="420">
        <f>SUM(F86)</f>
        <v>1004100</v>
      </c>
      <c r="G85" s="420">
        <f>SUM(G86)</f>
        <v>1004100</v>
      </c>
    </row>
    <row r="86" spans="1:7" s="43" customFormat="1" ht="48" customHeight="1" x14ac:dyDescent="0.25">
      <c r="A86" s="54" t="s">
        <v>76</v>
      </c>
      <c r="B86" s="124" t="s">
        <v>210</v>
      </c>
      <c r="C86" s="156" t="s">
        <v>10</v>
      </c>
      <c r="D86" s="148" t="s">
        <v>392</v>
      </c>
      <c r="E86" s="53">
        <v>100</v>
      </c>
      <c r="F86" s="423">
        <f>SUM(прил6!H37)</f>
        <v>1004100</v>
      </c>
      <c r="G86" s="423">
        <f>SUM(прил6!I37)</f>
        <v>1004100</v>
      </c>
    </row>
    <row r="87" spans="1:7" s="43" customFormat="1" ht="32.25" customHeight="1" x14ac:dyDescent="0.25">
      <c r="A87" s="27" t="s">
        <v>365</v>
      </c>
      <c r="B87" s="123" t="s">
        <v>210</v>
      </c>
      <c r="C87" s="159" t="s">
        <v>10</v>
      </c>
      <c r="D87" s="151" t="s">
        <v>483</v>
      </c>
      <c r="E87" s="30"/>
      <c r="F87" s="420">
        <f>SUM(F88:F88)</f>
        <v>8458715</v>
      </c>
      <c r="G87" s="420">
        <f>SUM(G88:G88)</f>
        <v>8692875</v>
      </c>
    </row>
    <row r="88" spans="1:7" s="43" customFormat="1" ht="17.25" customHeight="1" x14ac:dyDescent="0.25">
      <c r="A88" s="54" t="s">
        <v>40</v>
      </c>
      <c r="B88" s="124" t="s">
        <v>210</v>
      </c>
      <c r="C88" s="156" t="s">
        <v>10</v>
      </c>
      <c r="D88" s="148" t="s">
        <v>483</v>
      </c>
      <c r="E88" s="53">
        <v>300</v>
      </c>
      <c r="F88" s="423">
        <f>SUM(прил6!H431)</f>
        <v>8458715</v>
      </c>
      <c r="G88" s="423">
        <f>SUM(прил6!I431)</f>
        <v>8692875</v>
      </c>
    </row>
    <row r="89" spans="1:7" s="43" customFormat="1" ht="33.75" customHeight="1" x14ac:dyDescent="0.25">
      <c r="A89" s="27" t="s">
        <v>102</v>
      </c>
      <c r="B89" s="123" t="s">
        <v>210</v>
      </c>
      <c r="C89" s="159" t="s">
        <v>10</v>
      </c>
      <c r="D89" s="151" t="s">
        <v>393</v>
      </c>
      <c r="E89" s="30"/>
      <c r="F89" s="420">
        <f>SUM(F90)</f>
        <v>21000</v>
      </c>
      <c r="G89" s="420">
        <f>SUM(G90)</f>
        <v>21000</v>
      </c>
    </row>
    <row r="90" spans="1:7" s="43" customFormat="1" ht="32.25" customHeight="1" x14ac:dyDescent="0.25">
      <c r="A90" s="54" t="s">
        <v>537</v>
      </c>
      <c r="B90" s="124" t="s">
        <v>210</v>
      </c>
      <c r="C90" s="156" t="s">
        <v>10</v>
      </c>
      <c r="D90" s="148" t="s">
        <v>393</v>
      </c>
      <c r="E90" s="53">
        <v>200</v>
      </c>
      <c r="F90" s="423">
        <f>SUM(прил6!H39+прил6!H286+прил6!H464)</f>
        <v>21000</v>
      </c>
      <c r="G90" s="423">
        <f>SUM(прил6!I39+прил6!I286+прил6!I464)</f>
        <v>21000</v>
      </c>
    </row>
    <row r="91" spans="1:7" s="43" customFormat="1" ht="33" customHeight="1" x14ac:dyDescent="0.25">
      <c r="A91" s="314" t="s">
        <v>825</v>
      </c>
      <c r="B91" s="328" t="s">
        <v>210</v>
      </c>
      <c r="C91" s="329" t="s">
        <v>12</v>
      </c>
      <c r="D91" s="330" t="s">
        <v>384</v>
      </c>
      <c r="E91" s="321"/>
      <c r="F91" s="421">
        <f>SUM(F92)</f>
        <v>0</v>
      </c>
      <c r="G91" s="421">
        <f>SUM(G92)</f>
        <v>2042099</v>
      </c>
    </row>
    <row r="92" spans="1:7" s="43" customFormat="1" ht="51" customHeight="1" x14ac:dyDescent="0.25">
      <c r="A92" s="27" t="s">
        <v>826</v>
      </c>
      <c r="B92" s="123" t="s">
        <v>210</v>
      </c>
      <c r="C92" s="159" t="s">
        <v>12</v>
      </c>
      <c r="D92" s="151" t="s">
        <v>827</v>
      </c>
      <c r="E92" s="30"/>
      <c r="F92" s="420">
        <f>SUM(F93)</f>
        <v>0</v>
      </c>
      <c r="G92" s="420">
        <f>SUM(G93)</f>
        <v>2042099</v>
      </c>
    </row>
    <row r="93" spans="1:7" s="43" customFormat="1" ht="19.5" customHeight="1" x14ac:dyDescent="0.25">
      <c r="A93" s="54" t="s">
        <v>40</v>
      </c>
      <c r="B93" s="124" t="s">
        <v>210</v>
      </c>
      <c r="C93" s="156" t="s">
        <v>12</v>
      </c>
      <c r="D93" s="148" t="s">
        <v>827</v>
      </c>
      <c r="E93" s="53">
        <v>100</v>
      </c>
      <c r="F93" s="423">
        <f>SUM(прил6!H434)</f>
        <v>0</v>
      </c>
      <c r="G93" s="423">
        <f>SUM(прил6!I434)</f>
        <v>2042099</v>
      </c>
    </row>
    <row r="94" spans="1:7" s="43" customFormat="1" ht="31.5" x14ac:dyDescent="0.25">
      <c r="A94" s="130" t="s">
        <v>362</v>
      </c>
      <c r="B94" s="154" t="s">
        <v>441</v>
      </c>
      <c r="C94" s="249" t="s">
        <v>383</v>
      </c>
      <c r="D94" s="155" t="s">
        <v>384</v>
      </c>
      <c r="E94" s="39"/>
      <c r="F94" s="473">
        <f>SUM(F95+F159+F173+F177)</f>
        <v>459914541</v>
      </c>
      <c r="G94" s="473">
        <f>SUM(G95+G159+G173+G177)</f>
        <v>282092386</v>
      </c>
    </row>
    <row r="95" spans="1:7" s="43" customFormat="1" ht="47.25" x14ac:dyDescent="0.25">
      <c r="A95" s="146" t="s">
        <v>238</v>
      </c>
      <c r="B95" s="153" t="s">
        <v>215</v>
      </c>
      <c r="C95" s="161" t="s">
        <v>383</v>
      </c>
      <c r="D95" s="149" t="s">
        <v>384</v>
      </c>
      <c r="E95" s="147"/>
      <c r="F95" s="480">
        <f>SUM(F96+F113+F150+F156+F153)</f>
        <v>436270464</v>
      </c>
      <c r="G95" s="480">
        <f>SUM(G96+G113+G150+G156+G153)</f>
        <v>258448309</v>
      </c>
    </row>
    <row r="96" spans="1:7" s="43" customFormat="1" ht="16.5" customHeight="1" x14ac:dyDescent="0.25">
      <c r="A96" s="327" t="s">
        <v>442</v>
      </c>
      <c r="B96" s="328" t="s">
        <v>215</v>
      </c>
      <c r="C96" s="329" t="s">
        <v>10</v>
      </c>
      <c r="D96" s="330" t="s">
        <v>384</v>
      </c>
      <c r="E96" s="321"/>
      <c r="F96" s="421">
        <f>SUM(F97+F99+F102+F104+F107+F109)</f>
        <v>36689076</v>
      </c>
      <c r="G96" s="421">
        <f>SUM(G97+G99+G102+G104+G107+G109)</f>
        <v>36689076</v>
      </c>
    </row>
    <row r="97" spans="1:7" s="43" customFormat="1" ht="18" customHeight="1" x14ac:dyDescent="0.25">
      <c r="A97" s="75" t="s">
        <v>165</v>
      </c>
      <c r="B97" s="123" t="s">
        <v>215</v>
      </c>
      <c r="C97" s="159" t="s">
        <v>10</v>
      </c>
      <c r="D97" s="151" t="s">
        <v>484</v>
      </c>
      <c r="E97" s="30"/>
      <c r="F97" s="420">
        <f>SUM(F98)</f>
        <v>1985092</v>
      </c>
      <c r="G97" s="420">
        <f>SUM(G98)</f>
        <v>1985092</v>
      </c>
    </row>
    <row r="98" spans="1:7" s="43" customFormat="1" ht="17.25" customHeight="1" x14ac:dyDescent="0.25">
      <c r="A98" s="76" t="s">
        <v>40</v>
      </c>
      <c r="B98" s="124" t="s">
        <v>215</v>
      </c>
      <c r="C98" s="156" t="s">
        <v>10</v>
      </c>
      <c r="D98" s="148" t="s">
        <v>484</v>
      </c>
      <c r="E98" s="53">
        <v>300</v>
      </c>
      <c r="F98" s="423">
        <f>SUM(прил6!H439)</f>
        <v>1985092</v>
      </c>
      <c r="G98" s="423">
        <f>SUM(прил6!I439)</f>
        <v>1985092</v>
      </c>
    </row>
    <row r="99" spans="1:7" s="43" customFormat="1" ht="94.5" x14ac:dyDescent="0.25">
      <c r="A99" s="150" t="s">
        <v>143</v>
      </c>
      <c r="B99" s="123" t="s">
        <v>215</v>
      </c>
      <c r="C99" s="159" t="s">
        <v>10</v>
      </c>
      <c r="D99" s="151" t="s">
        <v>444</v>
      </c>
      <c r="E99" s="30"/>
      <c r="F99" s="420">
        <f>SUM(F100:F101)</f>
        <v>18429532</v>
      </c>
      <c r="G99" s="420">
        <f>SUM(G100:G101)</f>
        <v>18429532</v>
      </c>
    </row>
    <row r="100" spans="1:7" s="43" customFormat="1" ht="47.25" x14ac:dyDescent="0.25">
      <c r="A100" s="129" t="s">
        <v>76</v>
      </c>
      <c r="B100" s="124" t="s">
        <v>215</v>
      </c>
      <c r="C100" s="156" t="s">
        <v>10</v>
      </c>
      <c r="D100" s="148" t="s">
        <v>444</v>
      </c>
      <c r="E100" s="53">
        <v>100</v>
      </c>
      <c r="F100" s="423">
        <f>SUM(прил6!H186)</f>
        <v>18218061</v>
      </c>
      <c r="G100" s="423">
        <f>SUM(прил6!I186)</f>
        <v>18218061</v>
      </c>
    </row>
    <row r="101" spans="1:7" s="43" customFormat="1" ht="30.75" customHeight="1" x14ac:dyDescent="0.25">
      <c r="A101" s="76" t="s">
        <v>537</v>
      </c>
      <c r="B101" s="124" t="s">
        <v>215</v>
      </c>
      <c r="C101" s="156" t="s">
        <v>10</v>
      </c>
      <c r="D101" s="148" t="s">
        <v>444</v>
      </c>
      <c r="E101" s="53">
        <v>200</v>
      </c>
      <c r="F101" s="423">
        <f>SUM(прил6!H187)</f>
        <v>211471</v>
      </c>
      <c r="G101" s="423">
        <f>SUM(прил6!I187)</f>
        <v>211471</v>
      </c>
    </row>
    <row r="102" spans="1:7" s="43" customFormat="1" ht="30.75" customHeight="1" x14ac:dyDescent="0.25">
      <c r="A102" s="75" t="s">
        <v>544</v>
      </c>
      <c r="B102" s="123" t="s">
        <v>215</v>
      </c>
      <c r="C102" s="159" t="s">
        <v>10</v>
      </c>
      <c r="D102" s="151" t="s">
        <v>543</v>
      </c>
      <c r="E102" s="30"/>
      <c r="F102" s="420">
        <f>SUM(F103)</f>
        <v>8466</v>
      </c>
      <c r="G102" s="420">
        <f>SUM(G103)</f>
        <v>8466</v>
      </c>
    </row>
    <row r="103" spans="1:7" s="43" customFormat="1" ht="16.5" customHeight="1" x14ac:dyDescent="0.25">
      <c r="A103" s="76" t="s">
        <v>40</v>
      </c>
      <c r="B103" s="124" t="s">
        <v>215</v>
      </c>
      <c r="C103" s="156" t="s">
        <v>10</v>
      </c>
      <c r="D103" s="148" t="s">
        <v>543</v>
      </c>
      <c r="E103" s="53">
        <v>300</v>
      </c>
      <c r="F103" s="423">
        <f>SUM(прил6!H395)</f>
        <v>8466</v>
      </c>
      <c r="G103" s="423">
        <f>SUM(прил6!I395)</f>
        <v>8466</v>
      </c>
    </row>
    <row r="104" spans="1:7" s="43" customFormat="1" ht="66" customHeight="1" x14ac:dyDescent="0.25">
      <c r="A104" s="75" t="s">
        <v>96</v>
      </c>
      <c r="B104" s="123" t="s">
        <v>215</v>
      </c>
      <c r="C104" s="159" t="s">
        <v>10</v>
      </c>
      <c r="D104" s="151" t="s">
        <v>477</v>
      </c>
      <c r="E104" s="30"/>
      <c r="F104" s="420">
        <f>SUM(F105:F106)</f>
        <v>1019070</v>
      </c>
      <c r="G104" s="420">
        <f>SUM(G105:G106)</f>
        <v>1019070</v>
      </c>
    </row>
    <row r="105" spans="1:7" s="43" customFormat="1" ht="30.75" customHeight="1" x14ac:dyDescent="0.25">
      <c r="A105" s="76" t="s">
        <v>537</v>
      </c>
      <c r="B105" s="124" t="s">
        <v>215</v>
      </c>
      <c r="C105" s="156" t="s">
        <v>10</v>
      </c>
      <c r="D105" s="148" t="s">
        <v>477</v>
      </c>
      <c r="E105" s="53">
        <v>200</v>
      </c>
      <c r="F105" s="423">
        <f>SUM(прил6!H397)</f>
        <v>5070</v>
      </c>
      <c r="G105" s="423">
        <f>SUM(прил6!I397)</f>
        <v>5070</v>
      </c>
    </row>
    <row r="106" spans="1:7" s="43" customFormat="1" ht="17.25" customHeight="1" x14ac:dyDescent="0.25">
      <c r="A106" s="76" t="s">
        <v>40</v>
      </c>
      <c r="B106" s="124" t="s">
        <v>215</v>
      </c>
      <c r="C106" s="156" t="s">
        <v>10</v>
      </c>
      <c r="D106" s="148" t="s">
        <v>477</v>
      </c>
      <c r="E106" s="53">
        <v>300</v>
      </c>
      <c r="F106" s="423">
        <f>SUM(прил6!H398)</f>
        <v>1014000</v>
      </c>
      <c r="G106" s="423">
        <f>SUM(прил6!I398)</f>
        <v>1014000</v>
      </c>
    </row>
    <row r="107" spans="1:7" s="43" customFormat="1" ht="31.5" customHeight="1" x14ac:dyDescent="0.25">
      <c r="A107" s="75" t="s">
        <v>446</v>
      </c>
      <c r="B107" s="123" t="s">
        <v>215</v>
      </c>
      <c r="C107" s="159" t="s">
        <v>10</v>
      </c>
      <c r="D107" s="151" t="s">
        <v>447</v>
      </c>
      <c r="E107" s="30"/>
      <c r="F107" s="420">
        <f>SUM(F108)</f>
        <v>67284</v>
      </c>
      <c r="G107" s="420">
        <f>SUM(G108)</f>
        <v>67284</v>
      </c>
    </row>
    <row r="108" spans="1:7" s="43" customFormat="1" ht="30.75" customHeight="1" x14ac:dyDescent="0.25">
      <c r="A108" s="76" t="s">
        <v>537</v>
      </c>
      <c r="B108" s="124" t="s">
        <v>215</v>
      </c>
      <c r="C108" s="156" t="s">
        <v>10</v>
      </c>
      <c r="D108" s="148" t="s">
        <v>447</v>
      </c>
      <c r="E108" s="53">
        <v>200</v>
      </c>
      <c r="F108" s="423">
        <f>SUM(прил6!H400)</f>
        <v>67284</v>
      </c>
      <c r="G108" s="423">
        <f>SUM(прил6!I400)</f>
        <v>67284</v>
      </c>
    </row>
    <row r="109" spans="1:7" s="43" customFormat="1" ht="33.75" customHeight="1" x14ac:dyDescent="0.25">
      <c r="A109" s="75" t="s">
        <v>84</v>
      </c>
      <c r="B109" s="123" t="s">
        <v>215</v>
      </c>
      <c r="C109" s="159" t="s">
        <v>10</v>
      </c>
      <c r="D109" s="151" t="s">
        <v>415</v>
      </c>
      <c r="E109" s="30"/>
      <c r="F109" s="420">
        <f>SUM(F110:F112)</f>
        <v>15179632</v>
      </c>
      <c r="G109" s="420">
        <f>SUM(G110:G112)</f>
        <v>15179632</v>
      </c>
    </row>
    <row r="110" spans="1:7" s="43" customFormat="1" ht="48.75" customHeight="1" x14ac:dyDescent="0.25">
      <c r="A110" s="76" t="s">
        <v>76</v>
      </c>
      <c r="B110" s="124" t="s">
        <v>215</v>
      </c>
      <c r="C110" s="156" t="s">
        <v>10</v>
      </c>
      <c r="D110" s="148" t="s">
        <v>415</v>
      </c>
      <c r="E110" s="53">
        <v>100</v>
      </c>
      <c r="F110" s="423">
        <f>SUM(прил6!H189)</f>
        <v>6210585</v>
      </c>
      <c r="G110" s="423">
        <f>SUM(прил6!I189)</f>
        <v>6210585</v>
      </c>
    </row>
    <row r="111" spans="1:7" s="43" customFormat="1" ht="31.5" customHeight="1" x14ac:dyDescent="0.25">
      <c r="A111" s="76" t="s">
        <v>537</v>
      </c>
      <c r="B111" s="124" t="s">
        <v>215</v>
      </c>
      <c r="C111" s="156" t="s">
        <v>10</v>
      </c>
      <c r="D111" s="148" t="s">
        <v>415</v>
      </c>
      <c r="E111" s="53">
        <v>200</v>
      </c>
      <c r="F111" s="423">
        <f>SUM(прил6!H190)</f>
        <v>8427685</v>
      </c>
      <c r="G111" s="423">
        <f>SUM(прил6!I190)</f>
        <v>8427685</v>
      </c>
    </row>
    <row r="112" spans="1:7" s="43" customFormat="1" ht="17.25" customHeight="1" x14ac:dyDescent="0.25">
      <c r="A112" s="76" t="s">
        <v>18</v>
      </c>
      <c r="B112" s="124" t="s">
        <v>215</v>
      </c>
      <c r="C112" s="156" t="s">
        <v>10</v>
      </c>
      <c r="D112" s="148" t="s">
        <v>415</v>
      </c>
      <c r="E112" s="53">
        <v>800</v>
      </c>
      <c r="F112" s="423">
        <f>SUM(прил6!H191)</f>
        <v>541362</v>
      </c>
      <c r="G112" s="423">
        <f>SUM(прил6!I191)</f>
        <v>541362</v>
      </c>
    </row>
    <row r="113" spans="1:7" s="43" customFormat="1" ht="17.25" customHeight="1" x14ac:dyDescent="0.25">
      <c r="A113" s="327" t="s">
        <v>452</v>
      </c>
      <c r="B113" s="328" t="s">
        <v>215</v>
      </c>
      <c r="C113" s="329" t="s">
        <v>12</v>
      </c>
      <c r="D113" s="330" t="s">
        <v>384</v>
      </c>
      <c r="E113" s="321"/>
      <c r="F113" s="421">
        <f>SUM(F114+F117+F120+F125+F127+F129+F135+F140+F144+F138+F148+F123+F131+F133+F142)</f>
        <v>397555990</v>
      </c>
      <c r="G113" s="421">
        <f>SUM(G114+G117+G120+G125+G127+G129+G135+G140+G144+G138+G148+G123)</f>
        <v>217978836</v>
      </c>
    </row>
    <row r="114" spans="1:7" s="43" customFormat="1" ht="81" customHeight="1" x14ac:dyDescent="0.25">
      <c r="A114" s="75" t="s">
        <v>145</v>
      </c>
      <c r="B114" s="123" t="s">
        <v>215</v>
      </c>
      <c r="C114" s="159" t="s">
        <v>12</v>
      </c>
      <c r="D114" s="151" t="s">
        <v>445</v>
      </c>
      <c r="E114" s="30"/>
      <c r="F114" s="420">
        <f>SUM(F115:F116)</f>
        <v>165576256</v>
      </c>
      <c r="G114" s="420">
        <f>SUM(G115:G116)</f>
        <v>165576256</v>
      </c>
    </row>
    <row r="115" spans="1:7" s="43" customFormat="1" ht="47.25" x14ac:dyDescent="0.25">
      <c r="A115" s="129" t="s">
        <v>76</v>
      </c>
      <c r="B115" s="124" t="s">
        <v>215</v>
      </c>
      <c r="C115" s="156" t="s">
        <v>12</v>
      </c>
      <c r="D115" s="148" t="s">
        <v>445</v>
      </c>
      <c r="E115" s="53">
        <v>100</v>
      </c>
      <c r="F115" s="423">
        <f>SUM(прил6!H202)</f>
        <v>159931011</v>
      </c>
      <c r="G115" s="423">
        <f>SUM(прил6!I202)</f>
        <v>159931011</v>
      </c>
    </row>
    <row r="116" spans="1:7" s="43" customFormat="1" ht="30.75" customHeight="1" x14ac:dyDescent="0.25">
      <c r="A116" s="76" t="s">
        <v>537</v>
      </c>
      <c r="B116" s="124" t="s">
        <v>215</v>
      </c>
      <c r="C116" s="156" t="s">
        <v>12</v>
      </c>
      <c r="D116" s="148" t="s">
        <v>445</v>
      </c>
      <c r="E116" s="53">
        <v>200</v>
      </c>
      <c r="F116" s="423">
        <f>SUM(прил6!H203)</f>
        <v>5645245</v>
      </c>
      <c r="G116" s="423">
        <f>SUM(прил6!I203)</f>
        <v>5645245</v>
      </c>
    </row>
    <row r="117" spans="1:7" s="43" customFormat="1" ht="30.75" customHeight="1" x14ac:dyDescent="0.25">
      <c r="A117" s="75" t="s">
        <v>544</v>
      </c>
      <c r="B117" s="123" t="s">
        <v>215</v>
      </c>
      <c r="C117" s="159" t="s">
        <v>12</v>
      </c>
      <c r="D117" s="151" t="s">
        <v>543</v>
      </c>
      <c r="E117" s="30"/>
      <c r="F117" s="420">
        <f>SUM(F118:F119)</f>
        <v>158226</v>
      </c>
      <c r="G117" s="420">
        <f>SUM(G118:G119)</f>
        <v>158226</v>
      </c>
    </row>
    <row r="118" spans="1:7" s="43" customFormat="1" ht="48.75" customHeight="1" x14ac:dyDescent="0.25">
      <c r="A118" s="76" t="s">
        <v>76</v>
      </c>
      <c r="B118" s="124" t="s">
        <v>215</v>
      </c>
      <c r="C118" s="156" t="s">
        <v>12</v>
      </c>
      <c r="D118" s="148" t="s">
        <v>543</v>
      </c>
      <c r="E118" s="53">
        <v>100</v>
      </c>
      <c r="F118" s="423">
        <f>SUM(прил6!H205)</f>
        <v>83872</v>
      </c>
      <c r="G118" s="423">
        <f>SUM(прил6!I205)</f>
        <v>83872</v>
      </c>
    </row>
    <row r="119" spans="1:7" s="43" customFormat="1" ht="15.75" customHeight="1" x14ac:dyDescent="0.25">
      <c r="A119" s="76" t="s">
        <v>40</v>
      </c>
      <c r="B119" s="124" t="s">
        <v>215</v>
      </c>
      <c r="C119" s="156" t="s">
        <v>12</v>
      </c>
      <c r="D119" s="148" t="s">
        <v>543</v>
      </c>
      <c r="E119" s="53">
        <v>300</v>
      </c>
      <c r="F119" s="423">
        <f>SUM(прил6!H206+прил6!H403)</f>
        <v>74354</v>
      </c>
      <c r="G119" s="423">
        <f>SUM(прил6!I206+прил6!I403)</f>
        <v>74354</v>
      </c>
    </row>
    <row r="120" spans="1:7" s="43" customFormat="1" ht="64.5" customHeight="1" x14ac:dyDescent="0.25">
      <c r="A120" s="75" t="s">
        <v>96</v>
      </c>
      <c r="B120" s="123" t="s">
        <v>215</v>
      </c>
      <c r="C120" s="159" t="s">
        <v>12</v>
      </c>
      <c r="D120" s="151" t="s">
        <v>477</v>
      </c>
      <c r="E120" s="30"/>
      <c r="F120" s="420">
        <f>SUM(F121:F122)</f>
        <v>8967345</v>
      </c>
      <c r="G120" s="420">
        <f>SUM(G121:G122)</f>
        <v>8967345</v>
      </c>
    </row>
    <row r="121" spans="1:7" s="43" customFormat="1" ht="30" customHeight="1" x14ac:dyDescent="0.25">
      <c r="A121" s="76" t="s">
        <v>537</v>
      </c>
      <c r="B121" s="124" t="s">
        <v>215</v>
      </c>
      <c r="C121" s="156" t="s">
        <v>12</v>
      </c>
      <c r="D121" s="148" t="s">
        <v>477</v>
      </c>
      <c r="E121" s="53">
        <v>200</v>
      </c>
      <c r="F121" s="423">
        <f>SUM(прил6!H405)</f>
        <v>44837</v>
      </c>
      <c r="G121" s="423">
        <f>SUM(прил6!I405)</f>
        <v>44837</v>
      </c>
    </row>
    <row r="122" spans="1:7" s="43" customFormat="1" ht="16.5" customHeight="1" x14ac:dyDescent="0.25">
      <c r="A122" s="76" t="s">
        <v>40</v>
      </c>
      <c r="B122" s="124" t="s">
        <v>215</v>
      </c>
      <c r="C122" s="156" t="s">
        <v>12</v>
      </c>
      <c r="D122" s="148" t="s">
        <v>477</v>
      </c>
      <c r="E122" s="53">
        <v>300</v>
      </c>
      <c r="F122" s="423">
        <f>SUM(прил6!H406)</f>
        <v>8922508</v>
      </c>
      <c r="G122" s="423">
        <f>SUM(прил6!I406)</f>
        <v>8922508</v>
      </c>
    </row>
    <row r="123" spans="1:7" s="43" customFormat="1" ht="50.25" customHeight="1" x14ac:dyDescent="0.25">
      <c r="A123" s="75" t="s">
        <v>639</v>
      </c>
      <c r="B123" s="123" t="s">
        <v>215</v>
      </c>
      <c r="C123" s="159" t="s">
        <v>12</v>
      </c>
      <c r="D123" s="151" t="s">
        <v>638</v>
      </c>
      <c r="E123" s="30"/>
      <c r="F123" s="420">
        <f>SUM(F124)</f>
        <v>436961</v>
      </c>
      <c r="G123" s="420">
        <f>SUM(G124)</f>
        <v>436961</v>
      </c>
    </row>
    <row r="124" spans="1:7" s="43" customFormat="1" ht="34.5" customHeight="1" x14ac:dyDescent="0.25">
      <c r="A124" s="76" t="s">
        <v>537</v>
      </c>
      <c r="B124" s="124" t="s">
        <v>215</v>
      </c>
      <c r="C124" s="156" t="s">
        <v>12</v>
      </c>
      <c r="D124" s="148" t="s">
        <v>638</v>
      </c>
      <c r="E124" s="53">
        <v>200</v>
      </c>
      <c r="F124" s="423">
        <f>SUM(прил6!H208)</f>
        <v>436961</v>
      </c>
      <c r="G124" s="423">
        <f>SUM(прил6!I208)</f>
        <v>436961</v>
      </c>
    </row>
    <row r="125" spans="1:7" s="43" customFormat="1" ht="64.5" customHeight="1" x14ac:dyDescent="0.25">
      <c r="A125" s="75" t="s">
        <v>545</v>
      </c>
      <c r="B125" s="123" t="s">
        <v>215</v>
      </c>
      <c r="C125" s="159" t="s">
        <v>12</v>
      </c>
      <c r="D125" s="151" t="s">
        <v>542</v>
      </c>
      <c r="E125" s="30"/>
      <c r="F125" s="420">
        <f>SUM(F126)</f>
        <v>440088</v>
      </c>
      <c r="G125" s="420">
        <f>SUM(G126)</f>
        <v>440088</v>
      </c>
    </row>
    <row r="126" spans="1:7" s="43" customFormat="1" ht="31.5" customHeight="1" x14ac:dyDescent="0.25">
      <c r="A126" s="76" t="s">
        <v>537</v>
      </c>
      <c r="B126" s="124" t="s">
        <v>215</v>
      </c>
      <c r="C126" s="156" t="s">
        <v>12</v>
      </c>
      <c r="D126" s="148" t="s">
        <v>542</v>
      </c>
      <c r="E126" s="53">
        <v>200</v>
      </c>
      <c r="F126" s="423">
        <f>SUM(прил6!H210)</f>
        <v>440088</v>
      </c>
      <c r="G126" s="423">
        <f>SUM(прил6!I210)</f>
        <v>440088</v>
      </c>
    </row>
    <row r="127" spans="1:7" s="43" customFormat="1" ht="45" customHeight="1" x14ac:dyDescent="0.25">
      <c r="A127" s="150" t="s">
        <v>704</v>
      </c>
      <c r="B127" s="123" t="s">
        <v>215</v>
      </c>
      <c r="C127" s="159" t="s">
        <v>12</v>
      </c>
      <c r="D127" s="151" t="s">
        <v>703</v>
      </c>
      <c r="E127" s="30"/>
      <c r="F127" s="420">
        <f>SUM(F128)</f>
        <v>11604709</v>
      </c>
      <c r="G127" s="420">
        <f>SUM(G128)</f>
        <v>11497568</v>
      </c>
    </row>
    <row r="128" spans="1:7" s="43" customFormat="1" ht="47.25" x14ac:dyDescent="0.25">
      <c r="A128" s="129" t="s">
        <v>76</v>
      </c>
      <c r="B128" s="124" t="s">
        <v>215</v>
      </c>
      <c r="C128" s="156" t="s">
        <v>12</v>
      </c>
      <c r="D128" s="148" t="s">
        <v>703</v>
      </c>
      <c r="E128" s="53">
        <v>100</v>
      </c>
      <c r="F128" s="423">
        <f>SUM(прил6!H212)</f>
        <v>11604709</v>
      </c>
      <c r="G128" s="423">
        <f>SUM(прил6!I212)</f>
        <v>11497568</v>
      </c>
    </row>
    <row r="129" spans="1:7" s="43" customFormat="1" ht="47.25" x14ac:dyDescent="0.25">
      <c r="A129" s="150" t="s">
        <v>692</v>
      </c>
      <c r="B129" s="123" t="s">
        <v>215</v>
      </c>
      <c r="C129" s="159" t="s">
        <v>12</v>
      </c>
      <c r="D129" s="151" t="s">
        <v>691</v>
      </c>
      <c r="E129" s="30"/>
      <c r="F129" s="420">
        <f>SUM(F130)</f>
        <v>4374032</v>
      </c>
      <c r="G129" s="420">
        <f>SUM(G130)</f>
        <v>4488159</v>
      </c>
    </row>
    <row r="130" spans="1:7" s="43" customFormat="1" ht="31.5" x14ac:dyDescent="0.25">
      <c r="A130" s="129" t="s">
        <v>537</v>
      </c>
      <c r="B130" s="124" t="s">
        <v>215</v>
      </c>
      <c r="C130" s="156" t="s">
        <v>12</v>
      </c>
      <c r="D130" s="148" t="s">
        <v>691</v>
      </c>
      <c r="E130" s="53">
        <v>200</v>
      </c>
      <c r="F130" s="423">
        <f>SUM(прил6!H213)</f>
        <v>4374032</v>
      </c>
      <c r="G130" s="423">
        <f>SUM(прил6!I213)</f>
        <v>4488159</v>
      </c>
    </row>
    <row r="131" spans="1:7" s="43" customFormat="1" ht="31.5" x14ac:dyDescent="0.25">
      <c r="A131" s="150" t="s">
        <v>866</v>
      </c>
      <c r="B131" s="123" t="s">
        <v>215</v>
      </c>
      <c r="C131" s="159" t="s">
        <v>12</v>
      </c>
      <c r="D131" s="151" t="s">
        <v>865</v>
      </c>
      <c r="E131" s="30"/>
      <c r="F131" s="420">
        <f>SUM(F132)</f>
        <v>172160331</v>
      </c>
      <c r="G131" s="420">
        <f>SUM(G132)</f>
        <v>0</v>
      </c>
    </row>
    <row r="132" spans="1:7" s="43" customFormat="1" ht="31.5" x14ac:dyDescent="0.25">
      <c r="A132" s="129" t="s">
        <v>537</v>
      </c>
      <c r="B132" s="124" t="s">
        <v>215</v>
      </c>
      <c r="C132" s="156" t="s">
        <v>12</v>
      </c>
      <c r="D132" s="148" t="s">
        <v>865</v>
      </c>
      <c r="E132" s="53" t="s">
        <v>16</v>
      </c>
      <c r="F132" s="423">
        <f>SUM(прил6!H216)</f>
        <v>172160331</v>
      </c>
      <c r="G132" s="423"/>
    </row>
    <row r="133" spans="1:7" s="43" customFormat="1" ht="31.5" x14ac:dyDescent="0.25">
      <c r="A133" s="150" t="s">
        <v>868</v>
      </c>
      <c r="B133" s="123" t="s">
        <v>215</v>
      </c>
      <c r="C133" s="159" t="s">
        <v>12</v>
      </c>
      <c r="D133" s="151" t="s">
        <v>871</v>
      </c>
      <c r="E133" s="30"/>
      <c r="F133" s="420">
        <f>SUM(F134)</f>
        <v>7012567</v>
      </c>
      <c r="G133" s="420">
        <f>SUM(G134)</f>
        <v>0</v>
      </c>
    </row>
    <row r="134" spans="1:7" s="43" customFormat="1" ht="31.5" x14ac:dyDescent="0.25">
      <c r="A134" s="129" t="s">
        <v>537</v>
      </c>
      <c r="B134" s="124" t="s">
        <v>215</v>
      </c>
      <c r="C134" s="156" t="s">
        <v>12</v>
      </c>
      <c r="D134" s="148" t="s">
        <v>871</v>
      </c>
      <c r="E134" s="53" t="s">
        <v>16</v>
      </c>
      <c r="F134" s="423">
        <f>SUM(прил6!H218)</f>
        <v>7012567</v>
      </c>
      <c r="G134" s="423"/>
    </row>
    <row r="135" spans="1:7" s="43" customFormat="1" ht="31.5" x14ac:dyDescent="0.25">
      <c r="A135" s="75" t="s">
        <v>446</v>
      </c>
      <c r="B135" s="123" t="s">
        <v>215</v>
      </c>
      <c r="C135" s="159" t="s">
        <v>12</v>
      </c>
      <c r="D135" s="151" t="s">
        <v>447</v>
      </c>
      <c r="E135" s="30"/>
      <c r="F135" s="420">
        <f>SUM(F136:F137)</f>
        <v>1321920</v>
      </c>
      <c r="G135" s="420">
        <f>SUM(G136:G137)</f>
        <v>1321920</v>
      </c>
    </row>
    <row r="136" spans="1:7" s="43" customFormat="1" ht="47.25" x14ac:dyDescent="0.25">
      <c r="A136" s="76" t="s">
        <v>76</v>
      </c>
      <c r="B136" s="124" t="s">
        <v>215</v>
      </c>
      <c r="C136" s="156" t="s">
        <v>12</v>
      </c>
      <c r="D136" s="148" t="s">
        <v>447</v>
      </c>
      <c r="E136" s="53">
        <v>100</v>
      </c>
      <c r="F136" s="423">
        <f>SUM(прил6!H220)</f>
        <v>710758</v>
      </c>
      <c r="G136" s="423">
        <f>SUM(прил6!I220)</f>
        <v>710758</v>
      </c>
    </row>
    <row r="137" spans="1:7" s="43" customFormat="1" ht="15.75" customHeight="1" x14ac:dyDescent="0.25">
      <c r="A137" s="76" t="s">
        <v>40</v>
      </c>
      <c r="B137" s="124" t="s">
        <v>215</v>
      </c>
      <c r="C137" s="156" t="s">
        <v>12</v>
      </c>
      <c r="D137" s="148" t="s">
        <v>447</v>
      </c>
      <c r="E137" s="53">
        <v>300</v>
      </c>
      <c r="F137" s="423">
        <f>SUM(прил6!H221+прил6!H408)</f>
        <v>611162</v>
      </c>
      <c r="G137" s="423">
        <f>SUM(прил6!I221+прил6!I408)</f>
        <v>611162</v>
      </c>
    </row>
    <row r="138" spans="1:7" s="43" customFormat="1" ht="48.75" customHeight="1" x14ac:dyDescent="0.25">
      <c r="A138" s="75" t="s">
        <v>598</v>
      </c>
      <c r="B138" s="123" t="s">
        <v>215</v>
      </c>
      <c r="C138" s="159" t="s">
        <v>12</v>
      </c>
      <c r="D138" s="151" t="s">
        <v>640</v>
      </c>
      <c r="E138" s="30"/>
      <c r="F138" s="420">
        <f>SUM(F139)</f>
        <v>672557</v>
      </c>
      <c r="G138" s="420">
        <f>SUM(G139)</f>
        <v>672557</v>
      </c>
    </row>
    <row r="139" spans="1:7" s="43" customFormat="1" ht="33.75" customHeight="1" x14ac:dyDescent="0.25">
      <c r="A139" s="76" t="s">
        <v>537</v>
      </c>
      <c r="B139" s="124" t="s">
        <v>215</v>
      </c>
      <c r="C139" s="156" t="s">
        <v>12</v>
      </c>
      <c r="D139" s="148" t="s">
        <v>640</v>
      </c>
      <c r="E139" s="53">
        <v>200</v>
      </c>
      <c r="F139" s="423">
        <f>SUM(прил6!H223)</f>
        <v>672557</v>
      </c>
      <c r="G139" s="423">
        <f>SUM(прил6!I223)</f>
        <v>672557</v>
      </c>
    </row>
    <row r="140" spans="1:7" s="43" customFormat="1" ht="47.25" x14ac:dyDescent="0.25">
      <c r="A140" s="75" t="s">
        <v>598</v>
      </c>
      <c r="B140" s="123" t="s">
        <v>215</v>
      </c>
      <c r="C140" s="159" t="s">
        <v>12</v>
      </c>
      <c r="D140" s="151" t="s">
        <v>448</v>
      </c>
      <c r="E140" s="30"/>
      <c r="F140" s="420">
        <f>SUM(F141)</f>
        <v>2943303</v>
      </c>
      <c r="G140" s="420">
        <f>SUM(G141)</f>
        <v>2943303</v>
      </c>
    </row>
    <row r="141" spans="1:7" s="43" customFormat="1" ht="30.75" customHeight="1" x14ac:dyDescent="0.25">
      <c r="A141" s="76" t="s">
        <v>537</v>
      </c>
      <c r="B141" s="124" t="s">
        <v>215</v>
      </c>
      <c r="C141" s="156" t="s">
        <v>12</v>
      </c>
      <c r="D141" s="148" t="s">
        <v>448</v>
      </c>
      <c r="E141" s="53">
        <v>200</v>
      </c>
      <c r="F141" s="423">
        <f>SUM(прил6!H225)</f>
        <v>2943303</v>
      </c>
      <c r="G141" s="423">
        <f>SUM(прил6!I225)</f>
        <v>2943303</v>
      </c>
    </row>
    <row r="142" spans="1:7" s="43" customFormat="1" ht="19.5" customHeight="1" x14ac:dyDescent="0.25">
      <c r="A142" s="75" t="s">
        <v>870</v>
      </c>
      <c r="B142" s="123" t="s">
        <v>215</v>
      </c>
      <c r="C142" s="159" t="s">
        <v>12</v>
      </c>
      <c r="D142" s="151" t="s">
        <v>869</v>
      </c>
      <c r="E142" s="30"/>
      <c r="F142" s="420">
        <f>SUM(F143)</f>
        <v>143113</v>
      </c>
      <c r="G142" s="420"/>
    </row>
    <row r="143" spans="1:7" s="43" customFormat="1" ht="30.75" customHeight="1" x14ac:dyDescent="0.25">
      <c r="A143" s="76" t="s">
        <v>537</v>
      </c>
      <c r="B143" s="124" t="s">
        <v>215</v>
      </c>
      <c r="C143" s="156" t="s">
        <v>12</v>
      </c>
      <c r="D143" s="148" t="s">
        <v>869</v>
      </c>
      <c r="E143" s="53" t="s">
        <v>16</v>
      </c>
      <c r="F143" s="423">
        <f>SUM(прил6!H227)</f>
        <v>143113</v>
      </c>
      <c r="G143" s="423"/>
    </row>
    <row r="144" spans="1:7" s="43" customFormat="1" ht="31.5" x14ac:dyDescent="0.25">
      <c r="A144" s="75" t="s">
        <v>84</v>
      </c>
      <c r="B144" s="123" t="s">
        <v>215</v>
      </c>
      <c r="C144" s="159" t="s">
        <v>12</v>
      </c>
      <c r="D144" s="151" t="s">
        <v>415</v>
      </c>
      <c r="E144" s="30"/>
      <c r="F144" s="420">
        <f>SUM(F145:F147)</f>
        <v>20501231</v>
      </c>
      <c r="G144" s="420">
        <f>SUM(G145:G147)</f>
        <v>20233102</v>
      </c>
    </row>
    <row r="145" spans="1:7" s="43" customFormat="1" ht="47.25" x14ac:dyDescent="0.25">
      <c r="A145" s="76" t="s">
        <v>76</v>
      </c>
      <c r="B145" s="124" t="s">
        <v>215</v>
      </c>
      <c r="C145" s="156" t="s">
        <v>12</v>
      </c>
      <c r="D145" s="148" t="s">
        <v>415</v>
      </c>
      <c r="E145" s="53">
        <v>100</v>
      </c>
      <c r="F145" s="423">
        <f>SUM(прил6!H229)</f>
        <v>2278307</v>
      </c>
      <c r="G145" s="423">
        <f>SUM(прил6!I229)</f>
        <v>2278307</v>
      </c>
    </row>
    <row r="146" spans="1:7" s="43" customFormat="1" ht="30" customHeight="1" x14ac:dyDescent="0.25">
      <c r="A146" s="76" t="s">
        <v>537</v>
      </c>
      <c r="B146" s="124" t="s">
        <v>215</v>
      </c>
      <c r="C146" s="156" t="s">
        <v>12</v>
      </c>
      <c r="D146" s="148" t="s">
        <v>415</v>
      </c>
      <c r="E146" s="53">
        <v>200</v>
      </c>
      <c r="F146" s="423">
        <f>SUM(прил6!H230)</f>
        <v>15813116</v>
      </c>
      <c r="G146" s="423">
        <f>SUM(прил6!I230)</f>
        <v>15544987</v>
      </c>
    </row>
    <row r="147" spans="1:7" s="43" customFormat="1" ht="16.5" customHeight="1" x14ac:dyDescent="0.25">
      <c r="A147" s="76" t="s">
        <v>18</v>
      </c>
      <c r="B147" s="124" t="s">
        <v>215</v>
      </c>
      <c r="C147" s="156" t="s">
        <v>12</v>
      </c>
      <c r="D147" s="148" t="s">
        <v>415</v>
      </c>
      <c r="E147" s="53">
        <v>800</v>
      </c>
      <c r="F147" s="423">
        <f>SUM(прил6!H231)</f>
        <v>2409808</v>
      </c>
      <c r="G147" s="423">
        <f>SUM(прил6!I231)</f>
        <v>2409808</v>
      </c>
    </row>
    <row r="148" spans="1:7" s="43" customFormat="1" ht="31.5" customHeight="1" x14ac:dyDescent="0.25">
      <c r="A148" s="75" t="s">
        <v>633</v>
      </c>
      <c r="B148" s="123" t="s">
        <v>215</v>
      </c>
      <c r="C148" s="159" t="s">
        <v>12</v>
      </c>
      <c r="D148" s="151" t="s">
        <v>632</v>
      </c>
      <c r="E148" s="30"/>
      <c r="F148" s="420">
        <f>SUM(F149)</f>
        <v>1243351</v>
      </c>
      <c r="G148" s="420">
        <f>SUM(G149)</f>
        <v>1243351</v>
      </c>
    </row>
    <row r="149" spans="1:7" s="43" customFormat="1" ht="30.75" customHeight="1" x14ac:dyDescent="0.25">
      <c r="A149" s="76" t="s">
        <v>537</v>
      </c>
      <c r="B149" s="124" t="s">
        <v>215</v>
      </c>
      <c r="C149" s="156" t="s">
        <v>12</v>
      </c>
      <c r="D149" s="148" t="s">
        <v>632</v>
      </c>
      <c r="E149" s="53">
        <v>200</v>
      </c>
      <c r="F149" s="423">
        <f>SUM(прил6!H233)</f>
        <v>1243351</v>
      </c>
      <c r="G149" s="423">
        <f>SUM(прил6!I233)</f>
        <v>1243351</v>
      </c>
    </row>
    <row r="150" spans="1:7" s="43" customFormat="1" ht="18" customHeight="1" x14ac:dyDescent="0.25">
      <c r="A150" s="505" t="s">
        <v>663</v>
      </c>
      <c r="B150" s="506" t="s">
        <v>215</v>
      </c>
      <c r="C150" s="507" t="s">
        <v>658</v>
      </c>
      <c r="D150" s="330" t="s">
        <v>384</v>
      </c>
      <c r="E150" s="321"/>
      <c r="F150" s="421">
        <f>SUM(F151)</f>
        <v>0</v>
      </c>
      <c r="G150" s="421">
        <f>SUM(G151)</f>
        <v>2904406</v>
      </c>
    </row>
    <row r="151" spans="1:7" s="43" customFormat="1" ht="49.5" customHeight="1" x14ac:dyDescent="0.25">
      <c r="A151" s="504" t="s">
        <v>772</v>
      </c>
      <c r="B151" s="220" t="s">
        <v>215</v>
      </c>
      <c r="C151" s="221" t="s">
        <v>658</v>
      </c>
      <c r="D151" s="222" t="s">
        <v>659</v>
      </c>
      <c r="E151" s="30"/>
      <c r="F151" s="420">
        <f>SUM(F152)</f>
        <v>0</v>
      </c>
      <c r="G151" s="420">
        <f>SUM(G152)</f>
        <v>2904406</v>
      </c>
    </row>
    <row r="152" spans="1:7" s="43" customFormat="1" ht="31.5" customHeight="1" x14ac:dyDescent="0.25">
      <c r="A152" s="76" t="s">
        <v>537</v>
      </c>
      <c r="B152" s="223" t="s">
        <v>215</v>
      </c>
      <c r="C152" s="224" t="s">
        <v>658</v>
      </c>
      <c r="D152" s="225" t="s">
        <v>659</v>
      </c>
      <c r="E152" s="53">
        <v>200</v>
      </c>
      <c r="F152" s="423"/>
      <c r="G152" s="423">
        <f>SUM(прил6!I236)</f>
        <v>2904406</v>
      </c>
    </row>
    <row r="153" spans="1:7" s="43" customFormat="1" ht="18.75" customHeight="1" x14ac:dyDescent="0.25">
      <c r="A153" s="509" t="s">
        <v>665</v>
      </c>
      <c r="B153" s="506" t="s">
        <v>216</v>
      </c>
      <c r="C153" s="507" t="s">
        <v>660</v>
      </c>
      <c r="D153" s="508" t="s">
        <v>384</v>
      </c>
      <c r="E153" s="321"/>
      <c r="F153" s="421">
        <f>SUM(F154)</f>
        <v>2025398</v>
      </c>
      <c r="G153" s="421">
        <f>SUM(G154)</f>
        <v>0</v>
      </c>
    </row>
    <row r="154" spans="1:7" s="43" customFormat="1" ht="31.5" customHeight="1" x14ac:dyDescent="0.25">
      <c r="A154" s="522" t="s">
        <v>678</v>
      </c>
      <c r="B154" s="220" t="s">
        <v>215</v>
      </c>
      <c r="C154" s="221" t="s">
        <v>660</v>
      </c>
      <c r="D154" s="222" t="s">
        <v>677</v>
      </c>
      <c r="E154" s="30"/>
      <c r="F154" s="420">
        <f>SUM(F155)</f>
        <v>2025398</v>
      </c>
      <c r="G154" s="420">
        <f>SUM(G155)</f>
        <v>0</v>
      </c>
    </row>
    <row r="155" spans="1:7" s="43" customFormat="1" ht="31.5" customHeight="1" x14ac:dyDescent="0.25">
      <c r="A155" s="76" t="s">
        <v>537</v>
      </c>
      <c r="B155" s="223" t="s">
        <v>215</v>
      </c>
      <c r="C155" s="224" t="s">
        <v>660</v>
      </c>
      <c r="D155" s="225" t="s">
        <v>677</v>
      </c>
      <c r="E155" s="53">
        <v>200</v>
      </c>
      <c r="F155" s="423">
        <f>SUM(прил6!H239)</f>
        <v>2025398</v>
      </c>
      <c r="G155" s="423"/>
    </row>
    <row r="156" spans="1:7" s="43" customFormat="1" ht="15.75" customHeight="1" x14ac:dyDescent="0.25">
      <c r="A156" s="505" t="s">
        <v>664</v>
      </c>
      <c r="B156" s="506" t="s">
        <v>215</v>
      </c>
      <c r="C156" s="507" t="s">
        <v>661</v>
      </c>
      <c r="D156" s="508" t="s">
        <v>384</v>
      </c>
      <c r="E156" s="321"/>
      <c r="F156" s="421">
        <f>SUM(F157)</f>
        <v>0</v>
      </c>
      <c r="G156" s="421">
        <f>SUM(G157)</f>
        <v>875991</v>
      </c>
    </row>
    <row r="157" spans="1:7" s="43" customFormat="1" ht="33" customHeight="1" x14ac:dyDescent="0.25">
      <c r="A157" s="504" t="s">
        <v>771</v>
      </c>
      <c r="B157" s="220" t="s">
        <v>215</v>
      </c>
      <c r="C157" s="221" t="s">
        <v>661</v>
      </c>
      <c r="D157" s="222" t="s">
        <v>662</v>
      </c>
      <c r="E157" s="30"/>
      <c r="F157" s="420">
        <f>SUM(F158)</f>
        <v>0</v>
      </c>
      <c r="G157" s="420">
        <f>SUM(G158)</f>
        <v>875991</v>
      </c>
    </row>
    <row r="158" spans="1:7" s="43" customFormat="1" ht="31.5" customHeight="1" x14ac:dyDescent="0.25">
      <c r="A158" s="76" t="s">
        <v>537</v>
      </c>
      <c r="B158" s="223" t="s">
        <v>215</v>
      </c>
      <c r="C158" s="224" t="s">
        <v>661</v>
      </c>
      <c r="D158" s="225" t="s">
        <v>662</v>
      </c>
      <c r="E158" s="53">
        <v>200</v>
      </c>
      <c r="F158" s="423">
        <f>SUM(прил6!H242)</f>
        <v>0</v>
      </c>
      <c r="G158" s="423">
        <f>SUM(прил6!I242)</f>
        <v>875991</v>
      </c>
    </row>
    <row r="159" spans="1:7" s="43" customFormat="1" ht="47.25" x14ac:dyDescent="0.25">
      <c r="A159" s="146" t="s">
        <v>239</v>
      </c>
      <c r="B159" s="153" t="s">
        <v>216</v>
      </c>
      <c r="C159" s="161" t="s">
        <v>383</v>
      </c>
      <c r="D159" s="149" t="s">
        <v>384</v>
      </c>
      <c r="E159" s="147"/>
      <c r="F159" s="480">
        <f>SUM(F160)</f>
        <v>11708048</v>
      </c>
      <c r="G159" s="480">
        <f>SUM(G160)</f>
        <v>11708048</v>
      </c>
    </row>
    <row r="160" spans="1:7" s="43" customFormat="1" ht="31.5" x14ac:dyDescent="0.25">
      <c r="A160" s="320" t="s">
        <v>455</v>
      </c>
      <c r="B160" s="328" t="s">
        <v>216</v>
      </c>
      <c r="C160" s="329" t="s">
        <v>10</v>
      </c>
      <c r="D160" s="330" t="s">
        <v>384</v>
      </c>
      <c r="E160" s="321"/>
      <c r="F160" s="421">
        <f>SUM(F161+F163+F167+F165+F171)</f>
        <v>11708048</v>
      </c>
      <c r="G160" s="421">
        <f>SUM(G161+G163+G167+G165+G171)</f>
        <v>11708048</v>
      </c>
    </row>
    <row r="161" spans="1:7" s="43" customFormat="1" ht="31.5" x14ac:dyDescent="0.25">
      <c r="A161" s="150" t="s">
        <v>544</v>
      </c>
      <c r="B161" s="123" t="s">
        <v>216</v>
      </c>
      <c r="C161" s="159" t="s">
        <v>10</v>
      </c>
      <c r="D161" s="151" t="s">
        <v>543</v>
      </c>
      <c r="E161" s="30"/>
      <c r="F161" s="420">
        <f>SUM(F162)</f>
        <v>2124</v>
      </c>
      <c r="G161" s="420">
        <f>SUM(G162)</f>
        <v>2124</v>
      </c>
    </row>
    <row r="162" spans="1:7" s="43" customFormat="1" ht="31.5" x14ac:dyDescent="0.25">
      <c r="A162" s="76" t="s">
        <v>834</v>
      </c>
      <c r="B162" s="124" t="s">
        <v>216</v>
      </c>
      <c r="C162" s="156" t="s">
        <v>10</v>
      </c>
      <c r="D162" s="148" t="s">
        <v>543</v>
      </c>
      <c r="E162" s="53">
        <v>600</v>
      </c>
      <c r="F162" s="423">
        <f>SUM(прил6!H412)</f>
        <v>2124</v>
      </c>
      <c r="G162" s="423">
        <f>SUM(прил6!I412)</f>
        <v>2124</v>
      </c>
    </row>
    <row r="163" spans="1:7" s="43" customFormat="1" ht="63" customHeight="1" x14ac:dyDescent="0.25">
      <c r="A163" s="75" t="s">
        <v>96</v>
      </c>
      <c r="B163" s="123" t="s">
        <v>216</v>
      </c>
      <c r="C163" s="159" t="s">
        <v>10</v>
      </c>
      <c r="D163" s="151" t="s">
        <v>477</v>
      </c>
      <c r="E163" s="30"/>
      <c r="F163" s="420">
        <f>SUM(F164)</f>
        <v>359500</v>
      </c>
      <c r="G163" s="420">
        <f>SUM(G164)</f>
        <v>359500</v>
      </c>
    </row>
    <row r="164" spans="1:7" s="43" customFormat="1" ht="31.5" x14ac:dyDescent="0.25">
      <c r="A164" s="76" t="s">
        <v>834</v>
      </c>
      <c r="B164" s="124" t="s">
        <v>216</v>
      </c>
      <c r="C164" s="156" t="s">
        <v>10</v>
      </c>
      <c r="D164" s="148" t="s">
        <v>477</v>
      </c>
      <c r="E164" s="53">
        <v>600</v>
      </c>
      <c r="F164" s="423">
        <f>SUM(прил6!H415)</f>
        <v>359500</v>
      </c>
      <c r="G164" s="423">
        <f>SUM(прил6!I415)</f>
        <v>359500</v>
      </c>
    </row>
    <row r="165" spans="1:7" s="43" customFormat="1" ht="33" customHeight="1" x14ac:dyDescent="0.25">
      <c r="A165" s="75" t="s">
        <v>446</v>
      </c>
      <c r="B165" s="123" t="s">
        <v>216</v>
      </c>
      <c r="C165" s="159" t="s">
        <v>10</v>
      </c>
      <c r="D165" s="151" t="s">
        <v>447</v>
      </c>
      <c r="E165" s="30"/>
      <c r="F165" s="420">
        <f>SUM(F166)</f>
        <v>16957</v>
      </c>
      <c r="G165" s="420">
        <f>SUM(G166)</f>
        <v>16957</v>
      </c>
    </row>
    <row r="166" spans="1:7" s="43" customFormat="1" ht="31.5" x14ac:dyDescent="0.25">
      <c r="A166" s="76" t="s">
        <v>834</v>
      </c>
      <c r="B166" s="124" t="s">
        <v>216</v>
      </c>
      <c r="C166" s="156" t="s">
        <v>10</v>
      </c>
      <c r="D166" s="148" t="s">
        <v>447</v>
      </c>
      <c r="E166" s="53">
        <v>600</v>
      </c>
      <c r="F166" s="423">
        <f>SUM(прил6!H417)</f>
        <v>16957</v>
      </c>
      <c r="G166" s="423">
        <f>SUM(прил6!I417)</f>
        <v>16957</v>
      </c>
    </row>
    <row r="167" spans="1:7" s="43" customFormat="1" ht="31.5" x14ac:dyDescent="0.25">
      <c r="A167" s="75" t="s">
        <v>84</v>
      </c>
      <c r="B167" s="123" t="s">
        <v>216</v>
      </c>
      <c r="C167" s="159" t="s">
        <v>10</v>
      </c>
      <c r="D167" s="151" t="s">
        <v>415</v>
      </c>
      <c r="E167" s="30"/>
      <c r="F167" s="420">
        <f>SUM(F168:F170)</f>
        <v>11329467</v>
      </c>
      <c r="G167" s="420">
        <f>SUM(G168:G170)</f>
        <v>11329467</v>
      </c>
    </row>
    <row r="168" spans="1:7" s="43" customFormat="1" ht="31.5" x14ac:dyDescent="0.25">
      <c r="A168" s="76" t="s">
        <v>834</v>
      </c>
      <c r="B168" s="124" t="s">
        <v>216</v>
      </c>
      <c r="C168" s="156" t="s">
        <v>10</v>
      </c>
      <c r="D168" s="148" t="s">
        <v>415</v>
      </c>
      <c r="E168" s="53">
        <v>600</v>
      </c>
      <c r="F168" s="423">
        <f>SUM(прил6!H253)</f>
        <v>11329467</v>
      </c>
      <c r="G168" s="423">
        <f>SUM(прил6!I253)</f>
        <v>11329467</v>
      </c>
    </row>
    <row r="169" spans="1:7" s="43" customFormat="1" ht="31.5" hidden="1" x14ac:dyDescent="0.25">
      <c r="A169" s="585" t="s">
        <v>537</v>
      </c>
      <c r="B169" s="124" t="s">
        <v>216</v>
      </c>
      <c r="C169" s="156" t="s">
        <v>10</v>
      </c>
      <c r="D169" s="148" t="s">
        <v>415</v>
      </c>
      <c r="E169" s="53">
        <v>200</v>
      </c>
      <c r="F169" s="423">
        <f>SUM(прил6!H254)</f>
        <v>0</v>
      </c>
      <c r="G169" s="423">
        <f>SUM(прил6!I254)</f>
        <v>0</v>
      </c>
    </row>
    <row r="170" spans="1:7" s="43" customFormat="1" ht="17.25" hidden="1" customHeight="1" x14ac:dyDescent="0.25">
      <c r="A170" s="61" t="s">
        <v>18</v>
      </c>
      <c r="B170" s="124" t="s">
        <v>216</v>
      </c>
      <c r="C170" s="156" t="s">
        <v>10</v>
      </c>
      <c r="D170" s="148" t="s">
        <v>415</v>
      </c>
      <c r="E170" s="53">
        <v>800</v>
      </c>
      <c r="F170" s="423">
        <f>SUM(прил6!H255)</f>
        <v>0</v>
      </c>
      <c r="G170" s="423">
        <f>SUM(прил6!I255)</f>
        <v>0</v>
      </c>
    </row>
    <row r="171" spans="1:7" s="43" customFormat="1" ht="31.5" hidden="1" customHeight="1" x14ac:dyDescent="0.25">
      <c r="A171" s="99" t="s">
        <v>837</v>
      </c>
      <c r="B171" s="220" t="s">
        <v>216</v>
      </c>
      <c r="C171" s="221" t="s">
        <v>10</v>
      </c>
      <c r="D171" s="222" t="s">
        <v>836</v>
      </c>
      <c r="E171" s="30"/>
      <c r="F171" s="420">
        <f>SUM(F172)</f>
        <v>0</v>
      </c>
      <c r="G171" s="420">
        <f>SUM(G172)</f>
        <v>0</v>
      </c>
    </row>
    <row r="172" spans="1:7" s="43" customFormat="1" ht="32.25" hidden="1" customHeight="1" x14ac:dyDescent="0.25">
      <c r="A172" s="76" t="s">
        <v>834</v>
      </c>
      <c r="B172" s="259" t="s">
        <v>216</v>
      </c>
      <c r="C172" s="260" t="s">
        <v>10</v>
      </c>
      <c r="D172" s="261" t="s">
        <v>836</v>
      </c>
      <c r="E172" s="53">
        <v>600</v>
      </c>
      <c r="F172" s="423">
        <f>SUM(прил6!H257)</f>
        <v>0</v>
      </c>
      <c r="G172" s="423">
        <f>SUM(прил6!I257)</f>
        <v>0</v>
      </c>
    </row>
    <row r="173" spans="1:7" s="43" customFormat="1" ht="63" x14ac:dyDescent="0.25">
      <c r="A173" s="146" t="s">
        <v>240</v>
      </c>
      <c r="B173" s="153" t="s">
        <v>217</v>
      </c>
      <c r="C173" s="161" t="s">
        <v>383</v>
      </c>
      <c r="D173" s="149" t="s">
        <v>384</v>
      </c>
      <c r="E173" s="147"/>
      <c r="F173" s="480">
        <f t="shared" ref="F173:G175" si="0">SUM(F174)</f>
        <v>82000</v>
      </c>
      <c r="G173" s="480">
        <f t="shared" si="0"/>
        <v>82000</v>
      </c>
    </row>
    <row r="174" spans="1:7" s="43" customFormat="1" ht="31.5" x14ac:dyDescent="0.25">
      <c r="A174" s="320" t="s">
        <v>449</v>
      </c>
      <c r="B174" s="328" t="s">
        <v>217</v>
      </c>
      <c r="C174" s="329" t="s">
        <v>10</v>
      </c>
      <c r="D174" s="330" t="s">
        <v>384</v>
      </c>
      <c r="E174" s="321"/>
      <c r="F174" s="421">
        <f t="shared" si="0"/>
        <v>82000</v>
      </c>
      <c r="G174" s="421">
        <f t="shared" si="0"/>
        <v>82000</v>
      </c>
    </row>
    <row r="175" spans="1:7" s="43" customFormat="1" ht="17.25" customHeight="1" x14ac:dyDescent="0.25">
      <c r="A175" s="75" t="s">
        <v>450</v>
      </c>
      <c r="B175" s="123" t="s">
        <v>217</v>
      </c>
      <c r="C175" s="159" t="s">
        <v>10</v>
      </c>
      <c r="D175" s="151" t="s">
        <v>451</v>
      </c>
      <c r="E175" s="30"/>
      <c r="F175" s="420">
        <f t="shared" si="0"/>
        <v>82000</v>
      </c>
      <c r="G175" s="420">
        <f t="shared" si="0"/>
        <v>82000</v>
      </c>
    </row>
    <row r="176" spans="1:7" s="43" customFormat="1" ht="31.5" customHeight="1" x14ac:dyDescent="0.25">
      <c r="A176" s="76" t="s">
        <v>537</v>
      </c>
      <c r="B176" s="124" t="s">
        <v>217</v>
      </c>
      <c r="C176" s="156" t="s">
        <v>10</v>
      </c>
      <c r="D176" s="148" t="s">
        <v>451</v>
      </c>
      <c r="E176" s="53">
        <v>200</v>
      </c>
      <c r="F176" s="423">
        <f>SUM(прил6!H291)</f>
        <v>82000</v>
      </c>
      <c r="G176" s="423">
        <f>SUM(прил6!I291)</f>
        <v>82000</v>
      </c>
    </row>
    <row r="177" spans="1:7" s="43" customFormat="1" ht="48" customHeight="1" x14ac:dyDescent="0.25">
      <c r="A177" s="152" t="s">
        <v>154</v>
      </c>
      <c r="B177" s="153" t="s">
        <v>220</v>
      </c>
      <c r="C177" s="161" t="s">
        <v>383</v>
      </c>
      <c r="D177" s="149" t="s">
        <v>384</v>
      </c>
      <c r="E177" s="147"/>
      <c r="F177" s="480">
        <f>SUM(F178+F185)</f>
        <v>11854029</v>
      </c>
      <c r="G177" s="480">
        <f>SUM(G178+G185)</f>
        <v>11854029</v>
      </c>
    </row>
    <row r="178" spans="1:7" s="43" customFormat="1" ht="33" customHeight="1" x14ac:dyDescent="0.25">
      <c r="A178" s="327" t="s">
        <v>462</v>
      </c>
      <c r="B178" s="328" t="s">
        <v>220</v>
      </c>
      <c r="C178" s="329" t="s">
        <v>10</v>
      </c>
      <c r="D178" s="330" t="s">
        <v>384</v>
      </c>
      <c r="E178" s="321"/>
      <c r="F178" s="421">
        <f>SUM(F179+F181)</f>
        <v>10116039</v>
      </c>
      <c r="G178" s="421">
        <f>SUM(G179+G181)</f>
        <v>10116039</v>
      </c>
    </row>
    <row r="179" spans="1:7" s="43" customFormat="1" ht="31.5" x14ac:dyDescent="0.25">
      <c r="A179" s="73" t="s">
        <v>155</v>
      </c>
      <c r="B179" s="123" t="s">
        <v>220</v>
      </c>
      <c r="C179" s="159" t="s">
        <v>10</v>
      </c>
      <c r="D179" s="151" t="s">
        <v>463</v>
      </c>
      <c r="E179" s="30"/>
      <c r="F179" s="420">
        <f>SUM(F180)</f>
        <v>99395</v>
      </c>
      <c r="G179" s="420">
        <f>SUM(G180)</f>
        <v>99395</v>
      </c>
    </row>
    <row r="180" spans="1:7" s="43" customFormat="1" ht="47.25" x14ac:dyDescent="0.25">
      <c r="A180" s="157" t="s">
        <v>76</v>
      </c>
      <c r="B180" s="124" t="s">
        <v>220</v>
      </c>
      <c r="C180" s="156" t="s">
        <v>10</v>
      </c>
      <c r="D180" s="148" t="s">
        <v>463</v>
      </c>
      <c r="E180" s="53">
        <v>100</v>
      </c>
      <c r="F180" s="423">
        <f>SUM(прил6!H295)</f>
        <v>99395</v>
      </c>
      <c r="G180" s="423">
        <f>SUM(прил6!I295)</f>
        <v>99395</v>
      </c>
    </row>
    <row r="181" spans="1:7" s="43" customFormat="1" ht="31.5" x14ac:dyDescent="0.25">
      <c r="A181" s="73" t="s">
        <v>84</v>
      </c>
      <c r="B181" s="123" t="s">
        <v>220</v>
      </c>
      <c r="C181" s="159" t="s">
        <v>10</v>
      </c>
      <c r="D181" s="151" t="s">
        <v>415</v>
      </c>
      <c r="E181" s="30"/>
      <c r="F181" s="420">
        <f>SUM(F182:F184)</f>
        <v>10016644</v>
      </c>
      <c r="G181" s="420">
        <f>SUM(G182:G184)</f>
        <v>10016644</v>
      </c>
    </row>
    <row r="182" spans="1:7" s="43" customFormat="1" ht="47.25" x14ac:dyDescent="0.25">
      <c r="A182" s="157" t="s">
        <v>76</v>
      </c>
      <c r="B182" s="124" t="s">
        <v>220</v>
      </c>
      <c r="C182" s="156" t="s">
        <v>10</v>
      </c>
      <c r="D182" s="148" t="s">
        <v>415</v>
      </c>
      <c r="E182" s="53">
        <v>100</v>
      </c>
      <c r="F182" s="423">
        <f>SUM(прил6!H297)</f>
        <v>8730924</v>
      </c>
      <c r="G182" s="423">
        <f>SUM(прил6!I297)</f>
        <v>8730924</v>
      </c>
    </row>
    <row r="183" spans="1:7" s="43" customFormat="1" ht="30" customHeight="1" x14ac:dyDescent="0.25">
      <c r="A183" s="76" t="s">
        <v>537</v>
      </c>
      <c r="B183" s="124" t="s">
        <v>220</v>
      </c>
      <c r="C183" s="156" t="s">
        <v>10</v>
      </c>
      <c r="D183" s="148" t="s">
        <v>415</v>
      </c>
      <c r="E183" s="53">
        <v>200</v>
      </c>
      <c r="F183" s="423">
        <f>SUM(прил6!H298)</f>
        <v>1281429</v>
      </c>
      <c r="G183" s="423">
        <f>SUM(прил6!I298)</f>
        <v>1281429</v>
      </c>
    </row>
    <row r="184" spans="1:7" s="43" customFormat="1" ht="15.75" customHeight="1" x14ac:dyDescent="0.25">
      <c r="A184" s="76" t="s">
        <v>18</v>
      </c>
      <c r="B184" s="124" t="s">
        <v>220</v>
      </c>
      <c r="C184" s="156" t="s">
        <v>10</v>
      </c>
      <c r="D184" s="148" t="s">
        <v>415</v>
      </c>
      <c r="E184" s="53">
        <v>800</v>
      </c>
      <c r="F184" s="423">
        <f>SUM(прил6!H299)</f>
        <v>4291</v>
      </c>
      <c r="G184" s="423">
        <f>SUM(прил6!I299)</f>
        <v>4291</v>
      </c>
    </row>
    <row r="185" spans="1:7" s="43" customFormat="1" ht="62.25" customHeight="1" x14ac:dyDescent="0.25">
      <c r="A185" s="327" t="s">
        <v>637</v>
      </c>
      <c r="B185" s="328" t="s">
        <v>220</v>
      </c>
      <c r="C185" s="329" t="s">
        <v>12</v>
      </c>
      <c r="D185" s="330" t="s">
        <v>384</v>
      </c>
      <c r="E185" s="321"/>
      <c r="F185" s="421">
        <f>SUM(F186)</f>
        <v>1737990</v>
      </c>
      <c r="G185" s="421">
        <f>SUM(G186)</f>
        <v>1737990</v>
      </c>
    </row>
    <row r="186" spans="1:7" s="43" customFormat="1" ht="31.5" x14ac:dyDescent="0.25">
      <c r="A186" s="73" t="s">
        <v>75</v>
      </c>
      <c r="B186" s="123" t="s">
        <v>220</v>
      </c>
      <c r="C186" s="159" t="s">
        <v>12</v>
      </c>
      <c r="D186" s="151" t="s">
        <v>388</v>
      </c>
      <c r="E186" s="30"/>
      <c r="F186" s="420">
        <f>SUM(F187:F187)</f>
        <v>1737990</v>
      </c>
      <c r="G186" s="420">
        <f>SUM(G187:G187)</f>
        <v>1737990</v>
      </c>
    </row>
    <row r="187" spans="1:7" s="43" customFormat="1" ht="47.25" x14ac:dyDescent="0.25">
      <c r="A187" s="157" t="s">
        <v>76</v>
      </c>
      <c r="B187" s="124" t="s">
        <v>220</v>
      </c>
      <c r="C187" s="156" t="s">
        <v>12</v>
      </c>
      <c r="D187" s="148" t="s">
        <v>388</v>
      </c>
      <c r="E187" s="53">
        <v>100</v>
      </c>
      <c r="F187" s="423">
        <f>SUM(прил6!H302)</f>
        <v>1737990</v>
      </c>
      <c r="G187" s="423">
        <f>SUM(прил6!I302)</f>
        <v>1737990</v>
      </c>
    </row>
    <row r="188" spans="1:7" ht="51" customHeight="1" x14ac:dyDescent="0.25">
      <c r="A188" s="58" t="s">
        <v>124</v>
      </c>
      <c r="B188" s="154" t="s">
        <v>408</v>
      </c>
      <c r="C188" s="249" t="s">
        <v>383</v>
      </c>
      <c r="D188" s="155" t="s">
        <v>384</v>
      </c>
      <c r="E188" s="131"/>
      <c r="F188" s="473">
        <f>SUM(F189)</f>
        <v>103000</v>
      </c>
      <c r="G188" s="473">
        <f>SUM(G189)</f>
        <v>103000</v>
      </c>
    </row>
    <row r="189" spans="1:7" s="43" customFormat="1" ht="66" customHeight="1" x14ac:dyDescent="0.25">
      <c r="A189" s="142" t="s">
        <v>125</v>
      </c>
      <c r="B189" s="153" t="s">
        <v>192</v>
      </c>
      <c r="C189" s="161" t="s">
        <v>383</v>
      </c>
      <c r="D189" s="149" t="s">
        <v>384</v>
      </c>
      <c r="E189" s="158"/>
      <c r="F189" s="480">
        <f>SUM(F190)</f>
        <v>103000</v>
      </c>
      <c r="G189" s="480">
        <f>SUM(G190)</f>
        <v>103000</v>
      </c>
    </row>
    <row r="190" spans="1:7" s="43" customFormat="1" ht="45.75" customHeight="1" x14ac:dyDescent="0.25">
      <c r="A190" s="314" t="s">
        <v>409</v>
      </c>
      <c r="B190" s="328" t="s">
        <v>192</v>
      </c>
      <c r="C190" s="329" t="s">
        <v>10</v>
      </c>
      <c r="D190" s="330" t="s">
        <v>384</v>
      </c>
      <c r="E190" s="337"/>
      <c r="F190" s="421">
        <f>SUM(F191+F193)</f>
        <v>103000</v>
      </c>
      <c r="G190" s="421">
        <f>SUM(G191+G193)</f>
        <v>103000</v>
      </c>
    </row>
    <row r="191" spans="1:7" s="43" customFormat="1" ht="19.5" customHeight="1" x14ac:dyDescent="0.25">
      <c r="A191" s="27" t="s">
        <v>411</v>
      </c>
      <c r="B191" s="123" t="s">
        <v>192</v>
      </c>
      <c r="C191" s="159" t="s">
        <v>10</v>
      </c>
      <c r="D191" s="151" t="s">
        <v>410</v>
      </c>
      <c r="E191" s="42"/>
      <c r="F191" s="420">
        <f>SUM(F192)</f>
        <v>103000</v>
      </c>
      <c r="G191" s="420">
        <f>SUM(G192)</f>
        <v>103000</v>
      </c>
    </row>
    <row r="192" spans="1:7" s="43" customFormat="1" ht="32.25" customHeight="1" x14ac:dyDescent="0.25">
      <c r="A192" s="54" t="s">
        <v>537</v>
      </c>
      <c r="B192" s="124" t="s">
        <v>192</v>
      </c>
      <c r="C192" s="156" t="s">
        <v>10</v>
      </c>
      <c r="D192" s="148" t="s">
        <v>410</v>
      </c>
      <c r="E192" s="60" t="s">
        <v>16</v>
      </c>
      <c r="F192" s="423">
        <f>SUM(прил6!H99+прил6!H158)</f>
        <v>103000</v>
      </c>
      <c r="G192" s="423">
        <f>SUM(прил6!I99+прил6!I158)</f>
        <v>103000</v>
      </c>
    </row>
    <row r="193" spans="1:7" s="43" customFormat="1" ht="17.25" hidden="1" customHeight="1" x14ac:dyDescent="0.25">
      <c r="A193" s="27" t="s">
        <v>499</v>
      </c>
      <c r="B193" s="123" t="s">
        <v>192</v>
      </c>
      <c r="C193" s="159" t="s">
        <v>10</v>
      </c>
      <c r="D193" s="151" t="s">
        <v>498</v>
      </c>
      <c r="E193" s="42"/>
      <c r="F193" s="420">
        <f>SUM(F194)</f>
        <v>0</v>
      </c>
      <c r="G193" s="420">
        <f>SUM(G194)</f>
        <v>0</v>
      </c>
    </row>
    <row r="194" spans="1:7" s="43" customFormat="1" ht="32.25" hidden="1" customHeight="1" x14ac:dyDescent="0.25">
      <c r="A194" s="54" t="s">
        <v>537</v>
      </c>
      <c r="B194" s="124" t="s">
        <v>192</v>
      </c>
      <c r="C194" s="156" t="s">
        <v>10</v>
      </c>
      <c r="D194" s="148" t="s">
        <v>498</v>
      </c>
      <c r="E194" s="60" t="s">
        <v>16</v>
      </c>
      <c r="F194" s="423">
        <f>SUM(прил6!H44)</f>
        <v>0</v>
      </c>
      <c r="G194" s="423">
        <f>SUM(прил6!I44)</f>
        <v>0</v>
      </c>
    </row>
    <row r="195" spans="1:7" ht="47.25" x14ac:dyDescent="0.25">
      <c r="A195" s="58" t="s">
        <v>178</v>
      </c>
      <c r="B195" s="341" t="s">
        <v>434</v>
      </c>
      <c r="C195" s="247" t="s">
        <v>383</v>
      </c>
      <c r="D195" s="137" t="s">
        <v>384</v>
      </c>
      <c r="E195" s="16"/>
      <c r="F195" s="473">
        <f t="shared" ref="F195:G204" si="1">SUM(F196)</f>
        <v>19814747</v>
      </c>
      <c r="G195" s="473">
        <f t="shared" si="1"/>
        <v>2657054</v>
      </c>
    </row>
    <row r="196" spans="1:7" ht="78.75" x14ac:dyDescent="0.25">
      <c r="A196" s="160" t="s">
        <v>179</v>
      </c>
      <c r="B196" s="153" t="s">
        <v>206</v>
      </c>
      <c r="C196" s="161" t="s">
        <v>383</v>
      </c>
      <c r="D196" s="149" t="s">
        <v>384</v>
      </c>
      <c r="E196" s="165"/>
      <c r="F196" s="480">
        <f t="shared" si="1"/>
        <v>19814747</v>
      </c>
      <c r="G196" s="480">
        <f t="shared" si="1"/>
        <v>2657054</v>
      </c>
    </row>
    <row r="197" spans="1:7" ht="31.5" x14ac:dyDescent="0.25">
      <c r="A197" s="339" t="s">
        <v>440</v>
      </c>
      <c r="B197" s="328" t="s">
        <v>206</v>
      </c>
      <c r="C197" s="329" t="s">
        <v>10</v>
      </c>
      <c r="D197" s="330" t="s">
        <v>384</v>
      </c>
      <c r="E197" s="340"/>
      <c r="F197" s="421">
        <f>SUM(F198+F200+F202+F204+F206)</f>
        <v>19814747</v>
      </c>
      <c r="G197" s="421">
        <f>SUM(G198+G200+G202+G204+G206)</f>
        <v>2657054</v>
      </c>
    </row>
    <row r="198" spans="1:7" ht="17.25" customHeight="1" x14ac:dyDescent="0.25">
      <c r="A198" s="114" t="s">
        <v>596</v>
      </c>
      <c r="B198" s="123" t="s">
        <v>206</v>
      </c>
      <c r="C198" s="159" t="s">
        <v>10</v>
      </c>
      <c r="D198" s="151" t="s">
        <v>595</v>
      </c>
      <c r="E198" s="164"/>
      <c r="F198" s="420">
        <f t="shared" si="1"/>
        <v>456082</v>
      </c>
      <c r="G198" s="420">
        <f t="shared" si="1"/>
        <v>429106</v>
      </c>
    </row>
    <row r="199" spans="1:7" ht="17.25" customHeight="1" x14ac:dyDescent="0.25">
      <c r="A199" s="7" t="s">
        <v>21</v>
      </c>
      <c r="B199" s="124" t="s">
        <v>206</v>
      </c>
      <c r="C199" s="156" t="s">
        <v>10</v>
      </c>
      <c r="D199" s="148" t="s">
        <v>595</v>
      </c>
      <c r="E199" s="132" t="s">
        <v>66</v>
      </c>
      <c r="F199" s="423">
        <f>SUM(прил6!H444)</f>
        <v>456082</v>
      </c>
      <c r="G199" s="423">
        <f>SUM(прил6!I444)</f>
        <v>429106</v>
      </c>
    </row>
    <row r="200" spans="1:7" s="620" customFormat="1" ht="31.5" x14ac:dyDescent="0.25">
      <c r="A200" s="114" t="s">
        <v>776</v>
      </c>
      <c r="B200" s="123" t="s">
        <v>206</v>
      </c>
      <c r="C200" s="159" t="s">
        <v>10</v>
      </c>
      <c r="D200" s="151" t="s">
        <v>775</v>
      </c>
      <c r="E200" s="164"/>
      <c r="F200" s="420">
        <f t="shared" si="1"/>
        <v>17777265</v>
      </c>
      <c r="G200" s="420">
        <f t="shared" si="1"/>
        <v>0</v>
      </c>
    </row>
    <row r="201" spans="1:7" s="620" customFormat="1" ht="31.5" x14ac:dyDescent="0.25">
      <c r="A201" s="7" t="s">
        <v>171</v>
      </c>
      <c r="B201" s="124" t="s">
        <v>206</v>
      </c>
      <c r="C201" s="156" t="s">
        <v>10</v>
      </c>
      <c r="D201" s="148" t="s">
        <v>775</v>
      </c>
      <c r="E201" s="132" t="s">
        <v>170</v>
      </c>
      <c r="F201" s="423">
        <f>SUM(прил6!H177)</f>
        <v>17777265</v>
      </c>
      <c r="G201" s="423"/>
    </row>
    <row r="202" spans="1:7" s="620" customFormat="1" ht="32.25" customHeight="1" x14ac:dyDescent="0.25">
      <c r="A202" s="114" t="s">
        <v>674</v>
      </c>
      <c r="B202" s="123" t="s">
        <v>206</v>
      </c>
      <c r="C202" s="159" t="s">
        <v>10</v>
      </c>
      <c r="D202" s="151" t="s">
        <v>577</v>
      </c>
      <c r="E202" s="164"/>
      <c r="F202" s="420">
        <f>SUM(F203:F203)</f>
        <v>452029</v>
      </c>
      <c r="G202" s="420">
        <f>SUM(G203:G203)</f>
        <v>1559564</v>
      </c>
    </row>
    <row r="203" spans="1:7" s="620" customFormat="1" ht="31.5" x14ac:dyDescent="0.25">
      <c r="A203" s="54" t="s">
        <v>537</v>
      </c>
      <c r="B203" s="124" t="s">
        <v>206</v>
      </c>
      <c r="C203" s="156" t="s">
        <v>10</v>
      </c>
      <c r="D203" s="148" t="s">
        <v>577</v>
      </c>
      <c r="E203" s="132" t="s">
        <v>16</v>
      </c>
      <c r="F203" s="423">
        <f>SUM(прил6!H163)</f>
        <v>452029</v>
      </c>
      <c r="G203" s="423">
        <f>SUM(прил6!I163)</f>
        <v>1559564</v>
      </c>
    </row>
    <row r="204" spans="1:7" s="612" customFormat="1" ht="31.5" x14ac:dyDescent="0.25">
      <c r="A204" s="114" t="s">
        <v>770</v>
      </c>
      <c r="B204" s="123" t="s">
        <v>206</v>
      </c>
      <c r="C204" s="159" t="s">
        <v>10</v>
      </c>
      <c r="D204" s="151" t="s">
        <v>769</v>
      </c>
      <c r="E204" s="164"/>
      <c r="F204" s="420">
        <f t="shared" si="1"/>
        <v>935646</v>
      </c>
      <c r="G204" s="420">
        <f t="shared" si="1"/>
        <v>0</v>
      </c>
    </row>
    <row r="205" spans="1:7" s="612" customFormat="1" ht="31.5" x14ac:dyDescent="0.25">
      <c r="A205" s="7" t="s">
        <v>171</v>
      </c>
      <c r="B205" s="124" t="s">
        <v>206</v>
      </c>
      <c r="C205" s="156" t="s">
        <v>10</v>
      </c>
      <c r="D205" s="148" t="s">
        <v>769</v>
      </c>
      <c r="E205" s="132" t="s">
        <v>170</v>
      </c>
      <c r="F205" s="423">
        <f>SUM(прил6!H179)</f>
        <v>935646</v>
      </c>
      <c r="G205" s="423"/>
    </row>
    <row r="206" spans="1:7" s="620" customFormat="1" ht="32.25" customHeight="1" x14ac:dyDescent="0.25">
      <c r="A206" s="114" t="s">
        <v>675</v>
      </c>
      <c r="B206" s="123" t="s">
        <v>206</v>
      </c>
      <c r="C206" s="159" t="s">
        <v>10</v>
      </c>
      <c r="D206" s="151" t="s">
        <v>575</v>
      </c>
      <c r="E206" s="164"/>
      <c r="F206" s="420">
        <f>SUM(F207:F207)</f>
        <v>193725</v>
      </c>
      <c r="G206" s="420">
        <f>SUM(G207:G207)</f>
        <v>668384</v>
      </c>
    </row>
    <row r="207" spans="1:7" s="620" customFormat="1" ht="31.5" x14ac:dyDescent="0.25">
      <c r="A207" s="54" t="s">
        <v>537</v>
      </c>
      <c r="B207" s="124" t="s">
        <v>206</v>
      </c>
      <c r="C207" s="156" t="s">
        <v>10</v>
      </c>
      <c r="D207" s="148" t="s">
        <v>575</v>
      </c>
      <c r="E207" s="132" t="s">
        <v>16</v>
      </c>
      <c r="F207" s="423">
        <f>SUM(прил6!H165)</f>
        <v>193725</v>
      </c>
      <c r="G207" s="423">
        <f>SUM(прил6!I165)</f>
        <v>668384</v>
      </c>
    </row>
    <row r="208" spans="1:7" ht="64.5" customHeight="1" x14ac:dyDescent="0.25">
      <c r="A208" s="58" t="s">
        <v>151</v>
      </c>
      <c r="B208" s="341" t="s">
        <v>456</v>
      </c>
      <c r="C208" s="247" t="s">
        <v>383</v>
      </c>
      <c r="D208" s="137" t="s">
        <v>384</v>
      </c>
      <c r="E208" s="127"/>
      <c r="F208" s="473">
        <f>SUM(F209+F213+F217)</f>
        <v>1548700</v>
      </c>
      <c r="G208" s="473">
        <f>SUM(G209+G213+G217)</f>
        <v>1548700</v>
      </c>
    </row>
    <row r="209" spans="1:7" ht="80.25" customHeight="1" x14ac:dyDescent="0.25">
      <c r="A209" s="142" t="s">
        <v>152</v>
      </c>
      <c r="B209" s="143" t="s">
        <v>223</v>
      </c>
      <c r="C209" s="248" t="s">
        <v>383</v>
      </c>
      <c r="D209" s="144" t="s">
        <v>384</v>
      </c>
      <c r="E209" s="145"/>
      <c r="F209" s="480">
        <f t="shared" ref="F209:G211" si="2">SUM(F210)</f>
        <v>148000</v>
      </c>
      <c r="G209" s="480">
        <f t="shared" si="2"/>
        <v>148000</v>
      </c>
    </row>
    <row r="210" spans="1:7" ht="32.25" customHeight="1" x14ac:dyDescent="0.25">
      <c r="A210" s="314" t="s">
        <v>457</v>
      </c>
      <c r="B210" s="315" t="s">
        <v>223</v>
      </c>
      <c r="C210" s="316" t="s">
        <v>10</v>
      </c>
      <c r="D210" s="317" t="s">
        <v>384</v>
      </c>
      <c r="E210" s="318"/>
      <c r="F210" s="421">
        <f t="shared" si="2"/>
        <v>148000</v>
      </c>
      <c r="G210" s="421">
        <f t="shared" si="2"/>
        <v>148000</v>
      </c>
    </row>
    <row r="211" spans="1:7" ht="17.25" customHeight="1" x14ac:dyDescent="0.25">
      <c r="A211" s="27" t="s">
        <v>85</v>
      </c>
      <c r="B211" s="117" t="s">
        <v>223</v>
      </c>
      <c r="C211" s="209" t="s">
        <v>10</v>
      </c>
      <c r="D211" s="115" t="s">
        <v>458</v>
      </c>
      <c r="E211" s="141"/>
      <c r="F211" s="420">
        <f t="shared" si="2"/>
        <v>148000</v>
      </c>
      <c r="G211" s="420">
        <f t="shared" si="2"/>
        <v>148000</v>
      </c>
    </row>
    <row r="212" spans="1:7" ht="33.75" customHeight="1" x14ac:dyDescent="0.25">
      <c r="A212" s="54" t="s">
        <v>537</v>
      </c>
      <c r="B212" s="125" t="s">
        <v>223</v>
      </c>
      <c r="C212" s="210" t="s">
        <v>10</v>
      </c>
      <c r="D212" s="122" t="s">
        <v>458</v>
      </c>
      <c r="E212" s="128" t="s">
        <v>16</v>
      </c>
      <c r="F212" s="423">
        <f>SUM(прил6!H268)</f>
        <v>148000</v>
      </c>
      <c r="G212" s="423">
        <f>SUM(прил6!I268)</f>
        <v>148000</v>
      </c>
    </row>
    <row r="213" spans="1:7" ht="80.25" customHeight="1" x14ac:dyDescent="0.25">
      <c r="A213" s="142" t="s">
        <v>167</v>
      </c>
      <c r="B213" s="143" t="s">
        <v>228</v>
      </c>
      <c r="C213" s="248" t="s">
        <v>383</v>
      </c>
      <c r="D213" s="144" t="s">
        <v>384</v>
      </c>
      <c r="E213" s="145"/>
      <c r="F213" s="480">
        <f t="shared" ref="F213:G215" si="3">SUM(F214)</f>
        <v>150000</v>
      </c>
      <c r="G213" s="480">
        <f t="shared" si="3"/>
        <v>150000</v>
      </c>
    </row>
    <row r="214" spans="1:7" ht="33.75" customHeight="1" x14ac:dyDescent="0.25">
      <c r="A214" s="314" t="s">
        <v>488</v>
      </c>
      <c r="B214" s="315" t="s">
        <v>228</v>
      </c>
      <c r="C214" s="316" t="s">
        <v>10</v>
      </c>
      <c r="D214" s="317" t="s">
        <v>384</v>
      </c>
      <c r="E214" s="318"/>
      <c r="F214" s="421">
        <f t="shared" si="3"/>
        <v>150000</v>
      </c>
      <c r="G214" s="421">
        <f t="shared" si="3"/>
        <v>150000</v>
      </c>
    </row>
    <row r="215" spans="1:7" ht="47.25" x14ac:dyDescent="0.25">
      <c r="A215" s="27" t="s">
        <v>168</v>
      </c>
      <c r="B215" s="117" t="s">
        <v>228</v>
      </c>
      <c r="C215" s="209" t="s">
        <v>10</v>
      </c>
      <c r="D215" s="115" t="s">
        <v>489</v>
      </c>
      <c r="E215" s="141"/>
      <c r="F215" s="420">
        <f t="shared" si="3"/>
        <v>150000</v>
      </c>
      <c r="G215" s="420">
        <f t="shared" si="3"/>
        <v>150000</v>
      </c>
    </row>
    <row r="216" spans="1:7" ht="31.5" customHeight="1" x14ac:dyDescent="0.25">
      <c r="A216" s="54" t="s">
        <v>537</v>
      </c>
      <c r="B216" s="125" t="s">
        <v>228</v>
      </c>
      <c r="C216" s="210" t="s">
        <v>10</v>
      </c>
      <c r="D216" s="122" t="s">
        <v>489</v>
      </c>
      <c r="E216" s="128" t="s">
        <v>16</v>
      </c>
      <c r="F216" s="423">
        <f>SUM(прил6!H471)</f>
        <v>150000</v>
      </c>
      <c r="G216" s="423">
        <f>SUM(прил6!I471)</f>
        <v>150000</v>
      </c>
    </row>
    <row r="217" spans="1:7" ht="66.75" customHeight="1" x14ac:dyDescent="0.25">
      <c r="A217" s="142" t="s">
        <v>153</v>
      </c>
      <c r="B217" s="143" t="s">
        <v>219</v>
      </c>
      <c r="C217" s="248" t="s">
        <v>383</v>
      </c>
      <c r="D217" s="144" t="s">
        <v>384</v>
      </c>
      <c r="E217" s="145"/>
      <c r="F217" s="480">
        <f>SUM(F218)</f>
        <v>1250700</v>
      </c>
      <c r="G217" s="480">
        <f>SUM(G218)</f>
        <v>1250700</v>
      </c>
    </row>
    <row r="218" spans="1:7" ht="34.5" customHeight="1" x14ac:dyDescent="0.25">
      <c r="A218" s="314" t="s">
        <v>459</v>
      </c>
      <c r="B218" s="315" t="s">
        <v>219</v>
      </c>
      <c r="C218" s="316" t="s">
        <v>10</v>
      </c>
      <c r="D218" s="317" t="s">
        <v>384</v>
      </c>
      <c r="E218" s="318"/>
      <c r="F218" s="421">
        <f>SUM(F219+F222)</f>
        <v>1250700</v>
      </c>
      <c r="G218" s="421">
        <f>SUM(G219+G222)</f>
        <v>1250700</v>
      </c>
    </row>
    <row r="219" spans="1:7" ht="15.75" x14ac:dyDescent="0.25">
      <c r="A219" s="27" t="s">
        <v>460</v>
      </c>
      <c r="B219" s="117" t="s">
        <v>219</v>
      </c>
      <c r="C219" s="209" t="s">
        <v>10</v>
      </c>
      <c r="D219" s="115" t="s">
        <v>461</v>
      </c>
      <c r="E219" s="141"/>
      <c r="F219" s="420">
        <f>SUM(F220:F221)</f>
        <v>1180350</v>
      </c>
      <c r="G219" s="420">
        <f>SUM(G220:G221)</f>
        <v>1180350</v>
      </c>
    </row>
    <row r="220" spans="1:7" ht="31.5" customHeight="1" x14ac:dyDescent="0.25">
      <c r="A220" s="54" t="s">
        <v>537</v>
      </c>
      <c r="B220" s="125" t="s">
        <v>219</v>
      </c>
      <c r="C220" s="210" t="s">
        <v>10</v>
      </c>
      <c r="D220" s="122" t="s">
        <v>461</v>
      </c>
      <c r="E220" s="128" t="s">
        <v>16</v>
      </c>
      <c r="F220" s="423">
        <f>SUM(прил6!H272)</f>
        <v>788400</v>
      </c>
      <c r="G220" s="423">
        <f>SUM(прил6!I272)</f>
        <v>788400</v>
      </c>
    </row>
    <row r="221" spans="1:7" ht="15.75" x14ac:dyDescent="0.25">
      <c r="A221" s="76" t="s">
        <v>40</v>
      </c>
      <c r="B221" s="125" t="s">
        <v>219</v>
      </c>
      <c r="C221" s="210" t="s">
        <v>10</v>
      </c>
      <c r="D221" s="122" t="s">
        <v>461</v>
      </c>
      <c r="E221" s="128" t="s">
        <v>39</v>
      </c>
      <c r="F221" s="423">
        <f>SUM(прил6!H273)</f>
        <v>391950</v>
      </c>
      <c r="G221" s="423">
        <f>SUM(прил6!I273)</f>
        <v>391950</v>
      </c>
    </row>
    <row r="222" spans="1:7" ht="15.75" x14ac:dyDescent="0.25">
      <c r="A222" s="75" t="s">
        <v>547</v>
      </c>
      <c r="B222" s="117" t="s">
        <v>219</v>
      </c>
      <c r="C222" s="209" t="s">
        <v>10</v>
      </c>
      <c r="D222" s="115" t="s">
        <v>546</v>
      </c>
      <c r="E222" s="141"/>
      <c r="F222" s="420">
        <f>SUM(F223)</f>
        <v>70350</v>
      </c>
      <c r="G222" s="420">
        <f>SUM(G223)</f>
        <v>70350</v>
      </c>
    </row>
    <row r="223" spans="1:7" ht="31.5" x14ac:dyDescent="0.25">
      <c r="A223" s="101" t="s">
        <v>834</v>
      </c>
      <c r="B223" s="125" t="s">
        <v>219</v>
      </c>
      <c r="C223" s="210" t="s">
        <v>10</v>
      </c>
      <c r="D223" s="122" t="s">
        <v>546</v>
      </c>
      <c r="E223" s="128" t="s">
        <v>835</v>
      </c>
      <c r="F223" s="423">
        <f>SUM(прил6!H275)</f>
        <v>70350</v>
      </c>
      <c r="G223" s="423">
        <f>SUM(прил6!I275)</f>
        <v>70350</v>
      </c>
    </row>
    <row r="224" spans="1:7" s="43" customFormat="1" ht="33" customHeight="1" x14ac:dyDescent="0.25">
      <c r="A224" s="58" t="s">
        <v>105</v>
      </c>
      <c r="B224" s="154" t="s">
        <v>386</v>
      </c>
      <c r="C224" s="249" t="s">
        <v>383</v>
      </c>
      <c r="D224" s="155" t="s">
        <v>384</v>
      </c>
      <c r="E224" s="131"/>
      <c r="F224" s="473">
        <f t="shared" ref="F224:G227" si="4">SUM(F225)</f>
        <v>1616586</v>
      </c>
      <c r="G224" s="473">
        <f t="shared" si="4"/>
        <v>1616586</v>
      </c>
    </row>
    <row r="225" spans="1:7" s="43" customFormat="1" ht="51" customHeight="1" x14ac:dyDescent="0.25">
      <c r="A225" s="152" t="s">
        <v>106</v>
      </c>
      <c r="B225" s="153" t="s">
        <v>387</v>
      </c>
      <c r="C225" s="161" t="s">
        <v>383</v>
      </c>
      <c r="D225" s="149" t="s">
        <v>384</v>
      </c>
      <c r="E225" s="158"/>
      <c r="F225" s="480">
        <f t="shared" si="4"/>
        <v>1616586</v>
      </c>
      <c r="G225" s="480">
        <f t="shared" si="4"/>
        <v>1616586</v>
      </c>
    </row>
    <row r="226" spans="1:7" s="43" customFormat="1" ht="51" customHeight="1" x14ac:dyDescent="0.25">
      <c r="A226" s="327" t="s">
        <v>390</v>
      </c>
      <c r="B226" s="328" t="s">
        <v>387</v>
      </c>
      <c r="C226" s="329" t="s">
        <v>10</v>
      </c>
      <c r="D226" s="330" t="s">
        <v>384</v>
      </c>
      <c r="E226" s="337"/>
      <c r="F226" s="421">
        <f t="shared" si="4"/>
        <v>1616586</v>
      </c>
      <c r="G226" s="421">
        <f t="shared" si="4"/>
        <v>1616586</v>
      </c>
    </row>
    <row r="227" spans="1:7" s="43" customFormat="1" ht="17.25" customHeight="1" x14ac:dyDescent="0.25">
      <c r="A227" s="75" t="s">
        <v>107</v>
      </c>
      <c r="B227" s="123" t="s">
        <v>387</v>
      </c>
      <c r="C227" s="159" t="s">
        <v>10</v>
      </c>
      <c r="D227" s="151" t="s">
        <v>389</v>
      </c>
      <c r="E227" s="42"/>
      <c r="F227" s="420">
        <f t="shared" si="4"/>
        <v>1616586</v>
      </c>
      <c r="G227" s="420">
        <f t="shared" si="4"/>
        <v>1616586</v>
      </c>
    </row>
    <row r="228" spans="1:7" s="43" customFormat="1" ht="31.5" customHeight="1" x14ac:dyDescent="0.25">
      <c r="A228" s="76" t="s">
        <v>537</v>
      </c>
      <c r="B228" s="124" t="s">
        <v>387</v>
      </c>
      <c r="C228" s="156" t="s">
        <v>10</v>
      </c>
      <c r="D228" s="148" t="s">
        <v>389</v>
      </c>
      <c r="E228" s="60" t="s">
        <v>16</v>
      </c>
      <c r="F228" s="423">
        <f>SUM(прил6!H27+прил6!H49+прил6!H77+прил6!H350)</f>
        <v>1616586</v>
      </c>
      <c r="G228" s="423">
        <f>SUM(прил6!I27+прил6!I49+прил6!I77+прил6!I350)</f>
        <v>1616586</v>
      </c>
    </row>
    <row r="229" spans="1:7" s="43" customFormat="1" ht="31.5" x14ac:dyDescent="0.25">
      <c r="A229" s="130" t="s">
        <v>117</v>
      </c>
      <c r="B229" s="154" t="s">
        <v>395</v>
      </c>
      <c r="C229" s="249" t="s">
        <v>383</v>
      </c>
      <c r="D229" s="155" t="s">
        <v>384</v>
      </c>
      <c r="E229" s="131"/>
      <c r="F229" s="473">
        <f>SUM(F230+F234)</f>
        <v>191079</v>
      </c>
      <c r="G229" s="473">
        <f>SUM(G230+G234)</f>
        <v>191079</v>
      </c>
    </row>
    <row r="230" spans="1:7" s="43" customFormat="1" ht="51.75" customHeight="1" x14ac:dyDescent="0.25">
      <c r="A230" s="152" t="s">
        <v>538</v>
      </c>
      <c r="B230" s="153" t="s">
        <v>184</v>
      </c>
      <c r="C230" s="161" t="s">
        <v>383</v>
      </c>
      <c r="D230" s="149" t="s">
        <v>384</v>
      </c>
      <c r="E230" s="158"/>
      <c r="F230" s="480">
        <f t="shared" ref="F230:G232" si="5">SUM(F231)</f>
        <v>191079</v>
      </c>
      <c r="G230" s="480">
        <f t="shared" si="5"/>
        <v>191079</v>
      </c>
    </row>
    <row r="231" spans="1:7" s="43" customFormat="1" ht="31.5" x14ac:dyDescent="0.25">
      <c r="A231" s="320" t="s">
        <v>394</v>
      </c>
      <c r="B231" s="328" t="s">
        <v>184</v>
      </c>
      <c r="C231" s="329" t="s">
        <v>10</v>
      </c>
      <c r="D231" s="330" t="s">
        <v>384</v>
      </c>
      <c r="E231" s="340"/>
      <c r="F231" s="421">
        <f t="shared" si="5"/>
        <v>191079</v>
      </c>
      <c r="G231" s="421">
        <f t="shared" si="5"/>
        <v>191079</v>
      </c>
    </row>
    <row r="232" spans="1:7" s="43" customFormat="1" ht="18.75" customHeight="1" x14ac:dyDescent="0.25">
      <c r="A232" s="75" t="s">
        <v>80</v>
      </c>
      <c r="B232" s="123" t="s">
        <v>184</v>
      </c>
      <c r="C232" s="159" t="s">
        <v>10</v>
      </c>
      <c r="D232" s="151" t="s">
        <v>396</v>
      </c>
      <c r="E232" s="164"/>
      <c r="F232" s="420">
        <f t="shared" si="5"/>
        <v>191079</v>
      </c>
      <c r="G232" s="420">
        <f t="shared" si="5"/>
        <v>191079</v>
      </c>
    </row>
    <row r="233" spans="1:7" s="43" customFormat="1" ht="47.25" x14ac:dyDescent="0.25">
      <c r="A233" s="76" t="s">
        <v>76</v>
      </c>
      <c r="B233" s="124" t="s">
        <v>184</v>
      </c>
      <c r="C233" s="156" t="s">
        <v>10</v>
      </c>
      <c r="D233" s="148" t="s">
        <v>396</v>
      </c>
      <c r="E233" s="132" t="s">
        <v>13</v>
      </c>
      <c r="F233" s="423">
        <f>SUM(прил6!H54)</f>
        <v>191079</v>
      </c>
      <c r="G233" s="423">
        <f>SUM(прил6!I54)</f>
        <v>191079</v>
      </c>
    </row>
    <row r="234" spans="1:7" s="43" customFormat="1" ht="63" hidden="1" x14ac:dyDescent="0.25">
      <c r="A234" s="146" t="s">
        <v>503</v>
      </c>
      <c r="B234" s="153" t="s">
        <v>502</v>
      </c>
      <c r="C234" s="161" t="s">
        <v>383</v>
      </c>
      <c r="D234" s="149" t="s">
        <v>384</v>
      </c>
      <c r="E234" s="158"/>
      <c r="F234" s="480">
        <f t="shared" ref="F234:G236" si="6">SUM(F235)</f>
        <v>0</v>
      </c>
      <c r="G234" s="480">
        <f t="shared" si="6"/>
        <v>0</v>
      </c>
    </row>
    <row r="235" spans="1:7" s="43" customFormat="1" ht="31.5" hidden="1" x14ac:dyDescent="0.25">
      <c r="A235" s="327" t="s">
        <v>504</v>
      </c>
      <c r="B235" s="328" t="s">
        <v>502</v>
      </c>
      <c r="C235" s="329" t="s">
        <v>10</v>
      </c>
      <c r="D235" s="330" t="s">
        <v>384</v>
      </c>
      <c r="E235" s="340"/>
      <c r="F235" s="421">
        <f t="shared" si="6"/>
        <v>0</v>
      </c>
      <c r="G235" s="421">
        <f t="shared" si="6"/>
        <v>0</v>
      </c>
    </row>
    <row r="236" spans="1:7" s="43" customFormat="1" ht="31.5" hidden="1" customHeight="1" x14ac:dyDescent="0.25">
      <c r="A236" s="75" t="s">
        <v>506</v>
      </c>
      <c r="B236" s="123" t="s">
        <v>502</v>
      </c>
      <c r="C236" s="159" t="s">
        <v>10</v>
      </c>
      <c r="D236" s="151" t="s">
        <v>505</v>
      </c>
      <c r="E236" s="164"/>
      <c r="F236" s="420">
        <f t="shared" si="6"/>
        <v>0</v>
      </c>
      <c r="G236" s="420">
        <f t="shared" si="6"/>
        <v>0</v>
      </c>
    </row>
    <row r="237" spans="1:7" s="43" customFormat="1" ht="33.75" hidden="1" customHeight="1" x14ac:dyDescent="0.25">
      <c r="A237" s="76" t="s">
        <v>537</v>
      </c>
      <c r="B237" s="124" t="s">
        <v>502</v>
      </c>
      <c r="C237" s="156" t="s">
        <v>10</v>
      </c>
      <c r="D237" s="148" t="s">
        <v>505</v>
      </c>
      <c r="E237" s="132" t="s">
        <v>16</v>
      </c>
      <c r="F237" s="423">
        <f>SUM(прил6!H104)</f>
        <v>0</v>
      </c>
      <c r="G237" s="423">
        <f>SUM(прил6!I104)</f>
        <v>0</v>
      </c>
    </row>
    <row r="238" spans="1:7" ht="51" customHeight="1" x14ac:dyDescent="0.25">
      <c r="A238" s="58" t="s">
        <v>132</v>
      </c>
      <c r="B238" s="341" t="s">
        <v>417</v>
      </c>
      <c r="C238" s="247" t="s">
        <v>383</v>
      </c>
      <c r="D238" s="137" t="s">
        <v>384</v>
      </c>
      <c r="E238" s="127"/>
      <c r="F238" s="473">
        <f>SUM(F239+F243+F247)</f>
        <v>7814284</v>
      </c>
      <c r="G238" s="473">
        <f>SUM(G239+G243+G247)</f>
        <v>8005434</v>
      </c>
    </row>
    <row r="239" spans="1:7" s="43" customFormat="1" ht="65.25" customHeight="1" x14ac:dyDescent="0.25">
      <c r="A239" s="142" t="s">
        <v>133</v>
      </c>
      <c r="B239" s="143" t="s">
        <v>202</v>
      </c>
      <c r="C239" s="248" t="s">
        <v>383</v>
      </c>
      <c r="D239" s="144" t="s">
        <v>384</v>
      </c>
      <c r="E239" s="145"/>
      <c r="F239" s="480">
        <f t="shared" ref="F239:G241" si="7">SUM(F240)</f>
        <v>7742510</v>
      </c>
      <c r="G239" s="480">
        <f t="shared" si="7"/>
        <v>7933660</v>
      </c>
    </row>
    <row r="240" spans="1:7" s="43" customFormat="1" ht="48.75" customHeight="1" x14ac:dyDescent="0.25">
      <c r="A240" s="314" t="s">
        <v>420</v>
      </c>
      <c r="B240" s="315" t="s">
        <v>202</v>
      </c>
      <c r="C240" s="316" t="s">
        <v>10</v>
      </c>
      <c r="D240" s="317" t="s">
        <v>384</v>
      </c>
      <c r="E240" s="318"/>
      <c r="F240" s="421">
        <f t="shared" si="7"/>
        <v>7742510</v>
      </c>
      <c r="G240" s="421">
        <f t="shared" si="7"/>
        <v>7933660</v>
      </c>
    </row>
    <row r="241" spans="1:7" s="43" customFormat="1" ht="32.25" customHeight="1" x14ac:dyDescent="0.25">
      <c r="A241" s="27" t="s">
        <v>134</v>
      </c>
      <c r="B241" s="117" t="s">
        <v>202</v>
      </c>
      <c r="C241" s="209" t="s">
        <v>10</v>
      </c>
      <c r="D241" s="115" t="s">
        <v>421</v>
      </c>
      <c r="E241" s="141"/>
      <c r="F241" s="420">
        <f t="shared" si="7"/>
        <v>7742510</v>
      </c>
      <c r="G241" s="420">
        <f t="shared" si="7"/>
        <v>7933660</v>
      </c>
    </row>
    <row r="242" spans="1:7" s="43" customFormat="1" ht="33.75" customHeight="1" x14ac:dyDescent="0.25">
      <c r="A242" s="54" t="s">
        <v>171</v>
      </c>
      <c r="B242" s="125" t="s">
        <v>202</v>
      </c>
      <c r="C242" s="210" t="s">
        <v>10</v>
      </c>
      <c r="D242" s="122" t="s">
        <v>421</v>
      </c>
      <c r="E242" s="128" t="s">
        <v>170</v>
      </c>
      <c r="F242" s="423">
        <f>SUM(прил6!H148)</f>
        <v>7742510</v>
      </c>
      <c r="G242" s="423">
        <f>SUM(прил6!I148)</f>
        <v>7933660</v>
      </c>
    </row>
    <row r="243" spans="1:7" s="43" customFormat="1" ht="64.5" customHeight="1" x14ac:dyDescent="0.25">
      <c r="A243" s="166" t="s">
        <v>172</v>
      </c>
      <c r="B243" s="143" t="s">
        <v>207</v>
      </c>
      <c r="C243" s="248" t="s">
        <v>383</v>
      </c>
      <c r="D243" s="144" t="s">
        <v>384</v>
      </c>
      <c r="E243" s="145"/>
      <c r="F243" s="480">
        <f t="shared" ref="F243:G245" si="8">SUM(F244)</f>
        <v>20894</v>
      </c>
      <c r="G243" s="480">
        <f t="shared" si="8"/>
        <v>20894</v>
      </c>
    </row>
    <row r="244" spans="1:7" s="43" customFormat="1" ht="33.75" customHeight="1" x14ac:dyDescent="0.25">
      <c r="A244" s="342" t="s">
        <v>418</v>
      </c>
      <c r="B244" s="315" t="s">
        <v>207</v>
      </c>
      <c r="C244" s="316" t="s">
        <v>10</v>
      </c>
      <c r="D244" s="317" t="s">
        <v>384</v>
      </c>
      <c r="E244" s="318"/>
      <c r="F244" s="421">
        <f t="shared" si="8"/>
        <v>20894</v>
      </c>
      <c r="G244" s="421">
        <f t="shared" si="8"/>
        <v>20894</v>
      </c>
    </row>
    <row r="245" spans="1:7" s="43" customFormat="1" ht="16.5" customHeight="1" x14ac:dyDescent="0.25">
      <c r="A245" s="66" t="s">
        <v>173</v>
      </c>
      <c r="B245" s="117" t="s">
        <v>207</v>
      </c>
      <c r="C245" s="209" t="s">
        <v>10</v>
      </c>
      <c r="D245" s="115" t="s">
        <v>419</v>
      </c>
      <c r="E245" s="141"/>
      <c r="F245" s="420">
        <f t="shared" si="8"/>
        <v>20894</v>
      </c>
      <c r="G245" s="420">
        <f t="shared" si="8"/>
        <v>20894</v>
      </c>
    </row>
    <row r="246" spans="1:7" s="43" customFormat="1" ht="31.5" x14ac:dyDescent="0.25">
      <c r="A246" s="76" t="s">
        <v>537</v>
      </c>
      <c r="B246" s="125" t="s">
        <v>207</v>
      </c>
      <c r="C246" s="210" t="s">
        <v>10</v>
      </c>
      <c r="D246" s="122" t="s">
        <v>419</v>
      </c>
      <c r="E246" s="128" t="s">
        <v>16</v>
      </c>
      <c r="F246" s="423">
        <f>SUM(прил6!H142)</f>
        <v>20894</v>
      </c>
      <c r="G246" s="423">
        <f>SUM(прил6!I142)</f>
        <v>20894</v>
      </c>
    </row>
    <row r="247" spans="1:7" s="43" customFormat="1" ht="79.5" customHeight="1" x14ac:dyDescent="0.25">
      <c r="A247" s="152" t="s">
        <v>235</v>
      </c>
      <c r="B247" s="143" t="s">
        <v>233</v>
      </c>
      <c r="C247" s="248" t="s">
        <v>383</v>
      </c>
      <c r="D247" s="144" t="s">
        <v>384</v>
      </c>
      <c r="E247" s="145"/>
      <c r="F247" s="480">
        <f t="shared" ref="F247:G249" si="9">SUM(F248)</f>
        <v>50880</v>
      </c>
      <c r="G247" s="480">
        <f t="shared" si="9"/>
        <v>50880</v>
      </c>
    </row>
    <row r="248" spans="1:7" s="43" customFormat="1" ht="33.75" customHeight="1" x14ac:dyDescent="0.25">
      <c r="A248" s="327" t="s">
        <v>426</v>
      </c>
      <c r="B248" s="315" t="s">
        <v>233</v>
      </c>
      <c r="C248" s="316" t="s">
        <v>10</v>
      </c>
      <c r="D248" s="317" t="s">
        <v>384</v>
      </c>
      <c r="E248" s="318"/>
      <c r="F248" s="421">
        <f t="shared" si="9"/>
        <v>50880</v>
      </c>
      <c r="G248" s="421">
        <f t="shared" si="9"/>
        <v>50880</v>
      </c>
    </row>
    <row r="249" spans="1:7" s="43" customFormat="1" ht="31.5" x14ac:dyDescent="0.25">
      <c r="A249" s="75" t="s">
        <v>234</v>
      </c>
      <c r="B249" s="117" t="s">
        <v>233</v>
      </c>
      <c r="C249" s="209" t="s">
        <v>10</v>
      </c>
      <c r="D249" s="115" t="s">
        <v>427</v>
      </c>
      <c r="E249" s="141"/>
      <c r="F249" s="420">
        <f t="shared" si="9"/>
        <v>50880</v>
      </c>
      <c r="G249" s="420">
        <f t="shared" si="9"/>
        <v>50880</v>
      </c>
    </row>
    <row r="250" spans="1:7" s="43" customFormat="1" ht="30.75" customHeight="1" x14ac:dyDescent="0.25">
      <c r="A250" s="76" t="s">
        <v>537</v>
      </c>
      <c r="B250" s="125" t="s">
        <v>233</v>
      </c>
      <c r="C250" s="210" t="s">
        <v>10</v>
      </c>
      <c r="D250" s="122" t="s">
        <v>427</v>
      </c>
      <c r="E250" s="128" t="s">
        <v>16</v>
      </c>
      <c r="F250" s="423">
        <f>SUM(прил6!H152)</f>
        <v>50880</v>
      </c>
      <c r="G250" s="423">
        <f>SUM(прил6!I152)</f>
        <v>50880</v>
      </c>
    </row>
    <row r="251" spans="1:7" s="43" customFormat="1" ht="32.25" customHeight="1" x14ac:dyDescent="0.25">
      <c r="A251" s="74" t="s">
        <v>112</v>
      </c>
      <c r="B251" s="154" t="s">
        <v>398</v>
      </c>
      <c r="C251" s="249" t="s">
        <v>383</v>
      </c>
      <c r="D251" s="155" t="s">
        <v>384</v>
      </c>
      <c r="E251" s="131"/>
      <c r="F251" s="473">
        <f>SUM(F252+F256)</f>
        <v>694400</v>
      </c>
      <c r="G251" s="473">
        <f>SUM(G252+G256)</f>
        <v>694400</v>
      </c>
    </row>
    <row r="252" spans="1:7" s="43" customFormat="1" ht="63" x14ac:dyDescent="0.25">
      <c r="A252" s="146" t="s">
        <v>148</v>
      </c>
      <c r="B252" s="153" t="s">
        <v>218</v>
      </c>
      <c r="C252" s="161" t="s">
        <v>383</v>
      </c>
      <c r="D252" s="149" t="s">
        <v>384</v>
      </c>
      <c r="E252" s="158"/>
      <c r="F252" s="480">
        <f t="shared" ref="F252:G254" si="10">SUM(F253)</f>
        <v>25000</v>
      </c>
      <c r="G252" s="480">
        <f t="shared" si="10"/>
        <v>25000</v>
      </c>
    </row>
    <row r="253" spans="1:7" s="43" customFormat="1" ht="31.5" x14ac:dyDescent="0.25">
      <c r="A253" s="320" t="s">
        <v>453</v>
      </c>
      <c r="B253" s="328" t="s">
        <v>218</v>
      </c>
      <c r="C253" s="329" t="s">
        <v>10</v>
      </c>
      <c r="D253" s="330" t="s">
        <v>384</v>
      </c>
      <c r="E253" s="337"/>
      <c r="F253" s="421">
        <f t="shared" si="10"/>
        <v>25000</v>
      </c>
      <c r="G253" s="421">
        <f t="shared" si="10"/>
        <v>25000</v>
      </c>
    </row>
    <row r="254" spans="1:7" s="43" customFormat="1" ht="31.5" x14ac:dyDescent="0.25">
      <c r="A254" s="75" t="s">
        <v>149</v>
      </c>
      <c r="B254" s="123" t="s">
        <v>218</v>
      </c>
      <c r="C254" s="159" t="s">
        <v>10</v>
      </c>
      <c r="D254" s="151" t="s">
        <v>454</v>
      </c>
      <c r="E254" s="42"/>
      <c r="F254" s="420">
        <f t="shared" si="10"/>
        <v>25000</v>
      </c>
      <c r="G254" s="420">
        <f t="shared" si="10"/>
        <v>25000</v>
      </c>
    </row>
    <row r="255" spans="1:7" s="43" customFormat="1" ht="36.75" customHeight="1" x14ac:dyDescent="0.25">
      <c r="A255" s="76" t="s">
        <v>537</v>
      </c>
      <c r="B255" s="124" t="s">
        <v>218</v>
      </c>
      <c r="C255" s="156" t="s">
        <v>10</v>
      </c>
      <c r="D255" s="148" t="s">
        <v>454</v>
      </c>
      <c r="E255" s="60" t="s">
        <v>16</v>
      </c>
      <c r="F255" s="423">
        <f>SUM(прил6!H280)</f>
        <v>25000</v>
      </c>
      <c r="G255" s="423">
        <f>SUM(прил6!I280)</f>
        <v>25000</v>
      </c>
    </row>
    <row r="256" spans="1:7" s="43" customFormat="1" ht="49.5" customHeight="1" x14ac:dyDescent="0.25">
      <c r="A256" s="152" t="s">
        <v>113</v>
      </c>
      <c r="B256" s="153" t="s">
        <v>185</v>
      </c>
      <c r="C256" s="161" t="s">
        <v>383</v>
      </c>
      <c r="D256" s="149" t="s">
        <v>384</v>
      </c>
      <c r="E256" s="158"/>
      <c r="F256" s="480">
        <f>SUM(F257)</f>
        <v>669400</v>
      </c>
      <c r="G256" s="480">
        <f>SUM(G257)</f>
        <v>669400</v>
      </c>
    </row>
    <row r="257" spans="1:7" s="43" customFormat="1" ht="49.5" customHeight="1" x14ac:dyDescent="0.25">
      <c r="A257" s="327" t="s">
        <v>397</v>
      </c>
      <c r="B257" s="328" t="s">
        <v>185</v>
      </c>
      <c r="C257" s="329" t="s">
        <v>10</v>
      </c>
      <c r="D257" s="330" t="s">
        <v>384</v>
      </c>
      <c r="E257" s="337"/>
      <c r="F257" s="421">
        <f>SUM(F258+F260)</f>
        <v>669400</v>
      </c>
      <c r="G257" s="421">
        <f>SUM(G258+G260)</f>
        <v>669400</v>
      </c>
    </row>
    <row r="258" spans="1:7" s="43" customFormat="1" ht="47.25" x14ac:dyDescent="0.25">
      <c r="A258" s="75" t="s">
        <v>587</v>
      </c>
      <c r="B258" s="123" t="s">
        <v>185</v>
      </c>
      <c r="C258" s="159" t="s">
        <v>10</v>
      </c>
      <c r="D258" s="151" t="s">
        <v>399</v>
      </c>
      <c r="E258" s="42"/>
      <c r="F258" s="420">
        <f>SUM(F259)</f>
        <v>334700</v>
      </c>
      <c r="G258" s="420">
        <f>SUM(G259)</f>
        <v>334700</v>
      </c>
    </row>
    <row r="259" spans="1:7" s="43" customFormat="1" ht="47.25" x14ac:dyDescent="0.25">
      <c r="A259" s="76" t="s">
        <v>76</v>
      </c>
      <c r="B259" s="124" t="s">
        <v>185</v>
      </c>
      <c r="C259" s="156" t="s">
        <v>10</v>
      </c>
      <c r="D259" s="148" t="s">
        <v>399</v>
      </c>
      <c r="E259" s="60" t="s">
        <v>13</v>
      </c>
      <c r="F259" s="423">
        <f>SUM(прил6!H59)</f>
        <v>334700</v>
      </c>
      <c r="G259" s="423">
        <f>SUM(прил6!I59)</f>
        <v>334700</v>
      </c>
    </row>
    <row r="260" spans="1:7" s="43" customFormat="1" ht="31.5" x14ac:dyDescent="0.25">
      <c r="A260" s="75" t="s">
        <v>79</v>
      </c>
      <c r="B260" s="123" t="s">
        <v>185</v>
      </c>
      <c r="C260" s="159" t="s">
        <v>10</v>
      </c>
      <c r="D260" s="151" t="s">
        <v>400</v>
      </c>
      <c r="E260" s="42"/>
      <c r="F260" s="420">
        <f>SUM(F261)</f>
        <v>334700</v>
      </c>
      <c r="G260" s="420">
        <f>SUM(G261)</f>
        <v>334700</v>
      </c>
    </row>
    <row r="261" spans="1:7" s="43" customFormat="1" ht="47.25" x14ac:dyDescent="0.25">
      <c r="A261" s="76" t="s">
        <v>76</v>
      </c>
      <c r="B261" s="124" t="s">
        <v>185</v>
      </c>
      <c r="C261" s="156" t="s">
        <v>10</v>
      </c>
      <c r="D261" s="148" t="s">
        <v>400</v>
      </c>
      <c r="E261" s="60" t="s">
        <v>13</v>
      </c>
      <c r="F261" s="423">
        <f>SUM(прил6!H61)</f>
        <v>334700</v>
      </c>
      <c r="G261" s="423">
        <f>SUM(прил6!I61)</f>
        <v>334700</v>
      </c>
    </row>
    <row r="262" spans="1:7" ht="63" customHeight="1" x14ac:dyDescent="0.25">
      <c r="A262" s="58" t="s">
        <v>128</v>
      </c>
      <c r="B262" s="154" t="s">
        <v>199</v>
      </c>
      <c r="C262" s="249" t="s">
        <v>383</v>
      </c>
      <c r="D262" s="155" t="s">
        <v>384</v>
      </c>
      <c r="E262" s="131"/>
      <c r="F262" s="473">
        <f>SUM(F263+F269+F274)</f>
        <v>4467334</v>
      </c>
      <c r="G262" s="473">
        <f>SUM(G263+G269+G274)</f>
        <v>4467334</v>
      </c>
    </row>
    <row r="263" spans="1:7" s="43" customFormat="1" ht="96.75" customHeight="1" x14ac:dyDescent="0.25">
      <c r="A263" s="152" t="s">
        <v>129</v>
      </c>
      <c r="B263" s="153" t="s">
        <v>200</v>
      </c>
      <c r="C263" s="161" t="s">
        <v>383</v>
      </c>
      <c r="D263" s="149" t="s">
        <v>384</v>
      </c>
      <c r="E263" s="165"/>
      <c r="F263" s="480">
        <f>SUM(F264)</f>
        <v>2560254</v>
      </c>
      <c r="G263" s="480">
        <f>SUM(G264)</f>
        <v>2560254</v>
      </c>
    </row>
    <row r="264" spans="1:7" s="43" customFormat="1" ht="32.25" customHeight="1" x14ac:dyDescent="0.25">
      <c r="A264" s="327" t="s">
        <v>416</v>
      </c>
      <c r="B264" s="328" t="s">
        <v>200</v>
      </c>
      <c r="C264" s="329" t="s">
        <v>10</v>
      </c>
      <c r="D264" s="330" t="s">
        <v>384</v>
      </c>
      <c r="E264" s="340"/>
      <c r="F264" s="421">
        <f>SUM(F265)</f>
        <v>2560254</v>
      </c>
      <c r="G264" s="421">
        <f>SUM(G265)</f>
        <v>2560254</v>
      </c>
    </row>
    <row r="265" spans="1:7" s="43" customFormat="1" ht="31.5" x14ac:dyDescent="0.25">
      <c r="A265" s="75" t="s">
        <v>84</v>
      </c>
      <c r="B265" s="123" t="s">
        <v>200</v>
      </c>
      <c r="C265" s="159" t="s">
        <v>10</v>
      </c>
      <c r="D265" s="151" t="s">
        <v>415</v>
      </c>
      <c r="E265" s="164"/>
      <c r="F265" s="420">
        <f>SUM(F266:F268)</f>
        <v>2560254</v>
      </c>
      <c r="G265" s="420">
        <f>SUM(G266:G268)</f>
        <v>2560254</v>
      </c>
    </row>
    <row r="266" spans="1:7" s="43" customFormat="1" ht="47.25" x14ac:dyDescent="0.25">
      <c r="A266" s="76" t="s">
        <v>76</v>
      </c>
      <c r="B266" s="124" t="s">
        <v>200</v>
      </c>
      <c r="C266" s="156" t="s">
        <v>10</v>
      </c>
      <c r="D266" s="148" t="s">
        <v>415</v>
      </c>
      <c r="E266" s="132" t="s">
        <v>13</v>
      </c>
      <c r="F266" s="423">
        <f>SUM(прил6!H129)</f>
        <v>2495254</v>
      </c>
      <c r="G266" s="423">
        <f>SUM(прил6!I129)</f>
        <v>2495254</v>
      </c>
    </row>
    <row r="267" spans="1:7" s="43" customFormat="1" ht="30" customHeight="1" x14ac:dyDescent="0.25">
      <c r="A267" s="76" t="s">
        <v>537</v>
      </c>
      <c r="B267" s="124" t="s">
        <v>200</v>
      </c>
      <c r="C267" s="156" t="s">
        <v>10</v>
      </c>
      <c r="D267" s="148" t="s">
        <v>415</v>
      </c>
      <c r="E267" s="132" t="s">
        <v>16</v>
      </c>
      <c r="F267" s="423">
        <f>SUM(прил6!H130)</f>
        <v>64000</v>
      </c>
      <c r="G267" s="423">
        <f>SUM(прил6!I130)</f>
        <v>64000</v>
      </c>
    </row>
    <row r="268" spans="1:7" s="43" customFormat="1" ht="16.5" customHeight="1" x14ac:dyDescent="0.25">
      <c r="A268" s="76" t="s">
        <v>18</v>
      </c>
      <c r="B268" s="124" t="s">
        <v>200</v>
      </c>
      <c r="C268" s="156" t="s">
        <v>10</v>
      </c>
      <c r="D268" s="148" t="s">
        <v>415</v>
      </c>
      <c r="E268" s="132" t="s">
        <v>17</v>
      </c>
      <c r="F268" s="423">
        <f>SUM(прил6!H131)</f>
        <v>1000</v>
      </c>
      <c r="G268" s="423">
        <f>SUM(прил6!I131)</f>
        <v>1000</v>
      </c>
    </row>
    <row r="269" spans="1:7" s="43" customFormat="1" ht="96.75" customHeight="1" x14ac:dyDescent="0.25">
      <c r="A269" s="152" t="s">
        <v>130</v>
      </c>
      <c r="B269" s="153" t="s">
        <v>201</v>
      </c>
      <c r="C269" s="161" t="s">
        <v>383</v>
      </c>
      <c r="D269" s="149" t="s">
        <v>384</v>
      </c>
      <c r="E269" s="165"/>
      <c r="F269" s="480">
        <f t="shared" ref="F269:G270" si="11">SUM(F270)</f>
        <v>1807080</v>
      </c>
      <c r="G269" s="480">
        <f t="shared" si="11"/>
        <v>1807080</v>
      </c>
    </row>
    <row r="270" spans="1:7" s="43" customFormat="1" ht="48.75" customHeight="1" x14ac:dyDescent="0.25">
      <c r="A270" s="327" t="s">
        <v>403</v>
      </c>
      <c r="B270" s="328" t="s">
        <v>201</v>
      </c>
      <c r="C270" s="329" t="s">
        <v>10</v>
      </c>
      <c r="D270" s="330" t="s">
        <v>384</v>
      </c>
      <c r="E270" s="340"/>
      <c r="F270" s="421">
        <f t="shared" si="11"/>
        <v>1807080</v>
      </c>
      <c r="G270" s="421">
        <f t="shared" si="11"/>
        <v>1807080</v>
      </c>
    </row>
    <row r="271" spans="1:7" s="43" customFormat="1" ht="18" customHeight="1" x14ac:dyDescent="0.25">
      <c r="A271" s="75" t="s">
        <v>99</v>
      </c>
      <c r="B271" s="123" t="s">
        <v>201</v>
      </c>
      <c r="C271" s="159" t="s">
        <v>10</v>
      </c>
      <c r="D271" s="151" t="s">
        <v>404</v>
      </c>
      <c r="E271" s="164"/>
      <c r="F271" s="420">
        <f>SUM(F272:F273)</f>
        <v>1807080</v>
      </c>
      <c r="G271" s="420">
        <f>SUM(G272:G273)</f>
        <v>1807080</v>
      </c>
    </row>
    <row r="272" spans="1:7" s="43" customFormat="1" ht="32.25" customHeight="1" x14ac:dyDescent="0.25">
      <c r="A272" s="76" t="s">
        <v>537</v>
      </c>
      <c r="B272" s="124" t="s">
        <v>201</v>
      </c>
      <c r="C272" s="156" t="s">
        <v>10</v>
      </c>
      <c r="D272" s="148" t="s">
        <v>404</v>
      </c>
      <c r="E272" s="132" t="s">
        <v>16</v>
      </c>
      <c r="F272" s="423">
        <f>SUM(прил6!H82+прил6!H196+прил6!H247+прил6!H307+прил6!H327)</f>
        <v>1682080</v>
      </c>
      <c r="G272" s="423">
        <f>SUM(прил6!I82+прил6!I196+прил6!I247+прил6!I307+прил6!I327)</f>
        <v>1682080</v>
      </c>
    </row>
    <row r="273" spans="1:7" s="43" customFormat="1" ht="32.25" customHeight="1" x14ac:dyDescent="0.25">
      <c r="A273" s="101" t="s">
        <v>834</v>
      </c>
      <c r="B273" s="124" t="s">
        <v>201</v>
      </c>
      <c r="C273" s="156" t="s">
        <v>10</v>
      </c>
      <c r="D273" s="148" t="s">
        <v>404</v>
      </c>
      <c r="E273" s="132" t="s">
        <v>835</v>
      </c>
      <c r="F273" s="423">
        <f>SUM(прил6!H262)</f>
        <v>125000</v>
      </c>
      <c r="G273" s="423">
        <f>SUM(прил6!I262)</f>
        <v>125000</v>
      </c>
    </row>
    <row r="274" spans="1:7" s="43" customFormat="1" ht="94.5" customHeight="1" x14ac:dyDescent="0.25">
      <c r="A274" s="152" t="s">
        <v>511</v>
      </c>
      <c r="B274" s="153" t="s">
        <v>507</v>
      </c>
      <c r="C274" s="161" t="s">
        <v>383</v>
      </c>
      <c r="D274" s="149" t="s">
        <v>384</v>
      </c>
      <c r="E274" s="165"/>
      <c r="F274" s="480">
        <f t="shared" ref="F274:G276" si="12">SUM(F275)</f>
        <v>100000</v>
      </c>
      <c r="G274" s="480">
        <f t="shared" si="12"/>
        <v>100000</v>
      </c>
    </row>
    <row r="275" spans="1:7" s="43" customFormat="1" ht="48" customHeight="1" x14ac:dyDescent="0.25">
      <c r="A275" s="327" t="s">
        <v>509</v>
      </c>
      <c r="B275" s="328" t="s">
        <v>507</v>
      </c>
      <c r="C275" s="329" t="s">
        <v>10</v>
      </c>
      <c r="D275" s="330" t="s">
        <v>384</v>
      </c>
      <c r="E275" s="340"/>
      <c r="F275" s="421">
        <f t="shared" si="12"/>
        <v>100000</v>
      </c>
      <c r="G275" s="421">
        <f t="shared" si="12"/>
        <v>100000</v>
      </c>
    </row>
    <row r="276" spans="1:7" s="43" customFormat="1" ht="30.75" customHeight="1" x14ac:dyDescent="0.25">
      <c r="A276" s="75" t="s">
        <v>510</v>
      </c>
      <c r="B276" s="123" t="s">
        <v>507</v>
      </c>
      <c r="C276" s="159" t="s">
        <v>10</v>
      </c>
      <c r="D276" s="151" t="s">
        <v>508</v>
      </c>
      <c r="E276" s="164"/>
      <c r="F276" s="420">
        <f t="shared" si="12"/>
        <v>100000</v>
      </c>
      <c r="G276" s="420">
        <f t="shared" si="12"/>
        <v>100000</v>
      </c>
    </row>
    <row r="277" spans="1:7" s="43" customFormat="1" ht="32.25" customHeight="1" x14ac:dyDescent="0.25">
      <c r="A277" s="76" t="s">
        <v>537</v>
      </c>
      <c r="B277" s="124" t="s">
        <v>507</v>
      </c>
      <c r="C277" s="156" t="s">
        <v>10</v>
      </c>
      <c r="D277" s="148" t="s">
        <v>508</v>
      </c>
      <c r="E277" s="132" t="s">
        <v>16</v>
      </c>
      <c r="F277" s="423">
        <f>SUM(прил6!H135)</f>
        <v>100000</v>
      </c>
      <c r="G277" s="423">
        <f>SUM(прил6!I135)</f>
        <v>100000</v>
      </c>
    </row>
    <row r="278" spans="1:7" s="43" customFormat="1" ht="47.25" x14ac:dyDescent="0.25">
      <c r="A278" s="130" t="s">
        <v>120</v>
      </c>
      <c r="B278" s="154" t="s">
        <v>208</v>
      </c>
      <c r="C278" s="249" t="s">
        <v>383</v>
      </c>
      <c r="D278" s="155" t="s">
        <v>384</v>
      </c>
      <c r="E278" s="131"/>
      <c r="F278" s="473">
        <f>SUM(F279+F283)</f>
        <v>8347482</v>
      </c>
      <c r="G278" s="473">
        <f>SUM(G279+G283)</f>
        <v>7887057</v>
      </c>
    </row>
    <row r="279" spans="1:7" s="43" customFormat="1" ht="50.25" customHeight="1" x14ac:dyDescent="0.25">
      <c r="A279" s="152" t="s">
        <v>169</v>
      </c>
      <c r="B279" s="153" t="s">
        <v>212</v>
      </c>
      <c r="C279" s="161" t="s">
        <v>383</v>
      </c>
      <c r="D279" s="149" t="s">
        <v>384</v>
      </c>
      <c r="E279" s="158"/>
      <c r="F279" s="480">
        <f t="shared" ref="F279:G281" si="13">SUM(F280)</f>
        <v>5722416</v>
      </c>
      <c r="G279" s="480">
        <f t="shared" si="13"/>
        <v>5261991</v>
      </c>
    </row>
    <row r="280" spans="1:7" s="43" customFormat="1" ht="36" customHeight="1" x14ac:dyDescent="0.25">
      <c r="A280" s="327" t="s">
        <v>490</v>
      </c>
      <c r="B280" s="328" t="s">
        <v>212</v>
      </c>
      <c r="C280" s="329" t="s">
        <v>12</v>
      </c>
      <c r="D280" s="330" t="s">
        <v>384</v>
      </c>
      <c r="E280" s="337"/>
      <c r="F280" s="421">
        <f t="shared" si="13"/>
        <v>5722416</v>
      </c>
      <c r="G280" s="421">
        <f t="shared" si="13"/>
        <v>5261991</v>
      </c>
    </row>
    <row r="281" spans="1:7" s="43" customFormat="1" ht="47.25" x14ac:dyDescent="0.25">
      <c r="A281" s="75" t="s">
        <v>492</v>
      </c>
      <c r="B281" s="123" t="s">
        <v>212</v>
      </c>
      <c r="C281" s="159" t="s">
        <v>12</v>
      </c>
      <c r="D281" s="151" t="s">
        <v>491</v>
      </c>
      <c r="E281" s="42"/>
      <c r="F281" s="420">
        <f t="shared" si="13"/>
        <v>5722416</v>
      </c>
      <c r="G281" s="420">
        <f t="shared" si="13"/>
        <v>5261991</v>
      </c>
    </row>
    <row r="282" spans="1:7" s="43" customFormat="1" ht="17.25" customHeight="1" x14ac:dyDescent="0.25">
      <c r="A282" s="76" t="s">
        <v>21</v>
      </c>
      <c r="B282" s="124" t="s">
        <v>212</v>
      </c>
      <c r="C282" s="156" t="s">
        <v>12</v>
      </c>
      <c r="D282" s="148" t="s">
        <v>491</v>
      </c>
      <c r="E282" s="60" t="s">
        <v>66</v>
      </c>
      <c r="F282" s="423">
        <f>SUM(прил6!H478)</f>
        <v>5722416</v>
      </c>
      <c r="G282" s="423">
        <f>SUM(прил6!I478)</f>
        <v>5261991</v>
      </c>
    </row>
    <row r="283" spans="1:7" s="43" customFormat="1" ht="63" x14ac:dyDescent="0.25">
      <c r="A283" s="146" t="s">
        <v>121</v>
      </c>
      <c r="B283" s="153" t="s">
        <v>209</v>
      </c>
      <c r="C283" s="161" t="s">
        <v>383</v>
      </c>
      <c r="D283" s="149" t="s">
        <v>384</v>
      </c>
      <c r="E283" s="158"/>
      <c r="F283" s="480">
        <f>SUM(F284)</f>
        <v>2625066</v>
      </c>
      <c r="G283" s="480">
        <f>SUM(G284)</f>
        <v>2625066</v>
      </c>
    </row>
    <row r="284" spans="1:7" s="43" customFormat="1" ht="65.25" customHeight="1" x14ac:dyDescent="0.25">
      <c r="A284" s="327" t="s">
        <v>405</v>
      </c>
      <c r="B284" s="328" t="s">
        <v>209</v>
      </c>
      <c r="C284" s="329" t="s">
        <v>10</v>
      </c>
      <c r="D284" s="330" t="s">
        <v>384</v>
      </c>
      <c r="E284" s="337"/>
      <c r="F284" s="421">
        <f>SUM(F285)</f>
        <v>2625066</v>
      </c>
      <c r="G284" s="421">
        <f>SUM(G285)</f>
        <v>2625066</v>
      </c>
    </row>
    <row r="285" spans="1:7" s="43" customFormat="1" ht="31.5" x14ac:dyDescent="0.25">
      <c r="A285" s="150" t="s">
        <v>75</v>
      </c>
      <c r="B285" s="123" t="s">
        <v>209</v>
      </c>
      <c r="C285" s="159" t="s">
        <v>10</v>
      </c>
      <c r="D285" s="151" t="s">
        <v>388</v>
      </c>
      <c r="E285" s="42"/>
      <c r="F285" s="420">
        <f>SUM(F286:F287)</f>
        <v>2625066</v>
      </c>
      <c r="G285" s="420">
        <f>SUM(G286:G287)</f>
        <v>2625066</v>
      </c>
    </row>
    <row r="286" spans="1:7" s="43" customFormat="1" ht="47.25" x14ac:dyDescent="0.25">
      <c r="A286" s="129" t="s">
        <v>76</v>
      </c>
      <c r="B286" s="124" t="s">
        <v>209</v>
      </c>
      <c r="C286" s="156" t="s">
        <v>10</v>
      </c>
      <c r="D286" s="148" t="s">
        <v>388</v>
      </c>
      <c r="E286" s="60" t="s">
        <v>13</v>
      </c>
      <c r="F286" s="423">
        <f>SUM(прил6!H87)</f>
        <v>2622066</v>
      </c>
      <c r="G286" s="423">
        <f>SUM(прил6!I87)</f>
        <v>2622066</v>
      </c>
    </row>
    <row r="287" spans="1:7" s="43" customFormat="1" ht="18" customHeight="1" x14ac:dyDescent="0.25">
      <c r="A287" s="129" t="s">
        <v>18</v>
      </c>
      <c r="B287" s="124" t="s">
        <v>209</v>
      </c>
      <c r="C287" s="156" t="s">
        <v>10</v>
      </c>
      <c r="D287" s="148" t="s">
        <v>388</v>
      </c>
      <c r="E287" s="60" t="s">
        <v>17</v>
      </c>
      <c r="F287" s="423">
        <f>SUM(прил6!H88)</f>
        <v>3000</v>
      </c>
      <c r="G287" s="423">
        <f>SUM(прил6!I88)</f>
        <v>3000</v>
      </c>
    </row>
    <row r="288" spans="1:7" s="43" customFormat="1" ht="33" customHeight="1" x14ac:dyDescent="0.25">
      <c r="A288" s="58" t="s">
        <v>135</v>
      </c>
      <c r="B288" s="154" t="s">
        <v>204</v>
      </c>
      <c r="C288" s="249" t="s">
        <v>383</v>
      </c>
      <c r="D288" s="155" t="s">
        <v>384</v>
      </c>
      <c r="E288" s="131"/>
      <c r="F288" s="473">
        <f>SUM(F289+F293)</f>
        <v>35000</v>
      </c>
      <c r="G288" s="473">
        <f>SUM(G289+G293)</f>
        <v>35000</v>
      </c>
    </row>
    <row r="289" spans="1:7" s="43" customFormat="1" ht="63" x14ac:dyDescent="0.25">
      <c r="A289" s="146" t="s">
        <v>158</v>
      </c>
      <c r="B289" s="153" t="s">
        <v>226</v>
      </c>
      <c r="C289" s="161" t="s">
        <v>383</v>
      </c>
      <c r="D289" s="149" t="s">
        <v>384</v>
      </c>
      <c r="E289" s="158"/>
      <c r="F289" s="480">
        <f t="shared" ref="F289:G291" si="14">SUM(F290)</f>
        <v>25000</v>
      </c>
      <c r="G289" s="480">
        <f t="shared" si="14"/>
        <v>25000</v>
      </c>
    </row>
    <row r="290" spans="1:7" s="43" customFormat="1" ht="31.5" x14ac:dyDescent="0.25">
      <c r="A290" s="320" t="s">
        <v>467</v>
      </c>
      <c r="B290" s="328" t="s">
        <v>226</v>
      </c>
      <c r="C290" s="329" t="s">
        <v>12</v>
      </c>
      <c r="D290" s="330" t="s">
        <v>384</v>
      </c>
      <c r="E290" s="337"/>
      <c r="F290" s="421">
        <f t="shared" si="14"/>
        <v>25000</v>
      </c>
      <c r="G290" s="421">
        <f t="shared" si="14"/>
        <v>25000</v>
      </c>
    </row>
    <row r="291" spans="1:7" s="43" customFormat="1" ht="31.5" x14ac:dyDescent="0.25">
      <c r="A291" s="150" t="s">
        <v>469</v>
      </c>
      <c r="B291" s="123" t="s">
        <v>226</v>
      </c>
      <c r="C291" s="159" t="s">
        <v>12</v>
      </c>
      <c r="D291" s="151" t="s">
        <v>468</v>
      </c>
      <c r="E291" s="42"/>
      <c r="F291" s="420">
        <f t="shared" si="14"/>
        <v>25000</v>
      </c>
      <c r="G291" s="420">
        <f t="shared" si="14"/>
        <v>25000</v>
      </c>
    </row>
    <row r="292" spans="1:7" s="43" customFormat="1" ht="29.25" customHeight="1" x14ac:dyDescent="0.25">
      <c r="A292" s="129" t="s">
        <v>537</v>
      </c>
      <c r="B292" s="124" t="s">
        <v>226</v>
      </c>
      <c r="C292" s="156" t="s">
        <v>12</v>
      </c>
      <c r="D292" s="148" t="s">
        <v>468</v>
      </c>
      <c r="E292" s="60" t="s">
        <v>16</v>
      </c>
      <c r="F292" s="423">
        <f>SUM(прил6!H332)</f>
        <v>25000</v>
      </c>
      <c r="G292" s="423">
        <f>SUM(прил6!I332)</f>
        <v>25000</v>
      </c>
    </row>
    <row r="293" spans="1:7" s="43" customFormat="1" ht="47.25" x14ac:dyDescent="0.25">
      <c r="A293" s="152" t="s">
        <v>136</v>
      </c>
      <c r="B293" s="153" t="s">
        <v>205</v>
      </c>
      <c r="C293" s="161" t="s">
        <v>383</v>
      </c>
      <c r="D293" s="149" t="s">
        <v>384</v>
      </c>
      <c r="E293" s="158"/>
      <c r="F293" s="480">
        <f t="shared" ref="F293:G295" si="15">SUM(F294)</f>
        <v>10000</v>
      </c>
      <c r="G293" s="480">
        <f t="shared" si="15"/>
        <v>10000</v>
      </c>
    </row>
    <row r="294" spans="1:7" s="43" customFormat="1" ht="63" x14ac:dyDescent="0.25">
      <c r="A294" s="327" t="s">
        <v>431</v>
      </c>
      <c r="B294" s="328" t="s">
        <v>205</v>
      </c>
      <c r="C294" s="329" t="s">
        <v>10</v>
      </c>
      <c r="D294" s="330" t="s">
        <v>384</v>
      </c>
      <c r="E294" s="337"/>
      <c r="F294" s="421">
        <f t="shared" si="15"/>
        <v>10000</v>
      </c>
      <c r="G294" s="421">
        <f t="shared" si="15"/>
        <v>10000</v>
      </c>
    </row>
    <row r="295" spans="1:7" s="43" customFormat="1" ht="31.5" x14ac:dyDescent="0.25">
      <c r="A295" s="75" t="s">
        <v>433</v>
      </c>
      <c r="B295" s="123" t="s">
        <v>205</v>
      </c>
      <c r="C295" s="159" t="s">
        <v>10</v>
      </c>
      <c r="D295" s="151" t="s">
        <v>432</v>
      </c>
      <c r="E295" s="42"/>
      <c r="F295" s="420">
        <f t="shared" si="15"/>
        <v>10000</v>
      </c>
      <c r="G295" s="420">
        <f t="shared" si="15"/>
        <v>10000</v>
      </c>
    </row>
    <row r="296" spans="1:7" s="43" customFormat="1" ht="19.5" customHeight="1" x14ac:dyDescent="0.25">
      <c r="A296" s="76" t="s">
        <v>18</v>
      </c>
      <c r="B296" s="124" t="s">
        <v>205</v>
      </c>
      <c r="C296" s="156" t="s">
        <v>10</v>
      </c>
      <c r="D296" s="148" t="s">
        <v>432</v>
      </c>
      <c r="E296" s="60" t="s">
        <v>17</v>
      </c>
      <c r="F296" s="423">
        <f>SUM(прил6!H170)</f>
        <v>10000</v>
      </c>
      <c r="G296" s="423">
        <f>SUM(прил6!I170)</f>
        <v>10000</v>
      </c>
    </row>
    <row r="297" spans="1:7" ht="33.75" customHeight="1" x14ac:dyDescent="0.25">
      <c r="A297" s="58" t="s">
        <v>114</v>
      </c>
      <c r="B297" s="136" t="s">
        <v>186</v>
      </c>
      <c r="C297" s="247" t="s">
        <v>383</v>
      </c>
      <c r="D297" s="137" t="s">
        <v>384</v>
      </c>
      <c r="E297" s="16"/>
      <c r="F297" s="473">
        <f t="shared" ref="F297:G300" si="16">SUM(F298)</f>
        <v>334700</v>
      </c>
      <c r="G297" s="473">
        <f t="shared" si="16"/>
        <v>334700</v>
      </c>
    </row>
    <row r="298" spans="1:7" s="43" customFormat="1" ht="51" customHeight="1" x14ac:dyDescent="0.25">
      <c r="A298" s="152" t="s">
        <v>115</v>
      </c>
      <c r="B298" s="143" t="s">
        <v>187</v>
      </c>
      <c r="C298" s="248" t="s">
        <v>383</v>
      </c>
      <c r="D298" s="144" t="s">
        <v>384</v>
      </c>
      <c r="E298" s="167"/>
      <c r="F298" s="480">
        <f t="shared" si="16"/>
        <v>334700</v>
      </c>
      <c r="G298" s="480">
        <f t="shared" si="16"/>
        <v>334700</v>
      </c>
    </row>
    <row r="299" spans="1:7" s="43" customFormat="1" ht="51" customHeight="1" x14ac:dyDescent="0.25">
      <c r="A299" s="327" t="s">
        <v>401</v>
      </c>
      <c r="B299" s="315" t="s">
        <v>187</v>
      </c>
      <c r="C299" s="316" t="s">
        <v>12</v>
      </c>
      <c r="D299" s="317" t="s">
        <v>384</v>
      </c>
      <c r="E299" s="343"/>
      <c r="F299" s="421">
        <f t="shared" si="16"/>
        <v>334700</v>
      </c>
      <c r="G299" s="421">
        <f t="shared" si="16"/>
        <v>334700</v>
      </c>
    </row>
    <row r="300" spans="1:7" s="43" customFormat="1" ht="32.25" customHeight="1" x14ac:dyDescent="0.25">
      <c r="A300" s="75" t="s">
        <v>78</v>
      </c>
      <c r="B300" s="117" t="s">
        <v>187</v>
      </c>
      <c r="C300" s="209" t="s">
        <v>12</v>
      </c>
      <c r="D300" s="115" t="s">
        <v>402</v>
      </c>
      <c r="E300" s="28"/>
      <c r="F300" s="420">
        <f t="shared" si="16"/>
        <v>334700</v>
      </c>
      <c r="G300" s="420">
        <f t="shared" si="16"/>
        <v>334700</v>
      </c>
    </row>
    <row r="301" spans="1:7" s="43" customFormat="1" ht="47.25" x14ac:dyDescent="0.25">
      <c r="A301" s="76" t="s">
        <v>76</v>
      </c>
      <c r="B301" s="125" t="s">
        <v>187</v>
      </c>
      <c r="C301" s="210" t="s">
        <v>12</v>
      </c>
      <c r="D301" s="122" t="s">
        <v>402</v>
      </c>
      <c r="E301" s="44" t="s">
        <v>13</v>
      </c>
      <c r="F301" s="423">
        <f>SUM(прил6!H66)</f>
        <v>334700</v>
      </c>
      <c r="G301" s="423">
        <f>SUM(прил6!I66)</f>
        <v>334700</v>
      </c>
    </row>
    <row r="302" spans="1:7" s="43" customFormat="1" ht="28.5" customHeight="1" x14ac:dyDescent="0.25">
      <c r="A302" s="470" t="s">
        <v>631</v>
      </c>
      <c r="B302" s="466"/>
      <c r="C302" s="467"/>
      <c r="D302" s="468"/>
      <c r="E302" s="469"/>
      <c r="F302" s="478">
        <f>SUM(F303+F307+F312+F316+F320+F330+F334)</f>
        <v>26424243</v>
      </c>
      <c r="G302" s="478">
        <f>SUM(G303+G307+G312+G316+G320+G330+G334)</f>
        <v>27420865</v>
      </c>
    </row>
    <row r="303" spans="1:7" s="43" customFormat="1" ht="16.5" customHeight="1" x14ac:dyDescent="0.25">
      <c r="A303" s="74" t="s">
        <v>103</v>
      </c>
      <c r="B303" s="154" t="s">
        <v>385</v>
      </c>
      <c r="C303" s="249" t="s">
        <v>383</v>
      </c>
      <c r="D303" s="155" t="s">
        <v>384</v>
      </c>
      <c r="E303" s="131"/>
      <c r="F303" s="473">
        <f t="shared" ref="F303:G305" si="17">SUM(F304)</f>
        <v>1828008</v>
      </c>
      <c r="G303" s="473">
        <f t="shared" si="17"/>
        <v>1828008</v>
      </c>
    </row>
    <row r="304" spans="1:7" s="43" customFormat="1" ht="17.25" customHeight="1" x14ac:dyDescent="0.25">
      <c r="A304" s="152" t="s">
        <v>104</v>
      </c>
      <c r="B304" s="153" t="s">
        <v>181</v>
      </c>
      <c r="C304" s="161" t="s">
        <v>383</v>
      </c>
      <c r="D304" s="149" t="s">
        <v>384</v>
      </c>
      <c r="E304" s="158"/>
      <c r="F304" s="480">
        <f t="shared" si="17"/>
        <v>1828008</v>
      </c>
      <c r="G304" s="480">
        <f t="shared" si="17"/>
        <v>1828008</v>
      </c>
    </row>
    <row r="305" spans="1:7" s="43" customFormat="1" ht="31.5" x14ac:dyDescent="0.25">
      <c r="A305" s="75" t="s">
        <v>75</v>
      </c>
      <c r="B305" s="123" t="s">
        <v>181</v>
      </c>
      <c r="C305" s="159" t="s">
        <v>383</v>
      </c>
      <c r="D305" s="151" t="s">
        <v>388</v>
      </c>
      <c r="E305" s="42"/>
      <c r="F305" s="420">
        <f t="shared" si="17"/>
        <v>1828008</v>
      </c>
      <c r="G305" s="420">
        <f t="shared" si="17"/>
        <v>1828008</v>
      </c>
    </row>
    <row r="306" spans="1:7" s="43" customFormat="1" ht="47.25" x14ac:dyDescent="0.25">
      <c r="A306" s="76" t="s">
        <v>76</v>
      </c>
      <c r="B306" s="124" t="s">
        <v>181</v>
      </c>
      <c r="C306" s="156" t="s">
        <v>383</v>
      </c>
      <c r="D306" s="148" t="s">
        <v>388</v>
      </c>
      <c r="E306" s="60" t="s">
        <v>13</v>
      </c>
      <c r="F306" s="423">
        <f>SUM(прил6!H21)</f>
        <v>1828008</v>
      </c>
      <c r="G306" s="423">
        <f>SUM(прил6!I21)</f>
        <v>1828008</v>
      </c>
    </row>
    <row r="307" spans="1:7" s="43" customFormat="1" ht="16.5" customHeight="1" x14ac:dyDescent="0.25">
      <c r="A307" s="74" t="s">
        <v>118</v>
      </c>
      <c r="B307" s="154" t="s">
        <v>188</v>
      </c>
      <c r="C307" s="249" t="s">
        <v>383</v>
      </c>
      <c r="D307" s="155" t="s">
        <v>384</v>
      </c>
      <c r="E307" s="131"/>
      <c r="F307" s="473">
        <f>SUM(F308)</f>
        <v>14694456</v>
      </c>
      <c r="G307" s="473">
        <f>SUM(G308)</f>
        <v>15657078</v>
      </c>
    </row>
    <row r="308" spans="1:7" s="43" customFormat="1" ht="15.75" customHeight="1" x14ac:dyDescent="0.25">
      <c r="A308" s="152" t="s">
        <v>119</v>
      </c>
      <c r="B308" s="153" t="s">
        <v>189</v>
      </c>
      <c r="C308" s="161" t="s">
        <v>383</v>
      </c>
      <c r="D308" s="149" t="s">
        <v>384</v>
      </c>
      <c r="E308" s="158"/>
      <c r="F308" s="480">
        <f>SUM(F309)</f>
        <v>14694456</v>
      </c>
      <c r="G308" s="480">
        <f>SUM(G309)</f>
        <v>15657078</v>
      </c>
    </row>
    <row r="309" spans="1:7" s="43" customFormat="1" ht="31.5" x14ac:dyDescent="0.25">
      <c r="A309" s="75" t="s">
        <v>75</v>
      </c>
      <c r="B309" s="123" t="s">
        <v>189</v>
      </c>
      <c r="C309" s="159" t="s">
        <v>383</v>
      </c>
      <c r="D309" s="151" t="s">
        <v>388</v>
      </c>
      <c r="E309" s="42"/>
      <c r="F309" s="420">
        <f>SUM(F310:F311)</f>
        <v>14694456</v>
      </c>
      <c r="G309" s="420">
        <f>SUM(G310:G311)</f>
        <v>15657078</v>
      </c>
    </row>
    <row r="310" spans="1:7" s="43" customFormat="1" ht="47.25" x14ac:dyDescent="0.25">
      <c r="A310" s="76" t="s">
        <v>76</v>
      </c>
      <c r="B310" s="124" t="s">
        <v>189</v>
      </c>
      <c r="C310" s="156" t="s">
        <v>383</v>
      </c>
      <c r="D310" s="148" t="s">
        <v>388</v>
      </c>
      <c r="E310" s="60" t="s">
        <v>13</v>
      </c>
      <c r="F310" s="423">
        <f>SUM(прил6!H70)</f>
        <v>14683912</v>
      </c>
      <c r="G310" s="423">
        <f>SUM(прил6!I70)</f>
        <v>15646534</v>
      </c>
    </row>
    <row r="311" spans="1:7" s="43" customFormat="1" ht="16.5" customHeight="1" x14ac:dyDescent="0.25">
      <c r="A311" s="76" t="s">
        <v>18</v>
      </c>
      <c r="B311" s="124" t="s">
        <v>189</v>
      </c>
      <c r="C311" s="156" t="s">
        <v>383</v>
      </c>
      <c r="D311" s="148" t="s">
        <v>388</v>
      </c>
      <c r="E311" s="60" t="s">
        <v>17</v>
      </c>
      <c r="F311" s="423">
        <f>SUM(прил6!H71)</f>
        <v>10544</v>
      </c>
      <c r="G311" s="423">
        <f>SUM(прил6!I71)</f>
        <v>10544</v>
      </c>
    </row>
    <row r="312" spans="1:7" s="43" customFormat="1" ht="31.5" x14ac:dyDescent="0.25">
      <c r="A312" s="74" t="s">
        <v>108</v>
      </c>
      <c r="B312" s="154" t="s">
        <v>213</v>
      </c>
      <c r="C312" s="249" t="s">
        <v>383</v>
      </c>
      <c r="D312" s="155" t="s">
        <v>384</v>
      </c>
      <c r="E312" s="131"/>
      <c r="F312" s="473">
        <f t="shared" ref="F312:G314" si="18">SUM(F313)</f>
        <v>697604</v>
      </c>
      <c r="G312" s="473">
        <f t="shared" si="18"/>
        <v>697604</v>
      </c>
    </row>
    <row r="313" spans="1:7" s="43" customFormat="1" ht="16.5" customHeight="1" x14ac:dyDescent="0.25">
      <c r="A313" s="152" t="s">
        <v>109</v>
      </c>
      <c r="B313" s="153" t="s">
        <v>214</v>
      </c>
      <c r="C313" s="161" t="s">
        <v>383</v>
      </c>
      <c r="D313" s="149" t="s">
        <v>384</v>
      </c>
      <c r="E313" s="158"/>
      <c r="F313" s="480">
        <f t="shared" si="18"/>
        <v>697604</v>
      </c>
      <c r="G313" s="480">
        <f t="shared" si="18"/>
        <v>697604</v>
      </c>
    </row>
    <row r="314" spans="1:7" s="43" customFormat="1" ht="31.5" x14ac:dyDescent="0.25">
      <c r="A314" s="75" t="s">
        <v>75</v>
      </c>
      <c r="B314" s="123" t="s">
        <v>214</v>
      </c>
      <c r="C314" s="159" t="s">
        <v>383</v>
      </c>
      <c r="D314" s="151" t="s">
        <v>388</v>
      </c>
      <c r="E314" s="42"/>
      <c r="F314" s="420">
        <f t="shared" si="18"/>
        <v>697604</v>
      </c>
      <c r="G314" s="420">
        <f t="shared" si="18"/>
        <v>697604</v>
      </c>
    </row>
    <row r="315" spans="1:7" s="43" customFormat="1" ht="47.25" x14ac:dyDescent="0.25">
      <c r="A315" s="76" t="s">
        <v>76</v>
      </c>
      <c r="B315" s="124" t="s">
        <v>214</v>
      </c>
      <c r="C315" s="156" t="s">
        <v>383</v>
      </c>
      <c r="D315" s="148" t="s">
        <v>388</v>
      </c>
      <c r="E315" s="60" t="s">
        <v>13</v>
      </c>
      <c r="F315" s="423">
        <f>SUM(прил6!H31)</f>
        <v>697604</v>
      </c>
      <c r="G315" s="423">
        <f>SUM(прил6!I31)</f>
        <v>697604</v>
      </c>
    </row>
    <row r="316" spans="1:7" s="43" customFormat="1" ht="31.5" x14ac:dyDescent="0.25">
      <c r="A316" s="74" t="s">
        <v>24</v>
      </c>
      <c r="B316" s="154" t="s">
        <v>193</v>
      </c>
      <c r="C316" s="249" t="s">
        <v>383</v>
      </c>
      <c r="D316" s="155" t="s">
        <v>384</v>
      </c>
      <c r="E316" s="131"/>
      <c r="F316" s="473">
        <f>SUM(F317)</f>
        <v>46687</v>
      </c>
      <c r="G316" s="473">
        <f>SUM(G317)</f>
        <v>46687</v>
      </c>
    </row>
    <row r="317" spans="1:7" s="43" customFormat="1" ht="16.5" customHeight="1" x14ac:dyDescent="0.25">
      <c r="A317" s="152" t="s">
        <v>83</v>
      </c>
      <c r="B317" s="153" t="s">
        <v>194</v>
      </c>
      <c r="C317" s="161" t="s">
        <v>383</v>
      </c>
      <c r="D317" s="149" t="s">
        <v>384</v>
      </c>
      <c r="E317" s="158"/>
      <c r="F317" s="480">
        <f>SUM(F318)</f>
        <v>46687</v>
      </c>
      <c r="G317" s="480">
        <f>SUM(G318)</f>
        <v>46687</v>
      </c>
    </row>
    <row r="318" spans="1:7" s="43" customFormat="1" ht="16.5" customHeight="1" x14ac:dyDescent="0.25">
      <c r="A318" s="75" t="s">
        <v>101</v>
      </c>
      <c r="B318" s="123" t="s">
        <v>194</v>
      </c>
      <c r="C318" s="159" t="s">
        <v>383</v>
      </c>
      <c r="D318" s="151" t="s">
        <v>412</v>
      </c>
      <c r="E318" s="42"/>
      <c r="F318" s="420">
        <f>SUM(F319:F319)</f>
        <v>46687</v>
      </c>
      <c r="G318" s="420">
        <f>SUM(G319:G319)</f>
        <v>46687</v>
      </c>
    </row>
    <row r="319" spans="1:7" s="43" customFormat="1" ht="18.75" customHeight="1" x14ac:dyDescent="0.25">
      <c r="A319" s="76" t="s">
        <v>18</v>
      </c>
      <c r="B319" s="124" t="s">
        <v>194</v>
      </c>
      <c r="C319" s="156" t="s">
        <v>383</v>
      </c>
      <c r="D319" s="148" t="s">
        <v>412</v>
      </c>
      <c r="E319" s="60" t="s">
        <v>17</v>
      </c>
      <c r="F319" s="423">
        <f>SUM(прил6!H108)</f>
        <v>46687</v>
      </c>
      <c r="G319" s="423">
        <f>SUM(прил6!I108)</f>
        <v>46687</v>
      </c>
    </row>
    <row r="320" spans="1:7" s="43" customFormat="1" ht="16.5" customHeight="1" x14ac:dyDescent="0.25">
      <c r="A320" s="74" t="s">
        <v>176</v>
      </c>
      <c r="B320" s="154" t="s">
        <v>195</v>
      </c>
      <c r="C320" s="249" t="s">
        <v>383</v>
      </c>
      <c r="D320" s="155" t="s">
        <v>384</v>
      </c>
      <c r="E320" s="131"/>
      <c r="F320" s="473">
        <f>SUM(F321)</f>
        <v>1135929</v>
      </c>
      <c r="G320" s="473">
        <f>SUM(G321)</f>
        <v>1169929</v>
      </c>
    </row>
    <row r="321" spans="1:7" s="43" customFormat="1" ht="16.5" customHeight="1" x14ac:dyDescent="0.25">
      <c r="A321" s="152" t="s">
        <v>175</v>
      </c>
      <c r="B321" s="153" t="s">
        <v>196</v>
      </c>
      <c r="C321" s="161" t="s">
        <v>383</v>
      </c>
      <c r="D321" s="149" t="s">
        <v>384</v>
      </c>
      <c r="E321" s="158"/>
      <c r="F321" s="480">
        <f>SUM(F322+F324+F326+F328)</f>
        <v>1135929</v>
      </c>
      <c r="G321" s="480">
        <f>SUM(G322+G324+G326+G328)</f>
        <v>1169929</v>
      </c>
    </row>
    <row r="322" spans="1:7" s="43" customFormat="1" ht="32.25" customHeight="1" x14ac:dyDescent="0.25">
      <c r="A322" s="75" t="s">
        <v>642</v>
      </c>
      <c r="B322" s="123" t="s">
        <v>196</v>
      </c>
      <c r="C322" s="159" t="s">
        <v>383</v>
      </c>
      <c r="D322" s="151" t="s">
        <v>539</v>
      </c>
      <c r="E322" s="42"/>
      <c r="F322" s="420">
        <f>SUM(F323)</f>
        <v>146459</v>
      </c>
      <c r="G322" s="420">
        <f>SUM(G323)</f>
        <v>146459</v>
      </c>
    </row>
    <row r="323" spans="1:7" s="43" customFormat="1" ht="31.5" customHeight="1" x14ac:dyDescent="0.25">
      <c r="A323" s="76" t="s">
        <v>537</v>
      </c>
      <c r="B323" s="124" t="s">
        <v>196</v>
      </c>
      <c r="C323" s="156" t="s">
        <v>383</v>
      </c>
      <c r="D323" s="148" t="s">
        <v>539</v>
      </c>
      <c r="E323" s="60" t="s">
        <v>16</v>
      </c>
      <c r="F323" s="423">
        <f>SUM(прил6!H356)</f>
        <v>146459</v>
      </c>
      <c r="G323" s="423">
        <f>SUM(прил6!I356)</f>
        <v>146459</v>
      </c>
    </row>
    <row r="324" spans="1:7" s="43" customFormat="1" ht="48.75" customHeight="1" x14ac:dyDescent="0.25">
      <c r="A324" s="75" t="s">
        <v>652</v>
      </c>
      <c r="B324" s="123" t="s">
        <v>196</v>
      </c>
      <c r="C324" s="159" t="s">
        <v>383</v>
      </c>
      <c r="D324" s="151" t="s">
        <v>540</v>
      </c>
      <c r="E324" s="42"/>
      <c r="F324" s="420">
        <f>SUM(F325)</f>
        <v>33470</v>
      </c>
      <c r="G324" s="420">
        <f>SUM(G325)</f>
        <v>33470</v>
      </c>
    </row>
    <row r="325" spans="1:7" s="43" customFormat="1" ht="51" customHeight="1" x14ac:dyDescent="0.25">
      <c r="A325" s="76" t="s">
        <v>76</v>
      </c>
      <c r="B325" s="124" t="s">
        <v>196</v>
      </c>
      <c r="C325" s="156" t="s">
        <v>383</v>
      </c>
      <c r="D325" s="148" t="s">
        <v>540</v>
      </c>
      <c r="E325" s="60" t="s">
        <v>13</v>
      </c>
      <c r="F325" s="423">
        <f>SUM(прил6!H112)</f>
        <v>33470</v>
      </c>
      <c r="G325" s="423">
        <f>SUM(прил6!I112)</f>
        <v>33470</v>
      </c>
    </row>
    <row r="326" spans="1:7" s="43" customFormat="1" ht="16.5" customHeight="1" x14ac:dyDescent="0.25">
      <c r="A326" s="75" t="s">
        <v>177</v>
      </c>
      <c r="B326" s="123" t="s">
        <v>196</v>
      </c>
      <c r="C326" s="159" t="s">
        <v>383</v>
      </c>
      <c r="D326" s="151" t="s">
        <v>413</v>
      </c>
      <c r="E326" s="42"/>
      <c r="F326" s="420">
        <f>SUM(F327)</f>
        <v>120000</v>
      </c>
      <c r="G326" s="420">
        <f>SUM(G327)</f>
        <v>120000</v>
      </c>
    </row>
    <row r="327" spans="1:7" s="43" customFormat="1" ht="32.25" customHeight="1" x14ac:dyDescent="0.25">
      <c r="A327" s="76" t="s">
        <v>537</v>
      </c>
      <c r="B327" s="124" t="s">
        <v>196</v>
      </c>
      <c r="C327" s="156" t="s">
        <v>383</v>
      </c>
      <c r="D327" s="148" t="s">
        <v>413</v>
      </c>
      <c r="E327" s="60" t="s">
        <v>16</v>
      </c>
      <c r="F327" s="423">
        <f>SUM(прил6!H116)</f>
        <v>120000</v>
      </c>
      <c r="G327" s="423">
        <f>SUM(прил6!I116)</f>
        <v>120000</v>
      </c>
    </row>
    <row r="328" spans="1:7" s="43" customFormat="1" ht="35.25" customHeight="1" x14ac:dyDescent="0.25">
      <c r="A328" s="75" t="s">
        <v>635</v>
      </c>
      <c r="B328" s="123" t="s">
        <v>196</v>
      </c>
      <c r="C328" s="159" t="s">
        <v>383</v>
      </c>
      <c r="D328" s="151" t="s">
        <v>414</v>
      </c>
      <c r="E328" s="42"/>
      <c r="F328" s="420">
        <f>SUM(F329:F329)</f>
        <v>836000</v>
      </c>
      <c r="G328" s="420">
        <f>SUM(G329:G329)</f>
        <v>870000</v>
      </c>
    </row>
    <row r="329" spans="1:7" s="43" customFormat="1" ht="47.25" customHeight="1" x14ac:dyDescent="0.25">
      <c r="A329" s="76" t="s">
        <v>76</v>
      </c>
      <c r="B329" s="124" t="s">
        <v>196</v>
      </c>
      <c r="C329" s="156" t="s">
        <v>383</v>
      </c>
      <c r="D329" s="148" t="s">
        <v>414</v>
      </c>
      <c r="E329" s="60" t="s">
        <v>13</v>
      </c>
      <c r="F329" s="423">
        <f>SUM(прил6!H114)</f>
        <v>836000</v>
      </c>
      <c r="G329" s="423">
        <f>SUM(прил6!I114)</f>
        <v>870000</v>
      </c>
    </row>
    <row r="330" spans="1:7" s="43" customFormat="1" ht="15.75" customHeight="1" x14ac:dyDescent="0.25">
      <c r="A330" s="74" t="s">
        <v>81</v>
      </c>
      <c r="B330" s="154" t="s">
        <v>190</v>
      </c>
      <c r="C330" s="249" t="s">
        <v>383</v>
      </c>
      <c r="D330" s="155" t="s">
        <v>384</v>
      </c>
      <c r="E330" s="131"/>
      <c r="F330" s="473">
        <f t="shared" ref="F330:G332" si="19">SUM(F331)</f>
        <v>400000</v>
      </c>
      <c r="G330" s="473">
        <f t="shared" si="19"/>
        <v>400000</v>
      </c>
    </row>
    <row r="331" spans="1:7" s="43" customFormat="1" ht="15.75" customHeight="1" x14ac:dyDescent="0.25">
      <c r="A331" s="152" t="s">
        <v>82</v>
      </c>
      <c r="B331" s="153" t="s">
        <v>191</v>
      </c>
      <c r="C331" s="161" t="s">
        <v>383</v>
      </c>
      <c r="D331" s="149" t="s">
        <v>384</v>
      </c>
      <c r="E331" s="158"/>
      <c r="F331" s="480">
        <f t="shared" si="19"/>
        <v>400000</v>
      </c>
      <c r="G331" s="480">
        <f t="shared" si="19"/>
        <v>400000</v>
      </c>
    </row>
    <row r="332" spans="1:7" s="43" customFormat="1" ht="15.75" customHeight="1" x14ac:dyDescent="0.25">
      <c r="A332" s="75" t="s">
        <v>100</v>
      </c>
      <c r="B332" s="123" t="s">
        <v>191</v>
      </c>
      <c r="C332" s="159" t="s">
        <v>383</v>
      </c>
      <c r="D332" s="151" t="s">
        <v>406</v>
      </c>
      <c r="E332" s="42"/>
      <c r="F332" s="420">
        <f t="shared" si="19"/>
        <v>400000</v>
      </c>
      <c r="G332" s="420">
        <f t="shared" si="19"/>
        <v>400000</v>
      </c>
    </row>
    <row r="333" spans="1:7" s="43" customFormat="1" ht="15.75" customHeight="1" x14ac:dyDescent="0.25">
      <c r="A333" s="76" t="s">
        <v>18</v>
      </c>
      <c r="B333" s="124" t="s">
        <v>191</v>
      </c>
      <c r="C333" s="156" t="s">
        <v>383</v>
      </c>
      <c r="D333" s="148" t="s">
        <v>406</v>
      </c>
      <c r="E333" s="60" t="s">
        <v>17</v>
      </c>
      <c r="F333" s="423">
        <f>SUM(прил6!H93)</f>
        <v>400000</v>
      </c>
      <c r="G333" s="423">
        <f>SUM(прил6!I93)</f>
        <v>400000</v>
      </c>
    </row>
    <row r="334" spans="1:7" s="43" customFormat="1" ht="31.5" x14ac:dyDescent="0.25">
      <c r="A334" s="74" t="s">
        <v>126</v>
      </c>
      <c r="B334" s="154" t="s">
        <v>197</v>
      </c>
      <c r="C334" s="249" t="s">
        <v>383</v>
      </c>
      <c r="D334" s="155" t="s">
        <v>384</v>
      </c>
      <c r="E334" s="131"/>
      <c r="F334" s="473">
        <f>SUM(F335)</f>
        <v>7621559</v>
      </c>
      <c r="G334" s="473">
        <f>SUM(G335)</f>
        <v>7621559</v>
      </c>
    </row>
    <row r="335" spans="1:7" s="43" customFormat="1" ht="31.5" x14ac:dyDescent="0.25">
      <c r="A335" s="152" t="s">
        <v>127</v>
      </c>
      <c r="B335" s="153" t="s">
        <v>198</v>
      </c>
      <c r="C335" s="161" t="s">
        <v>383</v>
      </c>
      <c r="D335" s="149" t="s">
        <v>384</v>
      </c>
      <c r="E335" s="158"/>
      <c r="F335" s="480">
        <f>SUM(F336)</f>
        <v>7621559</v>
      </c>
      <c r="G335" s="480">
        <f>SUM(G336)</f>
        <v>7621559</v>
      </c>
    </row>
    <row r="336" spans="1:7" s="43" customFormat="1" ht="31.5" x14ac:dyDescent="0.25">
      <c r="A336" s="75" t="s">
        <v>84</v>
      </c>
      <c r="B336" s="123" t="s">
        <v>198</v>
      </c>
      <c r="C336" s="159" t="s">
        <v>383</v>
      </c>
      <c r="D336" s="151" t="s">
        <v>415</v>
      </c>
      <c r="E336" s="42"/>
      <c r="F336" s="420">
        <f>SUM(F337:F339)</f>
        <v>7621559</v>
      </c>
      <c r="G336" s="420">
        <f>SUM(G337:G339)</f>
        <v>7621559</v>
      </c>
    </row>
    <row r="337" spans="1:7" s="43" customFormat="1" ht="47.25" x14ac:dyDescent="0.25">
      <c r="A337" s="76" t="s">
        <v>76</v>
      </c>
      <c r="B337" s="124" t="s">
        <v>198</v>
      </c>
      <c r="C337" s="156" t="s">
        <v>383</v>
      </c>
      <c r="D337" s="148" t="s">
        <v>415</v>
      </c>
      <c r="E337" s="60" t="s">
        <v>13</v>
      </c>
      <c r="F337" s="423">
        <f>SUM(прил6!H120)</f>
        <v>4681501</v>
      </c>
      <c r="G337" s="423">
        <f>SUM(прил6!I120)</f>
        <v>4681501</v>
      </c>
    </row>
    <row r="338" spans="1:7" s="43" customFormat="1" ht="31.5" customHeight="1" x14ac:dyDescent="0.25">
      <c r="A338" s="76" t="s">
        <v>537</v>
      </c>
      <c r="B338" s="124" t="s">
        <v>198</v>
      </c>
      <c r="C338" s="156" t="s">
        <v>383</v>
      </c>
      <c r="D338" s="148" t="s">
        <v>415</v>
      </c>
      <c r="E338" s="60" t="s">
        <v>16</v>
      </c>
      <c r="F338" s="423">
        <f>SUM(прил6!H121)</f>
        <v>2886151</v>
      </c>
      <c r="G338" s="423">
        <f>SUM(прил6!I121)</f>
        <v>2886151</v>
      </c>
    </row>
    <row r="339" spans="1:7" s="43" customFormat="1" ht="18" customHeight="1" x14ac:dyDescent="0.25">
      <c r="A339" s="76" t="s">
        <v>18</v>
      </c>
      <c r="B339" s="124" t="s">
        <v>198</v>
      </c>
      <c r="C339" s="156" t="s">
        <v>383</v>
      </c>
      <c r="D339" s="148" t="s">
        <v>415</v>
      </c>
      <c r="E339" s="60" t="s">
        <v>17</v>
      </c>
      <c r="F339" s="423">
        <f>SUM(прил6!H122)</f>
        <v>53907</v>
      </c>
      <c r="G339" s="423">
        <f>SUM(прил6!I122)</f>
        <v>53907</v>
      </c>
    </row>
    <row r="340" spans="1:7" ht="15.75" x14ac:dyDescent="0.25">
      <c r="A340" s="454" t="s">
        <v>594</v>
      </c>
      <c r="B340" s="456"/>
      <c r="C340" s="457"/>
      <c r="D340" s="458"/>
      <c r="E340" s="458"/>
      <c r="F340" s="482">
        <f>SUM(прил6!H479)</f>
        <v>3889758</v>
      </c>
      <c r="G340" s="482">
        <f>SUM(прил6!I479)</f>
        <v>7783098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65" t="s">
        <v>560</v>
      </c>
      <c r="D1" s="366"/>
    </row>
    <row r="2" spans="1:10" x14ac:dyDescent="0.25">
      <c r="C2" s="365" t="s">
        <v>366</v>
      </c>
      <c r="D2" s="366"/>
    </row>
    <row r="3" spans="1:10" x14ac:dyDescent="0.25">
      <c r="C3" s="365" t="s">
        <v>367</v>
      </c>
      <c r="D3" s="366"/>
    </row>
    <row r="4" spans="1:10" x14ac:dyDescent="0.25">
      <c r="C4" s="365" t="s">
        <v>368</v>
      </c>
      <c r="D4" s="366"/>
    </row>
    <row r="5" spans="1:10" x14ac:dyDescent="0.25">
      <c r="C5" s="365" t="s">
        <v>811</v>
      </c>
      <c r="D5" s="366"/>
    </row>
    <row r="6" spans="1:10" x14ac:dyDescent="0.25">
      <c r="C6" s="679" t="s">
        <v>812</v>
      </c>
      <c r="D6" s="679"/>
      <c r="E6" s="679"/>
      <c r="F6" s="679"/>
      <c r="G6" s="679"/>
      <c r="H6" s="679"/>
      <c r="I6" s="679"/>
      <c r="J6" s="679"/>
    </row>
    <row r="7" spans="1:10" x14ac:dyDescent="0.25">
      <c r="C7" s="663" t="s">
        <v>886</v>
      </c>
      <c r="D7" s="663"/>
      <c r="E7" s="663"/>
      <c r="F7" s="663"/>
      <c r="G7" s="663"/>
      <c r="H7" s="663"/>
      <c r="I7" s="663"/>
      <c r="J7" s="663"/>
    </row>
    <row r="8" spans="1:10" x14ac:dyDescent="0.25">
      <c r="C8" s="663" t="s">
        <v>892</v>
      </c>
      <c r="D8" s="663"/>
      <c r="E8" s="663"/>
      <c r="F8" s="663"/>
      <c r="G8" s="663"/>
      <c r="H8" s="663"/>
      <c r="I8" s="663"/>
      <c r="J8" s="663"/>
    </row>
    <row r="9" spans="1:10" x14ac:dyDescent="0.25">
      <c r="C9" s="367"/>
      <c r="D9" s="367"/>
      <c r="E9" s="367"/>
      <c r="F9" s="367"/>
      <c r="G9" s="367"/>
      <c r="H9" s="367"/>
      <c r="I9" s="367"/>
      <c r="J9" s="367"/>
    </row>
    <row r="10" spans="1:10" ht="15.75" x14ac:dyDescent="0.25">
      <c r="A10" s="667" t="s">
        <v>513</v>
      </c>
      <c r="B10" s="667"/>
      <c r="C10" s="667"/>
      <c r="D10" s="667"/>
      <c r="E10" s="667"/>
      <c r="F10" s="667"/>
      <c r="G10" s="667"/>
      <c r="H10" s="667"/>
      <c r="I10" s="667"/>
      <c r="J10" s="667"/>
    </row>
    <row r="11" spans="1:10" ht="15.75" x14ac:dyDescent="0.25">
      <c r="A11" s="691" t="s">
        <v>514</v>
      </c>
      <c r="B11" s="691"/>
      <c r="C11" s="691"/>
      <c r="D11" s="691"/>
      <c r="E11" s="691"/>
      <c r="F11" s="691"/>
      <c r="G11" s="691"/>
      <c r="H11" s="691"/>
      <c r="I11" s="691"/>
      <c r="J11" s="691"/>
    </row>
    <row r="12" spans="1:10" ht="15.75" x14ac:dyDescent="0.25">
      <c r="C12" s="692" t="s">
        <v>813</v>
      </c>
      <c r="D12" s="692"/>
    </row>
    <row r="13" spans="1:10" x14ac:dyDescent="0.25">
      <c r="C13" s="367"/>
      <c r="D13" s="367"/>
    </row>
    <row r="14" spans="1:10" ht="18.75" customHeight="1" x14ac:dyDescent="0.25">
      <c r="C14" s="367"/>
      <c r="D14" s="358"/>
    </row>
    <row r="15" spans="1:10" ht="130.5" customHeight="1" x14ac:dyDescent="0.25">
      <c r="C15" s="680" t="s">
        <v>599</v>
      </c>
      <c r="D15" s="680"/>
      <c r="E15" s="680"/>
      <c r="F15" s="680"/>
      <c r="G15" s="386"/>
      <c r="H15" s="386"/>
      <c r="I15" s="386"/>
    </row>
    <row r="16" spans="1:10" ht="18.75" customHeight="1" x14ac:dyDescent="0.25">
      <c r="C16" s="386"/>
      <c r="D16" s="386"/>
      <c r="E16" s="386"/>
      <c r="F16" s="386"/>
      <c r="G16" s="386"/>
      <c r="H16" s="386"/>
      <c r="I16" s="386"/>
      <c r="J16" s="358" t="s">
        <v>634</v>
      </c>
    </row>
    <row r="17" spans="2:10" ht="15.75" x14ac:dyDescent="0.25">
      <c r="C17" s="345"/>
      <c r="D17" s="358"/>
    </row>
    <row r="18" spans="2:10" x14ac:dyDescent="0.25">
      <c r="D18" s="207"/>
      <c r="G18" s="207"/>
      <c r="H18" s="207"/>
      <c r="I18" s="207"/>
      <c r="J18" s="207" t="s">
        <v>512</v>
      </c>
    </row>
    <row r="19" spans="2:10" x14ac:dyDescent="0.25">
      <c r="B19" s="681" t="s">
        <v>369</v>
      </c>
      <c r="C19" s="681" t="s">
        <v>370</v>
      </c>
      <c r="D19" s="681" t="s">
        <v>5</v>
      </c>
      <c r="E19" s="684" t="s">
        <v>515</v>
      </c>
      <c r="F19" s="685"/>
      <c r="G19" s="685"/>
      <c r="H19" s="685"/>
      <c r="I19" s="685"/>
      <c r="J19" s="686"/>
    </row>
    <row r="20" spans="2:10" ht="48" customHeight="1" x14ac:dyDescent="0.25">
      <c r="B20" s="682"/>
      <c r="C20" s="682"/>
      <c r="D20" s="682"/>
      <c r="E20" s="687" t="s">
        <v>516</v>
      </c>
      <c r="F20" s="687" t="s">
        <v>517</v>
      </c>
      <c r="G20" s="688" t="s">
        <v>524</v>
      </c>
      <c r="H20" s="689"/>
      <c r="I20" s="690"/>
      <c r="J20" s="687" t="s">
        <v>518</v>
      </c>
    </row>
    <row r="21" spans="2:10" ht="38.25" customHeight="1" x14ac:dyDescent="0.25">
      <c r="B21" s="683"/>
      <c r="C21" s="683"/>
      <c r="D21" s="683"/>
      <c r="E21" s="687"/>
      <c r="F21" s="687"/>
      <c r="G21" s="348" t="s">
        <v>525</v>
      </c>
      <c r="H21" s="368" t="s">
        <v>526</v>
      </c>
      <c r="I21" s="349" t="s">
        <v>527</v>
      </c>
      <c r="J21" s="687"/>
    </row>
    <row r="22" spans="2:10" ht="18" customHeight="1" x14ac:dyDescent="0.25">
      <c r="B22" s="347">
        <v>1</v>
      </c>
      <c r="C22" s="200" t="s">
        <v>371</v>
      </c>
      <c r="D22" s="369">
        <f>SUM(E22+F22+J22)</f>
        <v>46043</v>
      </c>
      <c r="E22" s="402">
        <v>6043</v>
      </c>
      <c r="F22" s="280"/>
      <c r="G22" s="280"/>
      <c r="H22" s="280"/>
      <c r="I22" s="280"/>
      <c r="J22" s="402">
        <v>40000</v>
      </c>
    </row>
    <row r="23" spans="2:10" ht="15.75" x14ac:dyDescent="0.25">
      <c r="B23" s="347">
        <v>2</v>
      </c>
      <c r="C23" s="200" t="s">
        <v>372</v>
      </c>
      <c r="D23" s="404">
        <f t="shared" ref="D23:D28" si="0">SUM(E23+F23+J23)</f>
        <v>280819</v>
      </c>
      <c r="E23" s="402">
        <v>13819</v>
      </c>
      <c r="F23" s="280"/>
      <c r="G23" s="280"/>
      <c r="H23" s="280"/>
      <c r="I23" s="280"/>
      <c r="J23" s="402">
        <v>267000</v>
      </c>
    </row>
    <row r="24" spans="2:10" ht="15.75" x14ac:dyDescent="0.25">
      <c r="B24" s="347">
        <v>3</v>
      </c>
      <c r="C24" s="200" t="s">
        <v>373</v>
      </c>
      <c r="D24" s="404">
        <f t="shared" si="0"/>
        <v>510359</v>
      </c>
      <c r="E24" s="402">
        <v>6034</v>
      </c>
      <c r="F24" s="280"/>
      <c r="G24" s="280"/>
      <c r="H24" s="280"/>
      <c r="I24" s="280"/>
      <c r="J24" s="402">
        <v>504325</v>
      </c>
    </row>
    <row r="25" spans="2:10" ht="15.75" x14ac:dyDescent="0.25">
      <c r="B25" s="347">
        <v>4</v>
      </c>
      <c r="C25" s="200" t="s">
        <v>374</v>
      </c>
      <c r="D25" s="404">
        <f t="shared" si="0"/>
        <v>79764</v>
      </c>
      <c r="E25" s="402">
        <v>6936</v>
      </c>
      <c r="F25" s="280"/>
      <c r="G25" s="280"/>
      <c r="H25" s="280"/>
      <c r="I25" s="280"/>
      <c r="J25" s="402">
        <v>72828</v>
      </c>
    </row>
    <row r="26" spans="2:10" ht="15.75" x14ac:dyDescent="0.25">
      <c r="B26" s="347">
        <v>5</v>
      </c>
      <c r="C26" s="200" t="s">
        <v>375</v>
      </c>
      <c r="D26" s="404">
        <f t="shared" si="0"/>
        <v>248087</v>
      </c>
      <c r="E26" s="402">
        <v>5494</v>
      </c>
      <c r="F26" s="280"/>
      <c r="G26" s="280"/>
      <c r="H26" s="280"/>
      <c r="I26" s="280"/>
      <c r="J26" s="402">
        <v>242593</v>
      </c>
    </row>
    <row r="27" spans="2:10" ht="15.75" x14ac:dyDescent="0.25">
      <c r="B27" s="347">
        <v>6</v>
      </c>
      <c r="C27" s="200" t="s">
        <v>376</v>
      </c>
      <c r="D27" s="404">
        <f t="shared" si="0"/>
        <v>457334</v>
      </c>
      <c r="E27" s="402">
        <v>7334</v>
      </c>
      <c r="F27" s="280"/>
      <c r="G27" s="280"/>
      <c r="H27" s="280"/>
      <c r="I27" s="280"/>
      <c r="J27" s="402">
        <v>450000</v>
      </c>
    </row>
    <row r="28" spans="2:10" ht="15.75" x14ac:dyDescent="0.25">
      <c r="B28" s="347">
        <v>7</v>
      </c>
      <c r="C28" s="200" t="s">
        <v>377</v>
      </c>
      <c r="D28" s="404">
        <f t="shared" si="0"/>
        <v>45476</v>
      </c>
      <c r="E28" s="402">
        <v>5476</v>
      </c>
      <c r="F28" s="280"/>
      <c r="G28" s="280"/>
      <c r="H28" s="280"/>
      <c r="I28" s="280"/>
      <c r="J28" s="402">
        <v>40000</v>
      </c>
    </row>
    <row r="29" spans="2:10" ht="15.75" x14ac:dyDescent="0.25">
      <c r="B29" s="208"/>
      <c r="C29" s="206" t="s">
        <v>378</v>
      </c>
      <c r="D29" s="370">
        <f t="shared" ref="D29:J29" si="1">SUM(D22:D28)</f>
        <v>1667882</v>
      </c>
      <c r="E29" s="370">
        <f t="shared" si="1"/>
        <v>51136</v>
      </c>
      <c r="F29" s="370">
        <f t="shared" si="1"/>
        <v>0</v>
      </c>
      <c r="G29" s="370">
        <f t="shared" si="1"/>
        <v>0</v>
      </c>
      <c r="H29" s="370">
        <f t="shared" si="1"/>
        <v>0</v>
      </c>
      <c r="I29" s="370">
        <f t="shared" si="1"/>
        <v>0</v>
      </c>
      <c r="J29" s="370">
        <f t="shared" si="1"/>
        <v>1616746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65" t="s">
        <v>560</v>
      </c>
      <c r="D1" s="366"/>
    </row>
    <row r="2" spans="1:7" x14ac:dyDescent="0.25">
      <c r="C2" s="365" t="s">
        <v>366</v>
      </c>
      <c r="D2" s="366"/>
    </row>
    <row r="3" spans="1:7" x14ac:dyDescent="0.25">
      <c r="C3" s="365" t="s">
        <v>367</v>
      </c>
      <c r="D3" s="366"/>
    </row>
    <row r="4" spans="1:7" x14ac:dyDescent="0.25">
      <c r="C4" s="365" t="s">
        <v>368</v>
      </c>
      <c r="D4" s="366"/>
    </row>
    <row r="5" spans="1:7" x14ac:dyDescent="0.25">
      <c r="C5" s="365" t="s">
        <v>809</v>
      </c>
      <c r="D5" s="366"/>
    </row>
    <row r="6" spans="1:7" x14ac:dyDescent="0.25">
      <c r="C6" s="365" t="s">
        <v>810</v>
      </c>
      <c r="D6" s="366"/>
    </row>
    <row r="7" spans="1:7" x14ac:dyDescent="0.25">
      <c r="C7" s="357" t="s">
        <v>886</v>
      </c>
      <c r="D7" s="126"/>
    </row>
    <row r="8" spans="1:7" x14ac:dyDescent="0.25">
      <c r="C8" s="663" t="s">
        <v>896</v>
      </c>
      <c r="D8" s="663"/>
      <c r="E8" s="663"/>
      <c r="F8" s="663"/>
      <c r="G8" s="663"/>
    </row>
    <row r="9" spans="1:7" x14ac:dyDescent="0.25">
      <c r="C9" s="693"/>
      <c r="D9" s="693"/>
    </row>
    <row r="10" spans="1:7" ht="15.75" x14ac:dyDescent="0.25">
      <c r="C10" s="168" t="s">
        <v>513</v>
      </c>
      <c r="D10" s="168"/>
      <c r="E10" s="364"/>
    </row>
    <row r="11" spans="1:7" ht="15.75" x14ac:dyDescent="0.25">
      <c r="A11" s="668" t="s">
        <v>514</v>
      </c>
      <c r="B11" s="668"/>
      <c r="C11" s="668"/>
      <c r="D11" s="668"/>
      <c r="E11" s="668"/>
      <c r="F11" s="668"/>
      <c r="G11" s="668"/>
    </row>
    <row r="12" spans="1:7" ht="15.75" x14ac:dyDescent="0.25">
      <c r="C12" s="692" t="s">
        <v>813</v>
      </c>
      <c r="D12" s="692"/>
    </row>
    <row r="13" spans="1:7" x14ac:dyDescent="0.25">
      <c r="C13" s="367"/>
      <c r="D13" s="367"/>
    </row>
    <row r="14" spans="1:7" x14ac:dyDescent="0.25">
      <c r="C14" s="694"/>
      <c r="D14" s="694"/>
    </row>
    <row r="15" spans="1:7" ht="15.75" x14ac:dyDescent="0.25">
      <c r="C15" s="367"/>
      <c r="D15" s="358"/>
      <c r="F15" s="358"/>
      <c r="G15" s="358" t="s">
        <v>562</v>
      </c>
    </row>
    <row r="16" spans="1:7" ht="15.75" x14ac:dyDescent="0.25">
      <c r="C16" s="367"/>
      <c r="D16" s="358"/>
    </row>
    <row r="17" spans="2:7" ht="132.75" customHeight="1" x14ac:dyDescent="0.25">
      <c r="C17" s="680" t="s">
        <v>563</v>
      </c>
      <c r="D17" s="680"/>
      <c r="E17" s="680"/>
      <c r="F17" s="680"/>
    </row>
    <row r="18" spans="2:7" ht="15.75" x14ac:dyDescent="0.25">
      <c r="C18" s="345"/>
      <c r="D18" s="358"/>
    </row>
    <row r="19" spans="2:7" x14ac:dyDescent="0.25">
      <c r="D19" s="207"/>
      <c r="F19" s="207"/>
      <c r="G19" s="207" t="s">
        <v>512</v>
      </c>
    </row>
    <row r="20" spans="2:7" x14ac:dyDescent="0.25">
      <c r="B20" s="681" t="s">
        <v>369</v>
      </c>
      <c r="C20" s="681" t="s">
        <v>370</v>
      </c>
      <c r="D20" s="681" t="s">
        <v>5</v>
      </c>
      <c r="E20" s="684" t="s">
        <v>515</v>
      </c>
      <c r="F20" s="685"/>
      <c r="G20" s="686"/>
    </row>
    <row r="21" spans="2:7" ht="84" x14ac:dyDescent="0.25">
      <c r="B21" s="683"/>
      <c r="C21" s="683"/>
      <c r="D21" s="683"/>
      <c r="E21" s="368" t="s">
        <v>516</v>
      </c>
      <c r="F21" s="368" t="s">
        <v>517</v>
      </c>
      <c r="G21" s="368" t="s">
        <v>518</v>
      </c>
    </row>
    <row r="22" spans="2:7" ht="18" customHeight="1" x14ac:dyDescent="0.25">
      <c r="B22" s="347">
        <v>1</v>
      </c>
      <c r="C22" s="200" t="s">
        <v>371</v>
      </c>
      <c r="D22" s="404">
        <f>SUM(E22:G22)</f>
        <v>36043</v>
      </c>
      <c r="E22" s="405">
        <v>6043</v>
      </c>
      <c r="F22" s="405"/>
      <c r="G22" s="405">
        <v>30000</v>
      </c>
    </row>
    <row r="23" spans="2:7" ht="15.75" x14ac:dyDescent="0.25">
      <c r="B23" s="347">
        <v>2</v>
      </c>
      <c r="C23" s="200" t="s">
        <v>372</v>
      </c>
      <c r="D23" s="404">
        <f t="shared" ref="D23:D28" si="0">SUM(E23:G23)</f>
        <v>141262</v>
      </c>
      <c r="E23" s="405">
        <v>13819</v>
      </c>
      <c r="F23" s="405"/>
      <c r="G23" s="405">
        <v>127443</v>
      </c>
    </row>
    <row r="24" spans="2:7" ht="15.75" x14ac:dyDescent="0.25">
      <c r="B24" s="347">
        <v>3</v>
      </c>
      <c r="C24" s="200" t="s">
        <v>373</v>
      </c>
      <c r="D24" s="404">
        <f t="shared" si="0"/>
        <v>36034</v>
      </c>
      <c r="E24" s="405">
        <v>6034</v>
      </c>
      <c r="F24" s="405"/>
      <c r="G24" s="405">
        <v>30000</v>
      </c>
    </row>
    <row r="25" spans="2:7" ht="15.75" x14ac:dyDescent="0.25">
      <c r="B25" s="347">
        <v>4</v>
      </c>
      <c r="C25" s="200" t="s">
        <v>374</v>
      </c>
      <c r="D25" s="404">
        <f t="shared" si="0"/>
        <v>16936</v>
      </c>
      <c r="E25" s="405">
        <v>6936</v>
      </c>
      <c r="F25" s="405"/>
      <c r="G25" s="405">
        <v>10000</v>
      </c>
    </row>
    <row r="26" spans="2:7" ht="15.75" x14ac:dyDescent="0.25">
      <c r="B26" s="347">
        <v>5</v>
      </c>
      <c r="C26" s="200" t="s">
        <v>375</v>
      </c>
      <c r="D26" s="404">
        <f t="shared" si="0"/>
        <v>35494</v>
      </c>
      <c r="E26" s="405">
        <v>5494</v>
      </c>
      <c r="F26" s="405"/>
      <c r="G26" s="405">
        <v>30000</v>
      </c>
    </row>
    <row r="27" spans="2:7" ht="15.75" x14ac:dyDescent="0.25">
      <c r="B27" s="347">
        <v>6</v>
      </c>
      <c r="C27" s="200" t="s">
        <v>376</v>
      </c>
      <c r="D27" s="404">
        <f t="shared" si="0"/>
        <v>27334</v>
      </c>
      <c r="E27" s="405">
        <v>7334</v>
      </c>
      <c r="F27" s="405"/>
      <c r="G27" s="405">
        <v>20000</v>
      </c>
    </row>
    <row r="28" spans="2:7" ht="15.75" x14ac:dyDescent="0.25">
      <c r="B28" s="347">
        <v>7</v>
      </c>
      <c r="C28" s="200" t="s">
        <v>377</v>
      </c>
      <c r="D28" s="404">
        <f t="shared" si="0"/>
        <v>15476</v>
      </c>
      <c r="E28" s="405">
        <v>5476</v>
      </c>
      <c r="F28" s="405"/>
      <c r="G28" s="405">
        <v>10000</v>
      </c>
    </row>
    <row r="29" spans="2:7" ht="15.75" x14ac:dyDescent="0.25">
      <c r="B29" s="208"/>
      <c r="C29" s="206" t="s">
        <v>378</v>
      </c>
      <c r="D29" s="370">
        <f>SUM(D22:D28)</f>
        <v>308579</v>
      </c>
      <c r="E29" s="370">
        <f>SUM(E22:E28)</f>
        <v>51136</v>
      </c>
      <c r="F29" s="370">
        <f>SUM(F22:F28)</f>
        <v>0</v>
      </c>
      <c r="G29" s="370">
        <f>SUM(G22:G28)</f>
        <v>257443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65" t="s">
        <v>560</v>
      </c>
      <c r="D1" s="366"/>
      <c r="E1" s="366"/>
      <c r="F1" s="366"/>
      <c r="G1" s="366"/>
      <c r="H1" s="366"/>
    </row>
    <row r="2" spans="1:12" x14ac:dyDescent="0.25">
      <c r="C2" s="365" t="s">
        <v>366</v>
      </c>
      <c r="D2" s="366"/>
      <c r="E2" s="366"/>
      <c r="F2" s="366"/>
      <c r="G2" s="366"/>
      <c r="H2" s="366"/>
    </row>
    <row r="3" spans="1:12" x14ac:dyDescent="0.25">
      <c r="C3" s="365" t="s">
        <v>367</v>
      </c>
      <c r="D3" s="366"/>
      <c r="E3" s="366"/>
      <c r="F3" s="366"/>
      <c r="G3" s="366"/>
      <c r="H3" s="366"/>
    </row>
    <row r="4" spans="1:12" x14ac:dyDescent="0.25">
      <c r="C4" s="365" t="s">
        <v>368</v>
      </c>
      <c r="D4" s="366"/>
      <c r="E4" s="366"/>
      <c r="F4" s="366"/>
      <c r="G4" s="366"/>
      <c r="H4" s="366"/>
    </row>
    <row r="5" spans="1:12" x14ac:dyDescent="0.25">
      <c r="C5" s="365" t="s">
        <v>809</v>
      </c>
      <c r="D5" s="366"/>
      <c r="E5" s="366"/>
      <c r="F5" s="366"/>
      <c r="G5" s="366"/>
      <c r="H5" s="366"/>
    </row>
    <row r="6" spans="1:12" x14ac:dyDescent="0.25">
      <c r="C6" s="365" t="s">
        <v>810</v>
      </c>
      <c r="D6" s="366"/>
      <c r="E6" s="366"/>
      <c r="F6" s="366"/>
      <c r="G6" s="366"/>
      <c r="H6" s="366"/>
    </row>
    <row r="7" spans="1:12" x14ac:dyDescent="0.25">
      <c r="C7" s="357" t="s">
        <v>886</v>
      </c>
      <c r="D7" s="126"/>
      <c r="E7" s="126"/>
      <c r="F7" s="126"/>
      <c r="G7" s="126"/>
      <c r="H7" s="126"/>
    </row>
    <row r="8" spans="1:12" x14ac:dyDescent="0.25">
      <c r="C8" s="663" t="s">
        <v>892</v>
      </c>
      <c r="D8" s="663"/>
      <c r="E8" s="663"/>
      <c r="F8" s="663"/>
      <c r="G8" s="663"/>
      <c r="H8" s="663"/>
      <c r="I8" s="663"/>
      <c r="J8" s="663"/>
      <c r="K8" s="663"/>
      <c r="L8" s="663"/>
    </row>
    <row r="9" spans="1:12" x14ac:dyDescent="0.25">
      <c r="C9" s="693"/>
      <c r="D9" s="693"/>
      <c r="E9" s="126"/>
      <c r="F9" s="126"/>
      <c r="G9" s="126"/>
      <c r="H9" s="126"/>
    </row>
    <row r="10" spans="1:12" ht="15.75" x14ac:dyDescent="0.25">
      <c r="A10" s="668" t="s">
        <v>513</v>
      </c>
      <c r="B10" s="668"/>
      <c r="C10" s="668"/>
      <c r="D10" s="668"/>
      <c r="E10" s="668"/>
      <c r="F10" s="668"/>
      <c r="G10" s="668"/>
      <c r="H10" s="668"/>
      <c r="I10" s="668"/>
      <c r="J10" s="668"/>
      <c r="K10" s="668"/>
    </row>
    <row r="11" spans="1:12" ht="15.75" x14ac:dyDescent="0.25">
      <c r="A11" s="668" t="s">
        <v>514</v>
      </c>
      <c r="B11" s="668"/>
      <c r="C11" s="668"/>
      <c r="D11" s="668"/>
      <c r="E11" s="668"/>
      <c r="F11" s="668"/>
      <c r="G11" s="668"/>
      <c r="H11" s="668"/>
      <c r="I11" s="668"/>
      <c r="J11" s="668"/>
      <c r="K11" s="668"/>
    </row>
    <row r="12" spans="1:12" ht="15.75" x14ac:dyDescent="0.25">
      <c r="A12" s="667" t="s">
        <v>807</v>
      </c>
      <c r="B12" s="667"/>
      <c r="C12" s="667"/>
      <c r="D12" s="667"/>
      <c r="E12" s="667"/>
      <c r="F12" s="667"/>
      <c r="G12" s="667"/>
      <c r="H12" s="667"/>
      <c r="I12" s="667"/>
      <c r="J12" s="667"/>
      <c r="K12" s="667"/>
    </row>
    <row r="13" spans="1:12" x14ac:dyDescent="0.25">
      <c r="C13" s="367"/>
      <c r="D13" s="367"/>
      <c r="E13" s="367"/>
      <c r="F13" s="367"/>
      <c r="G13" s="367"/>
      <c r="H13" s="367"/>
    </row>
    <row r="14" spans="1:12" x14ac:dyDescent="0.25">
      <c r="C14" s="694"/>
      <c r="D14" s="694"/>
      <c r="E14" s="367"/>
      <c r="F14" s="367"/>
      <c r="G14" s="367"/>
      <c r="H14" s="367"/>
    </row>
    <row r="15" spans="1:12" ht="15.75" x14ac:dyDescent="0.25">
      <c r="C15" s="367"/>
      <c r="D15" s="358"/>
      <c r="E15" s="358"/>
      <c r="F15" s="358"/>
      <c r="G15" s="358"/>
      <c r="H15" s="358" t="s">
        <v>564</v>
      </c>
      <c r="J15" s="358"/>
      <c r="K15" s="358"/>
    </row>
    <row r="16" spans="1:12" ht="15.75" x14ac:dyDescent="0.25">
      <c r="C16" s="367"/>
      <c r="D16" s="358"/>
      <c r="E16" s="358"/>
      <c r="F16" s="358"/>
      <c r="G16" s="358"/>
      <c r="H16" s="358"/>
    </row>
    <row r="17" spans="2:11" ht="66" customHeight="1" x14ac:dyDescent="0.25">
      <c r="C17" s="680" t="s">
        <v>579</v>
      </c>
      <c r="D17" s="680"/>
      <c r="E17" s="680"/>
      <c r="F17" s="680"/>
      <c r="G17" s="680"/>
      <c r="H17" s="680"/>
      <c r="I17" s="680"/>
      <c r="J17" s="680"/>
    </row>
    <row r="18" spans="2:11" ht="15.75" x14ac:dyDescent="0.25">
      <c r="C18" s="345"/>
      <c r="D18" s="358"/>
      <c r="E18" s="358"/>
      <c r="F18" s="358"/>
      <c r="G18" s="358"/>
      <c r="H18" s="358"/>
    </row>
    <row r="19" spans="2:11" x14ac:dyDescent="0.25">
      <c r="D19" s="207"/>
      <c r="E19" s="207"/>
      <c r="F19" s="207"/>
      <c r="G19" s="207"/>
      <c r="H19" s="207" t="s">
        <v>512</v>
      </c>
      <c r="I19" s="207" t="s">
        <v>512</v>
      </c>
      <c r="J19" s="207"/>
    </row>
    <row r="20" spans="2:11" ht="15" customHeight="1" x14ac:dyDescent="0.25">
      <c r="B20" s="681" t="s">
        <v>369</v>
      </c>
      <c r="C20" s="681" t="s">
        <v>370</v>
      </c>
      <c r="D20" s="681" t="s">
        <v>5</v>
      </c>
      <c r="E20" s="695" t="s">
        <v>516</v>
      </c>
      <c r="F20" s="684" t="s">
        <v>515</v>
      </c>
      <c r="G20" s="685"/>
      <c r="H20" s="685"/>
      <c r="I20" s="686"/>
      <c r="J20" s="371"/>
      <c r="K20" s="4"/>
    </row>
    <row r="21" spans="2:11" ht="15.75" customHeight="1" x14ac:dyDescent="0.25">
      <c r="B21" s="682"/>
      <c r="C21" s="682"/>
      <c r="D21" s="682"/>
      <c r="E21" s="696"/>
      <c r="F21" s="687" t="s">
        <v>517</v>
      </c>
      <c r="G21" s="684" t="s">
        <v>578</v>
      </c>
      <c r="H21" s="685"/>
      <c r="I21" s="687" t="s">
        <v>518</v>
      </c>
      <c r="J21" s="371"/>
      <c r="K21" s="4"/>
    </row>
    <row r="22" spans="2:11" ht="90" customHeight="1" x14ac:dyDescent="0.25">
      <c r="B22" s="683"/>
      <c r="C22" s="683"/>
      <c r="D22" s="683"/>
      <c r="E22" s="697"/>
      <c r="F22" s="687"/>
      <c r="G22" s="368" t="s">
        <v>526</v>
      </c>
      <c r="H22" s="349" t="s">
        <v>527</v>
      </c>
      <c r="I22" s="687"/>
      <c r="J22" s="349" t="s">
        <v>517</v>
      </c>
      <c r="K22" s="374"/>
    </row>
    <row r="23" spans="2:11" ht="15.75" x14ac:dyDescent="0.25">
      <c r="B23" s="347">
        <v>1</v>
      </c>
      <c r="C23" s="200" t="s">
        <v>371</v>
      </c>
      <c r="D23" s="404">
        <f>SUM(E23+F23)</f>
        <v>336305</v>
      </c>
      <c r="E23" s="401">
        <v>6043</v>
      </c>
      <c r="F23" s="404">
        <f>SUM(G23:H23)</f>
        <v>330262</v>
      </c>
      <c r="G23" s="401">
        <v>231183</v>
      </c>
      <c r="H23" s="401">
        <v>99079</v>
      </c>
      <c r="I23" s="281"/>
      <c r="J23" s="372"/>
      <c r="K23" s="375"/>
    </row>
    <row r="24" spans="2:11" ht="15.75" x14ac:dyDescent="0.25">
      <c r="B24" s="347">
        <v>2</v>
      </c>
      <c r="C24" s="200" t="s">
        <v>372</v>
      </c>
      <c r="D24" s="404">
        <f t="shared" ref="D24:D29" si="0">SUM(E24+F24)</f>
        <v>13819</v>
      </c>
      <c r="E24" s="401">
        <v>13819</v>
      </c>
      <c r="F24" s="404">
        <f t="shared" ref="F24:F29" si="1">SUM(G24:H24)</f>
        <v>0</v>
      </c>
      <c r="G24" s="401"/>
      <c r="H24" s="401"/>
      <c r="I24" s="281"/>
      <c r="J24" s="372"/>
      <c r="K24" s="375"/>
    </row>
    <row r="25" spans="2:11" ht="15.75" x14ac:dyDescent="0.25">
      <c r="B25" s="347">
        <v>3</v>
      </c>
      <c r="C25" s="200" t="s">
        <v>373</v>
      </c>
      <c r="D25" s="404">
        <f t="shared" si="0"/>
        <v>186034</v>
      </c>
      <c r="E25" s="401">
        <v>6034</v>
      </c>
      <c r="F25" s="404">
        <f t="shared" si="1"/>
        <v>180000</v>
      </c>
      <c r="G25" s="401">
        <v>126000</v>
      </c>
      <c r="H25" s="401">
        <v>54000</v>
      </c>
      <c r="I25" s="281"/>
      <c r="J25" s="372"/>
      <c r="K25" s="375"/>
    </row>
    <row r="26" spans="2:11" ht="15.75" x14ac:dyDescent="0.25">
      <c r="B26" s="347">
        <v>4</v>
      </c>
      <c r="C26" s="200" t="s">
        <v>374</v>
      </c>
      <c r="D26" s="404">
        <f t="shared" si="0"/>
        <v>450936</v>
      </c>
      <c r="E26" s="401">
        <v>6936</v>
      </c>
      <c r="F26" s="404">
        <f t="shared" si="1"/>
        <v>444000</v>
      </c>
      <c r="G26" s="401">
        <v>310800</v>
      </c>
      <c r="H26" s="401">
        <v>133200</v>
      </c>
      <c r="I26" s="281"/>
      <c r="J26" s="372"/>
      <c r="K26" s="375"/>
    </row>
    <row r="27" spans="2:11" ht="15.75" x14ac:dyDescent="0.25">
      <c r="B27" s="347">
        <v>5</v>
      </c>
      <c r="C27" s="200" t="s">
        <v>375</v>
      </c>
      <c r="D27" s="404">
        <f t="shared" si="0"/>
        <v>5494</v>
      </c>
      <c r="E27" s="401">
        <v>5494</v>
      </c>
      <c r="F27" s="404">
        <f t="shared" si="1"/>
        <v>0</v>
      </c>
      <c r="G27" s="629"/>
      <c r="H27" s="629"/>
      <c r="I27" s="281"/>
      <c r="J27" s="372"/>
      <c r="K27" s="375"/>
    </row>
    <row r="28" spans="2:11" ht="15.75" x14ac:dyDescent="0.25">
      <c r="B28" s="347">
        <v>6</v>
      </c>
      <c r="C28" s="200" t="s">
        <v>376</v>
      </c>
      <c r="D28" s="404">
        <f>SUM(E28+F28+I28)</f>
        <v>388222</v>
      </c>
      <c r="E28" s="401">
        <v>7334</v>
      </c>
      <c r="F28" s="404">
        <f t="shared" si="1"/>
        <v>380888</v>
      </c>
      <c r="G28" s="401">
        <v>266622</v>
      </c>
      <c r="H28" s="401">
        <v>114266</v>
      </c>
      <c r="I28" s="405"/>
      <c r="J28" s="372"/>
      <c r="K28" s="375"/>
    </row>
    <row r="29" spans="2:11" ht="15.75" x14ac:dyDescent="0.25">
      <c r="B29" s="347">
        <v>7</v>
      </c>
      <c r="C29" s="200" t="s">
        <v>377</v>
      </c>
      <c r="D29" s="404">
        <f t="shared" si="0"/>
        <v>272245</v>
      </c>
      <c r="E29" s="401">
        <v>5476</v>
      </c>
      <c r="F29" s="404">
        <f t="shared" si="1"/>
        <v>266769</v>
      </c>
      <c r="G29" s="401">
        <v>186738</v>
      </c>
      <c r="H29" s="401">
        <v>80031</v>
      </c>
      <c r="I29" s="405"/>
      <c r="J29" s="372"/>
      <c r="K29" s="375"/>
    </row>
    <row r="30" spans="2:11" ht="15.75" x14ac:dyDescent="0.25">
      <c r="B30" s="208"/>
      <c r="C30" s="206" t="s">
        <v>378</v>
      </c>
      <c r="D30" s="370">
        <f t="shared" ref="D30:J30" si="2">SUM(D23:D29)</f>
        <v>1653055</v>
      </c>
      <c r="E30" s="370">
        <f t="shared" si="2"/>
        <v>51136</v>
      </c>
      <c r="F30" s="370">
        <f t="shared" si="2"/>
        <v>1601919</v>
      </c>
      <c r="G30" s="370">
        <f t="shared" si="2"/>
        <v>1121343</v>
      </c>
      <c r="H30" s="370">
        <f t="shared" si="2"/>
        <v>480576</v>
      </c>
      <c r="I30" s="370">
        <f t="shared" si="2"/>
        <v>0</v>
      </c>
      <c r="J30" s="373">
        <f t="shared" si="2"/>
        <v>0</v>
      </c>
      <c r="K30" s="376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65" t="s">
        <v>560</v>
      </c>
      <c r="D1" s="366"/>
    </row>
    <row r="2" spans="1:10" x14ac:dyDescent="0.25">
      <c r="C2" s="365" t="s">
        <v>366</v>
      </c>
      <c r="D2" s="366"/>
    </row>
    <row r="3" spans="1:10" x14ac:dyDescent="0.25">
      <c r="C3" s="365" t="s">
        <v>367</v>
      </c>
      <c r="D3" s="366"/>
    </row>
    <row r="4" spans="1:10" x14ac:dyDescent="0.25">
      <c r="C4" s="365" t="s">
        <v>368</v>
      </c>
      <c r="D4" s="366"/>
    </row>
    <row r="5" spans="1:10" x14ac:dyDescent="0.25">
      <c r="C5" s="365" t="s">
        <v>811</v>
      </c>
      <c r="D5" s="366"/>
    </row>
    <row r="6" spans="1:10" x14ac:dyDescent="0.25">
      <c r="C6" s="363" t="s">
        <v>812</v>
      </c>
      <c r="D6" s="363"/>
      <c r="E6" s="363"/>
      <c r="F6" s="363"/>
    </row>
    <row r="7" spans="1:10" x14ac:dyDescent="0.25">
      <c r="C7" s="4" t="s">
        <v>887</v>
      </c>
      <c r="D7" s="4"/>
      <c r="E7" s="4"/>
      <c r="F7" s="4"/>
    </row>
    <row r="8" spans="1:10" x14ac:dyDescent="0.25">
      <c r="C8" s="663" t="s">
        <v>896</v>
      </c>
      <c r="D8" s="663"/>
      <c r="E8" s="663"/>
      <c r="F8" s="663"/>
      <c r="G8" s="663"/>
      <c r="H8" s="663"/>
      <c r="I8" s="663"/>
      <c r="J8" s="663"/>
    </row>
    <row r="9" spans="1:10" x14ac:dyDescent="0.25">
      <c r="C9" s="4"/>
      <c r="D9" s="4"/>
      <c r="E9" s="4"/>
      <c r="F9" s="4"/>
    </row>
    <row r="10" spans="1:10" ht="15.75" x14ac:dyDescent="0.25">
      <c r="C10" s="168" t="s">
        <v>513</v>
      </c>
      <c r="D10" s="168"/>
      <c r="E10" s="364"/>
    </row>
    <row r="11" spans="1:10" ht="15.75" x14ac:dyDescent="0.25">
      <c r="A11" s="668" t="s">
        <v>514</v>
      </c>
      <c r="B11" s="668"/>
      <c r="C11" s="668"/>
      <c r="D11" s="668"/>
      <c r="E11" s="668"/>
      <c r="F11" s="668"/>
      <c r="G11" s="668"/>
      <c r="H11" s="668"/>
      <c r="I11" s="668"/>
    </row>
    <row r="12" spans="1:10" ht="15.75" x14ac:dyDescent="0.25">
      <c r="C12" s="667" t="s">
        <v>807</v>
      </c>
      <c r="D12" s="667"/>
      <c r="E12" s="667"/>
      <c r="F12" s="667"/>
      <c r="G12" s="667"/>
    </row>
    <row r="13" spans="1:10" x14ac:dyDescent="0.25">
      <c r="C13" s="367"/>
      <c r="D13" s="367"/>
    </row>
    <row r="14" spans="1:10" x14ac:dyDescent="0.25">
      <c r="C14" s="694"/>
      <c r="D14" s="694"/>
    </row>
    <row r="15" spans="1:10" ht="15.75" x14ac:dyDescent="0.25">
      <c r="C15" s="367"/>
      <c r="D15" s="358"/>
      <c r="F15" s="358" t="s">
        <v>565</v>
      </c>
      <c r="I15" s="358"/>
    </row>
    <row r="16" spans="1:10" ht="16.5" customHeight="1" x14ac:dyDescent="0.25">
      <c r="C16" s="367"/>
      <c r="D16" s="358"/>
    </row>
    <row r="17" spans="2:9" ht="192.75" customHeight="1" x14ac:dyDescent="0.25">
      <c r="B17" s="680" t="s">
        <v>580</v>
      </c>
      <c r="C17" s="680"/>
      <c r="D17" s="680"/>
      <c r="E17" s="680"/>
      <c r="F17" s="680"/>
      <c r="G17" s="680"/>
      <c r="H17" s="680"/>
      <c r="I17" s="680"/>
    </row>
    <row r="18" spans="2:9" ht="15.75" x14ac:dyDescent="0.25">
      <c r="C18" s="345"/>
      <c r="D18" s="358"/>
      <c r="E18" s="358" t="s">
        <v>565</v>
      </c>
    </row>
    <row r="19" spans="2:9" ht="15.75" customHeight="1" x14ac:dyDescent="0.25">
      <c r="D19" s="207"/>
      <c r="F19" s="207"/>
      <c r="I19" s="207" t="s">
        <v>512</v>
      </c>
    </row>
    <row r="20" spans="2:9" ht="15" customHeight="1" x14ac:dyDescent="0.25">
      <c r="B20" s="681" t="s">
        <v>369</v>
      </c>
      <c r="C20" s="681" t="s">
        <v>370</v>
      </c>
      <c r="D20" s="681" t="s">
        <v>5</v>
      </c>
      <c r="E20" s="684" t="s">
        <v>515</v>
      </c>
      <c r="F20" s="685"/>
      <c r="G20" s="685"/>
      <c r="H20" s="685"/>
      <c r="I20" s="686"/>
    </row>
    <row r="21" spans="2:9" ht="15" customHeight="1" x14ac:dyDescent="0.25">
      <c r="B21" s="682"/>
      <c r="C21" s="682"/>
      <c r="D21" s="682"/>
      <c r="E21" s="695" t="s">
        <v>516</v>
      </c>
      <c r="F21" s="687" t="s">
        <v>517</v>
      </c>
      <c r="G21" s="684" t="s">
        <v>578</v>
      </c>
      <c r="H21" s="685"/>
      <c r="I21" s="695" t="s">
        <v>518</v>
      </c>
    </row>
    <row r="22" spans="2:9" ht="60" customHeight="1" x14ac:dyDescent="0.25">
      <c r="B22" s="683"/>
      <c r="C22" s="683"/>
      <c r="D22" s="683"/>
      <c r="E22" s="697"/>
      <c r="F22" s="687"/>
      <c r="G22" s="368" t="s">
        <v>526</v>
      </c>
      <c r="H22" s="349" t="s">
        <v>527</v>
      </c>
      <c r="I22" s="697"/>
    </row>
    <row r="23" spans="2:9" ht="16.5" customHeight="1" x14ac:dyDescent="0.25">
      <c r="B23" s="347">
        <v>1</v>
      </c>
      <c r="C23" s="200" t="s">
        <v>371</v>
      </c>
      <c r="D23" s="404">
        <f>SUM(E23+F23+I23)</f>
        <v>1020885</v>
      </c>
      <c r="E23" s="405">
        <v>6043</v>
      </c>
      <c r="F23" s="405">
        <f>SUM(G23:H23)</f>
        <v>0</v>
      </c>
      <c r="G23" s="72"/>
      <c r="H23" s="72"/>
      <c r="I23" s="403">
        <v>1014842</v>
      </c>
    </row>
    <row r="24" spans="2:9" ht="16.5" customHeight="1" x14ac:dyDescent="0.25">
      <c r="B24" s="347">
        <v>2</v>
      </c>
      <c r="C24" s="200" t="s">
        <v>372</v>
      </c>
      <c r="D24" s="404">
        <f t="shared" ref="D24:D29" si="0">SUM(E24+F24+I24)</f>
        <v>1205501</v>
      </c>
      <c r="E24" s="405">
        <v>13819</v>
      </c>
      <c r="F24" s="405">
        <f t="shared" ref="F24:F29" si="1">SUM(G24:H24)</f>
        <v>0</v>
      </c>
      <c r="G24" s="72"/>
      <c r="H24" s="72"/>
      <c r="I24" s="403">
        <v>1191682</v>
      </c>
    </row>
    <row r="25" spans="2:9" ht="15.75" x14ac:dyDescent="0.25">
      <c r="B25" s="347">
        <v>3</v>
      </c>
      <c r="C25" s="200" t="s">
        <v>373</v>
      </c>
      <c r="D25" s="404">
        <f t="shared" si="0"/>
        <v>915011</v>
      </c>
      <c r="E25" s="405">
        <v>6034</v>
      </c>
      <c r="F25" s="405">
        <f t="shared" si="1"/>
        <v>0</v>
      </c>
      <c r="G25" s="72"/>
      <c r="H25" s="401"/>
      <c r="I25" s="403">
        <v>908977</v>
      </c>
    </row>
    <row r="26" spans="2:9" ht="15.75" x14ac:dyDescent="0.25">
      <c r="B26" s="347">
        <v>4</v>
      </c>
      <c r="C26" s="200" t="s">
        <v>374</v>
      </c>
      <c r="D26" s="404">
        <f t="shared" si="0"/>
        <v>2357923</v>
      </c>
      <c r="E26" s="405">
        <v>6936</v>
      </c>
      <c r="F26" s="405">
        <f t="shared" si="1"/>
        <v>0</v>
      </c>
      <c r="G26" s="72"/>
      <c r="H26" s="72"/>
      <c r="I26" s="403">
        <v>2350987</v>
      </c>
    </row>
    <row r="27" spans="2:9" ht="15.75" x14ac:dyDescent="0.25">
      <c r="B27" s="347">
        <v>5</v>
      </c>
      <c r="C27" s="200" t="s">
        <v>375</v>
      </c>
      <c r="D27" s="404">
        <f t="shared" si="0"/>
        <v>722226</v>
      </c>
      <c r="E27" s="405">
        <v>5494</v>
      </c>
      <c r="F27" s="405">
        <f t="shared" si="1"/>
        <v>0</v>
      </c>
      <c r="G27" s="72"/>
      <c r="H27" s="72"/>
      <c r="I27" s="403">
        <v>716732</v>
      </c>
    </row>
    <row r="28" spans="2:9" ht="15.75" x14ac:dyDescent="0.25">
      <c r="B28" s="347">
        <v>6</v>
      </c>
      <c r="C28" s="200" t="s">
        <v>376</v>
      </c>
      <c r="D28" s="404">
        <f t="shared" si="0"/>
        <v>1066648</v>
      </c>
      <c r="E28" s="405">
        <v>7334</v>
      </c>
      <c r="F28" s="405">
        <f t="shared" si="1"/>
        <v>0</v>
      </c>
      <c r="G28" s="72"/>
      <c r="H28" s="188"/>
      <c r="I28" s="403">
        <v>1059314</v>
      </c>
    </row>
    <row r="29" spans="2:9" ht="15.75" x14ac:dyDescent="0.25">
      <c r="B29" s="347">
        <v>7</v>
      </c>
      <c r="C29" s="200" t="s">
        <v>377</v>
      </c>
      <c r="D29" s="404">
        <f t="shared" si="0"/>
        <v>512897</v>
      </c>
      <c r="E29" s="405">
        <v>5476</v>
      </c>
      <c r="F29" s="405">
        <f t="shared" si="1"/>
        <v>0</v>
      </c>
      <c r="G29" s="72"/>
      <c r="H29" s="72"/>
      <c r="I29" s="403">
        <v>507421</v>
      </c>
    </row>
    <row r="30" spans="2:9" ht="15.75" x14ac:dyDescent="0.25">
      <c r="B30" s="208"/>
      <c r="C30" s="206" t="s">
        <v>378</v>
      </c>
      <c r="D30" s="370">
        <f t="shared" ref="D30:I30" si="2">SUM(D23:D29)</f>
        <v>7801091</v>
      </c>
      <c r="E30" s="370">
        <f t="shared" si="2"/>
        <v>51136</v>
      </c>
      <c r="F30" s="370">
        <f t="shared" si="2"/>
        <v>0</v>
      </c>
      <c r="G30" s="346">
        <f t="shared" si="2"/>
        <v>0</v>
      </c>
      <c r="H30" s="370">
        <f t="shared" si="2"/>
        <v>0</v>
      </c>
      <c r="I30" s="370">
        <f t="shared" si="2"/>
        <v>7749955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B15" sqref="B15"/>
    </sheetView>
  </sheetViews>
  <sheetFormatPr defaultRowHeight="15" x14ac:dyDescent="0.25"/>
  <cols>
    <col min="1" max="1" width="38.85546875" style="547" customWidth="1"/>
    <col min="2" max="2" width="12.85546875" style="547" customWidth="1"/>
    <col min="3" max="4" width="3.85546875" style="551" customWidth="1"/>
    <col min="5" max="6" width="13.28515625" style="547" customWidth="1"/>
    <col min="7" max="7" width="13.7109375" style="547" customWidth="1"/>
    <col min="8" max="16384" width="9.140625" style="547"/>
  </cols>
  <sheetData>
    <row r="1" spans="1:8" x14ac:dyDescent="0.25">
      <c r="B1" s="546" t="s">
        <v>561</v>
      </c>
    </row>
    <row r="2" spans="1:8" x14ac:dyDescent="0.25">
      <c r="B2" s="546" t="s">
        <v>366</v>
      </c>
    </row>
    <row r="3" spans="1:8" x14ac:dyDescent="0.25">
      <c r="B3" s="546" t="s">
        <v>367</v>
      </c>
    </row>
    <row r="4" spans="1:8" x14ac:dyDescent="0.25">
      <c r="A4" s="547" t="s">
        <v>740</v>
      </c>
      <c r="B4" s="546" t="s">
        <v>368</v>
      </c>
    </row>
    <row r="5" spans="1:8" x14ac:dyDescent="0.25">
      <c r="B5" s="546" t="s">
        <v>811</v>
      </c>
    </row>
    <row r="6" spans="1:8" x14ac:dyDescent="0.25">
      <c r="B6" s="545" t="s">
        <v>812</v>
      </c>
    </row>
    <row r="7" spans="1:8" x14ac:dyDescent="0.25">
      <c r="B7" s="544" t="s">
        <v>887</v>
      </c>
    </row>
    <row r="8" spans="1:8" ht="15.75" customHeight="1" x14ac:dyDescent="0.25">
      <c r="A8" s="548" t="s">
        <v>740</v>
      </c>
      <c r="B8" s="698" t="s">
        <v>892</v>
      </c>
      <c r="C8" s="698"/>
      <c r="D8" s="698"/>
      <c r="E8" s="698"/>
      <c r="F8" s="698"/>
      <c r="G8" s="698"/>
      <c r="H8" s="698"/>
    </row>
    <row r="9" spans="1:8" ht="15.75" customHeight="1" x14ac:dyDescent="0.25">
      <c r="A9" s="700" t="s">
        <v>740</v>
      </c>
      <c r="B9" s="700"/>
      <c r="C9" s="700"/>
      <c r="D9" s="700"/>
      <c r="E9" s="700"/>
      <c r="F9" s="700"/>
      <c r="G9" s="700"/>
    </row>
    <row r="10" spans="1:8" ht="59.25" customHeight="1" x14ac:dyDescent="0.25">
      <c r="A10" s="701" t="s">
        <v>814</v>
      </c>
      <c r="B10" s="702"/>
      <c r="C10" s="702"/>
      <c r="D10" s="702"/>
      <c r="E10" s="702"/>
      <c r="F10" s="702"/>
      <c r="G10" s="702"/>
    </row>
    <row r="11" spans="1:8" ht="14.25" customHeight="1" x14ac:dyDescent="0.25">
      <c r="A11" s="703" t="s">
        <v>512</v>
      </c>
      <c r="B11" s="703"/>
      <c r="C11" s="703"/>
      <c r="D11" s="703"/>
      <c r="E11" s="703"/>
      <c r="F11" s="703"/>
      <c r="G11" s="703"/>
    </row>
    <row r="12" spans="1:8" ht="28.5" customHeight="1" x14ac:dyDescent="0.25">
      <c r="A12" s="566" t="s">
        <v>741</v>
      </c>
      <c r="B12" s="566" t="s">
        <v>3</v>
      </c>
      <c r="C12" s="567" t="s">
        <v>1</v>
      </c>
      <c r="D12" s="567" t="s">
        <v>742</v>
      </c>
      <c r="E12" s="566" t="s">
        <v>743</v>
      </c>
      <c r="F12" s="566" t="s">
        <v>744</v>
      </c>
      <c r="G12" s="566" t="s">
        <v>815</v>
      </c>
    </row>
    <row r="13" spans="1:8" ht="14.45" customHeight="1" x14ac:dyDescent="0.25">
      <c r="A13" s="704" t="s">
        <v>636</v>
      </c>
      <c r="B13" s="704"/>
      <c r="C13" s="704"/>
      <c r="D13" s="704"/>
      <c r="E13" s="607">
        <f>SUM(E14+E17)</f>
        <v>18078681</v>
      </c>
      <c r="F13" s="607">
        <f>SUM(F14+F17)</f>
        <v>5722416</v>
      </c>
      <c r="G13" s="607">
        <f>SUM(G14+G17)</f>
        <v>5261991</v>
      </c>
    </row>
    <row r="14" spans="1:8" ht="43.5" customHeight="1" x14ac:dyDescent="0.25">
      <c r="A14" s="699" t="s">
        <v>750</v>
      </c>
      <c r="B14" s="699"/>
      <c r="C14" s="699"/>
      <c r="D14" s="699"/>
      <c r="E14" s="606">
        <f t="shared" ref="E14:G15" si="0">SUM(E15)</f>
        <v>6577489</v>
      </c>
      <c r="F14" s="606">
        <f t="shared" si="0"/>
        <v>5722416</v>
      </c>
      <c r="G14" s="606">
        <f t="shared" si="0"/>
        <v>5261991</v>
      </c>
    </row>
    <row r="15" spans="1:8" ht="87.75" customHeight="1" x14ac:dyDescent="0.25">
      <c r="A15" s="560" t="s">
        <v>120</v>
      </c>
      <c r="B15" s="561" t="s">
        <v>747</v>
      </c>
      <c r="C15" s="562" t="s">
        <v>740</v>
      </c>
      <c r="D15" s="562" t="s">
        <v>740</v>
      </c>
      <c r="E15" s="605">
        <f t="shared" si="0"/>
        <v>6577489</v>
      </c>
      <c r="F15" s="605">
        <f t="shared" si="0"/>
        <v>5722416</v>
      </c>
      <c r="G15" s="605">
        <f t="shared" si="0"/>
        <v>5261991</v>
      </c>
    </row>
    <row r="16" spans="1:8" ht="78" customHeight="1" x14ac:dyDescent="0.25">
      <c r="A16" s="555" t="s">
        <v>492</v>
      </c>
      <c r="B16" s="557" t="s">
        <v>751</v>
      </c>
      <c r="C16" s="559" t="s">
        <v>745</v>
      </c>
      <c r="D16" s="559" t="s">
        <v>10</v>
      </c>
      <c r="E16" s="558">
        <f>SUM(прил5!H656)</f>
        <v>6577489</v>
      </c>
      <c r="F16" s="558">
        <f>SUM(прил6!H478)</f>
        <v>5722416</v>
      </c>
      <c r="G16" s="558">
        <f>SUM(прил6!I478)</f>
        <v>5261991</v>
      </c>
    </row>
    <row r="17" spans="1:7" ht="48" customHeight="1" x14ac:dyDescent="0.25">
      <c r="A17" s="699" t="s">
        <v>752</v>
      </c>
      <c r="B17" s="699"/>
      <c r="C17" s="699"/>
      <c r="D17" s="699"/>
      <c r="E17" s="606">
        <f>SUM(E18+E21+E28+E31)</f>
        <v>11501192</v>
      </c>
      <c r="F17" s="606">
        <f>SUM(F18+F21+F28)</f>
        <v>0</v>
      </c>
      <c r="G17" s="606">
        <f>SUM(G18+G21+G28)</f>
        <v>0</v>
      </c>
    </row>
    <row r="18" spans="1:7" ht="73.5" customHeight="1" x14ac:dyDescent="0.25">
      <c r="A18" s="560" t="s">
        <v>237</v>
      </c>
      <c r="B18" s="561" t="s">
        <v>753</v>
      </c>
      <c r="C18" s="563" t="s">
        <v>740</v>
      </c>
      <c r="D18" s="563" t="s">
        <v>740</v>
      </c>
      <c r="E18" s="605">
        <f>SUM(E19:E20)</f>
        <v>308579</v>
      </c>
      <c r="F18" s="605">
        <f>SUM(F19:F20)</f>
        <v>0</v>
      </c>
      <c r="G18" s="605">
        <f>SUM(G19:G20)</f>
        <v>0</v>
      </c>
    </row>
    <row r="19" spans="1:7" ht="46.5" customHeight="1" x14ac:dyDescent="0.25">
      <c r="A19" s="555" t="s">
        <v>439</v>
      </c>
      <c r="B19" s="557" t="s">
        <v>754</v>
      </c>
      <c r="C19" s="559" t="s">
        <v>10</v>
      </c>
      <c r="D19" s="559">
        <v>13</v>
      </c>
      <c r="E19" s="558">
        <f>SUM(прил5!H110)</f>
        <v>51136</v>
      </c>
      <c r="F19" s="550">
        <v>0</v>
      </c>
      <c r="G19" s="550">
        <v>0</v>
      </c>
    </row>
    <row r="20" spans="1:7" ht="60.75" customHeight="1" x14ac:dyDescent="0.25">
      <c r="A20" s="555" t="s">
        <v>568</v>
      </c>
      <c r="B20" s="557" t="s">
        <v>755</v>
      </c>
      <c r="C20" s="559" t="s">
        <v>35</v>
      </c>
      <c r="D20" s="559" t="s">
        <v>20</v>
      </c>
      <c r="E20" s="558">
        <f>SUM(прил5!H502)</f>
        <v>257443</v>
      </c>
      <c r="F20" s="550">
        <v>0</v>
      </c>
      <c r="G20" s="550">
        <v>0</v>
      </c>
    </row>
    <row r="21" spans="1:7" ht="101.25" customHeight="1" x14ac:dyDescent="0.25">
      <c r="A21" s="560" t="s">
        <v>178</v>
      </c>
      <c r="B21" s="561" t="s">
        <v>749</v>
      </c>
      <c r="C21" s="564" t="s">
        <v>740</v>
      </c>
      <c r="D21" s="564" t="s">
        <v>740</v>
      </c>
      <c r="E21" s="605">
        <f>SUM(E22:E27)</f>
        <v>3391522</v>
      </c>
      <c r="F21" s="605">
        <f>SUM(F22:F27)</f>
        <v>0</v>
      </c>
      <c r="G21" s="605">
        <f>SUM(G22:G27)</f>
        <v>0</v>
      </c>
    </row>
    <row r="22" spans="1:7" ht="48" customHeight="1" x14ac:dyDescent="0.25">
      <c r="A22" s="556" t="s">
        <v>439</v>
      </c>
      <c r="B22" s="553" t="s">
        <v>756</v>
      </c>
      <c r="C22" s="552" t="s">
        <v>10</v>
      </c>
      <c r="D22" s="552" t="s">
        <v>748</v>
      </c>
      <c r="E22" s="604">
        <f>SUM(прил5!H120)</f>
        <v>51136</v>
      </c>
      <c r="F22" s="554"/>
      <c r="G22" s="554"/>
    </row>
    <row r="23" spans="1:7" ht="54" customHeight="1" x14ac:dyDescent="0.25">
      <c r="A23" s="556" t="s">
        <v>439</v>
      </c>
      <c r="B23" s="553" t="s">
        <v>757</v>
      </c>
      <c r="C23" s="552" t="s">
        <v>10</v>
      </c>
      <c r="D23" s="552" t="s">
        <v>748</v>
      </c>
      <c r="E23" s="604">
        <f>SUM(прил5!H124)</f>
        <v>102272</v>
      </c>
      <c r="F23" s="554"/>
      <c r="G23" s="554"/>
    </row>
    <row r="24" spans="1:7" ht="73.5" customHeight="1" x14ac:dyDescent="0.25">
      <c r="A24" s="556" t="s">
        <v>674</v>
      </c>
      <c r="B24" s="553" t="s">
        <v>758</v>
      </c>
      <c r="C24" s="552" t="s">
        <v>20</v>
      </c>
      <c r="D24" s="552" t="s">
        <v>74</v>
      </c>
      <c r="E24" s="604">
        <f>SUM(прил5!H222)</f>
        <v>1121343</v>
      </c>
      <c r="F24" s="554"/>
      <c r="G24" s="554"/>
    </row>
    <row r="25" spans="1:7" ht="60.75" customHeight="1" x14ac:dyDescent="0.25">
      <c r="A25" s="556" t="s">
        <v>675</v>
      </c>
      <c r="B25" s="553" t="s">
        <v>759</v>
      </c>
      <c r="C25" s="552" t="s">
        <v>20</v>
      </c>
      <c r="D25" s="552" t="s">
        <v>74</v>
      </c>
      <c r="E25" s="604">
        <f>SUM(прил5!H224)</f>
        <v>480576</v>
      </c>
      <c r="F25" s="554"/>
      <c r="G25" s="554"/>
    </row>
    <row r="26" spans="1:7" ht="60" customHeight="1" x14ac:dyDescent="0.25">
      <c r="A26" s="556" t="s">
        <v>436</v>
      </c>
      <c r="B26" s="553" t="s">
        <v>760</v>
      </c>
      <c r="C26" s="552" t="s">
        <v>98</v>
      </c>
      <c r="D26" s="552" t="s">
        <v>10</v>
      </c>
      <c r="E26" s="604">
        <f>SUM(прил5!H238)</f>
        <v>19449</v>
      </c>
      <c r="F26" s="554"/>
      <c r="G26" s="554"/>
    </row>
    <row r="27" spans="1:7" ht="45.75" customHeight="1" x14ac:dyDescent="0.25">
      <c r="A27" s="556" t="s">
        <v>500</v>
      </c>
      <c r="B27" s="553" t="s">
        <v>761</v>
      </c>
      <c r="C27" s="552" t="s">
        <v>98</v>
      </c>
      <c r="D27" s="552" t="s">
        <v>12</v>
      </c>
      <c r="E27" s="604">
        <f>SUM(прил5!H244)</f>
        <v>1616746</v>
      </c>
      <c r="F27" s="554"/>
      <c r="G27" s="554"/>
    </row>
    <row r="28" spans="1:7" ht="126.75" customHeight="1" x14ac:dyDescent="0.25">
      <c r="A28" s="565" t="s">
        <v>132</v>
      </c>
      <c r="B28" s="561" t="s">
        <v>746</v>
      </c>
      <c r="C28" s="564" t="s">
        <v>740</v>
      </c>
      <c r="D28" s="564" t="s">
        <v>740</v>
      </c>
      <c r="E28" s="605">
        <f>SUM(E29:E30)</f>
        <v>7801091</v>
      </c>
      <c r="F28" s="605">
        <f>SUM(F29:F30)</f>
        <v>0</v>
      </c>
      <c r="G28" s="605">
        <f>SUM(G29:G30)</f>
        <v>0</v>
      </c>
    </row>
    <row r="29" spans="1:7" ht="48" customHeight="1" x14ac:dyDescent="0.25">
      <c r="A29" s="556" t="s">
        <v>439</v>
      </c>
      <c r="B29" s="553" t="s">
        <v>762</v>
      </c>
      <c r="C29" s="552" t="s">
        <v>10</v>
      </c>
      <c r="D29" s="552" t="s">
        <v>748</v>
      </c>
      <c r="E29" s="604">
        <f>SUM(прил5!H134)</f>
        <v>51136</v>
      </c>
      <c r="F29" s="549"/>
      <c r="G29" s="549"/>
    </row>
    <row r="30" spans="1:7" ht="78" customHeight="1" x14ac:dyDescent="0.25">
      <c r="A30" s="556" t="s">
        <v>424</v>
      </c>
      <c r="B30" s="553" t="s">
        <v>763</v>
      </c>
      <c r="C30" s="552" t="s">
        <v>20</v>
      </c>
      <c r="D30" s="552" t="s">
        <v>32</v>
      </c>
      <c r="E30" s="604">
        <f>SUM(прил5!H200)</f>
        <v>7749955</v>
      </c>
      <c r="F30" s="549"/>
      <c r="G30" s="549"/>
    </row>
    <row r="31" spans="1:7" ht="87.75" hidden="1" customHeight="1" x14ac:dyDescent="0.25">
      <c r="A31" s="560" t="s">
        <v>120</v>
      </c>
      <c r="B31" s="561" t="s">
        <v>747</v>
      </c>
      <c r="C31" s="562" t="s">
        <v>740</v>
      </c>
      <c r="D31" s="562" t="s">
        <v>740</v>
      </c>
      <c r="E31" s="605">
        <f>SUM(E32:E33)</f>
        <v>0</v>
      </c>
      <c r="F31" s="605">
        <f>SUM(F33)</f>
        <v>0</v>
      </c>
      <c r="G31" s="605">
        <f>SUM(G33)</f>
        <v>0</v>
      </c>
    </row>
    <row r="32" spans="1:7" ht="61.5" hidden="1" customHeight="1" x14ac:dyDescent="0.25">
      <c r="A32" s="555" t="s">
        <v>767</v>
      </c>
      <c r="B32" s="557" t="s">
        <v>768</v>
      </c>
      <c r="C32" s="559" t="s">
        <v>745</v>
      </c>
      <c r="D32" s="559" t="s">
        <v>15</v>
      </c>
      <c r="E32" s="558">
        <f>SUM(прил5!H662)</f>
        <v>0</v>
      </c>
      <c r="F32" s="558"/>
      <c r="G32" s="558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3"/>
  <sheetViews>
    <sheetView topLeftCell="A4" zoomScaleNormal="100" workbookViewId="0">
      <selection activeCell="C9" sqref="C9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64" t="s">
        <v>557</v>
      </c>
      <c r="D1" s="664"/>
      <c r="E1" s="665"/>
    </row>
    <row r="2" spans="2:5" x14ac:dyDescent="0.25">
      <c r="C2" s="664" t="s">
        <v>319</v>
      </c>
      <c r="D2" s="664"/>
      <c r="E2" s="665"/>
    </row>
    <row r="3" spans="2:5" x14ac:dyDescent="0.25">
      <c r="C3" s="664" t="s">
        <v>320</v>
      </c>
      <c r="D3" s="664"/>
      <c r="E3" s="665"/>
    </row>
    <row r="4" spans="2:5" x14ac:dyDescent="0.25">
      <c r="C4" s="664" t="s">
        <v>321</v>
      </c>
      <c r="D4" s="664"/>
      <c r="E4" s="665"/>
    </row>
    <row r="5" spans="2:5" x14ac:dyDescent="0.25">
      <c r="C5" s="664" t="s">
        <v>797</v>
      </c>
      <c r="D5" s="664"/>
      <c r="E5" s="665"/>
    </row>
    <row r="6" spans="2:5" x14ac:dyDescent="0.25">
      <c r="C6" s="661" t="s">
        <v>842</v>
      </c>
      <c r="D6" s="661"/>
      <c r="E6" s="662"/>
    </row>
    <row r="7" spans="2:5" x14ac:dyDescent="0.25">
      <c r="C7" s="661" t="s">
        <v>844</v>
      </c>
      <c r="D7" s="661"/>
      <c r="E7" s="662"/>
    </row>
    <row r="8" spans="2:5" x14ac:dyDescent="0.25">
      <c r="C8" s="663" t="s">
        <v>892</v>
      </c>
      <c r="D8" s="663"/>
      <c r="E8" s="663"/>
    </row>
    <row r="9" spans="2:5" x14ac:dyDescent="0.25">
      <c r="C9" s="357"/>
      <c r="D9" s="357"/>
      <c r="E9" s="357"/>
    </row>
    <row r="10" spans="2:5" ht="18.75" x14ac:dyDescent="0.25">
      <c r="C10" s="360" t="s">
        <v>322</v>
      </c>
      <c r="D10" s="360"/>
    </row>
    <row r="11" spans="2:5" ht="18.75" x14ac:dyDescent="0.25">
      <c r="C11" s="360" t="s">
        <v>588</v>
      </c>
      <c r="D11" s="360"/>
    </row>
    <row r="12" spans="2:5" ht="18.75" x14ac:dyDescent="0.25">
      <c r="C12" s="360" t="s">
        <v>792</v>
      </c>
      <c r="D12" s="360"/>
    </row>
    <row r="13" spans="2:5" x14ac:dyDescent="0.25">
      <c r="E13" s="4" t="s">
        <v>512</v>
      </c>
    </row>
    <row r="14" spans="2:5" ht="49.5" customHeight="1" x14ac:dyDescent="0.25">
      <c r="B14" s="361" t="s">
        <v>323</v>
      </c>
      <c r="C14" s="12" t="s">
        <v>324</v>
      </c>
      <c r="D14" s="347" t="s">
        <v>707</v>
      </c>
      <c r="E14" s="347" t="s">
        <v>793</v>
      </c>
    </row>
    <row r="15" spans="2:5" ht="44.25" customHeight="1" x14ac:dyDescent="0.25">
      <c r="B15" s="510" t="s">
        <v>325</v>
      </c>
      <c r="C15" s="511" t="s">
        <v>326</v>
      </c>
      <c r="D15" s="512">
        <f>SUM(D16,D25)</f>
        <v>10000000</v>
      </c>
      <c r="E15" s="512">
        <f>SUM(E16,E25)</f>
        <v>10000000</v>
      </c>
    </row>
    <row r="16" spans="2:5" ht="31.5" x14ac:dyDescent="0.25">
      <c r="B16" s="197" t="s">
        <v>327</v>
      </c>
      <c r="C16" s="130" t="s">
        <v>328</v>
      </c>
      <c r="D16" s="495">
        <f>SUM(D17,D21)</f>
        <v>10000000</v>
      </c>
      <c r="E16" s="495">
        <f>SUM(E17,E21)</f>
        <v>10000000</v>
      </c>
    </row>
    <row r="17" spans="2:5" ht="15.75" x14ac:dyDescent="0.25">
      <c r="B17" s="198" t="s">
        <v>329</v>
      </c>
      <c r="C17" s="45" t="s">
        <v>330</v>
      </c>
      <c r="D17" s="500">
        <f t="shared" ref="D17:E19" si="0">SUM(D18)</f>
        <v>-619316843</v>
      </c>
      <c r="E17" s="500">
        <f t="shared" si="0"/>
        <v>-433628229</v>
      </c>
    </row>
    <row r="18" spans="2:5" ht="15.75" x14ac:dyDescent="0.25">
      <c r="B18" s="199" t="s">
        <v>331</v>
      </c>
      <c r="C18" s="200" t="s">
        <v>332</v>
      </c>
      <c r="D18" s="501">
        <f t="shared" si="0"/>
        <v>-619316843</v>
      </c>
      <c r="E18" s="501">
        <f t="shared" si="0"/>
        <v>-433628229</v>
      </c>
    </row>
    <row r="19" spans="2:5" ht="15.75" x14ac:dyDescent="0.25">
      <c r="B19" s="199" t="s">
        <v>333</v>
      </c>
      <c r="C19" s="200" t="s">
        <v>334</v>
      </c>
      <c r="D19" s="501">
        <f t="shared" si="0"/>
        <v>-619316843</v>
      </c>
      <c r="E19" s="501">
        <f t="shared" si="0"/>
        <v>-433628229</v>
      </c>
    </row>
    <row r="20" spans="2:5" ht="31.5" x14ac:dyDescent="0.25">
      <c r="B20" s="523" t="s">
        <v>335</v>
      </c>
      <c r="C20" s="200" t="s">
        <v>336</v>
      </c>
      <c r="D20" s="497">
        <v>-619316843</v>
      </c>
      <c r="E20" s="497">
        <v>-433628229</v>
      </c>
    </row>
    <row r="21" spans="2:5" ht="15.75" x14ac:dyDescent="0.25">
      <c r="B21" s="198" t="s">
        <v>337</v>
      </c>
      <c r="C21" s="45" t="s">
        <v>338</v>
      </c>
      <c r="D21" s="500">
        <f t="shared" ref="D21:E23" si="1">SUM(D22)</f>
        <v>629316843</v>
      </c>
      <c r="E21" s="500">
        <f t="shared" si="1"/>
        <v>443628229</v>
      </c>
    </row>
    <row r="22" spans="2:5" ht="15.75" x14ac:dyDescent="0.25">
      <c r="B22" s="199" t="s">
        <v>339</v>
      </c>
      <c r="C22" s="200" t="s">
        <v>340</v>
      </c>
      <c r="D22" s="502">
        <f t="shared" si="1"/>
        <v>629316843</v>
      </c>
      <c r="E22" s="502">
        <f t="shared" si="1"/>
        <v>443628229</v>
      </c>
    </row>
    <row r="23" spans="2:5" ht="15.75" x14ac:dyDescent="0.25">
      <c r="B23" s="199" t="s">
        <v>341</v>
      </c>
      <c r="C23" s="200" t="s">
        <v>342</v>
      </c>
      <c r="D23" s="502">
        <f t="shared" si="1"/>
        <v>629316843</v>
      </c>
      <c r="E23" s="502">
        <f t="shared" si="1"/>
        <v>443628229</v>
      </c>
    </row>
    <row r="24" spans="2:5" ht="31.5" x14ac:dyDescent="0.25">
      <c r="B24" s="523" t="s">
        <v>343</v>
      </c>
      <c r="C24" s="202" t="s">
        <v>344</v>
      </c>
      <c r="D24" s="497">
        <v>629316843</v>
      </c>
      <c r="E24" s="497">
        <v>443628229</v>
      </c>
    </row>
    <row r="25" spans="2:5" ht="31.5" x14ac:dyDescent="0.25">
      <c r="B25" s="524" t="s">
        <v>345</v>
      </c>
      <c r="C25" s="130" t="s">
        <v>346</v>
      </c>
      <c r="D25" s="495">
        <f>SUM(D26)</f>
        <v>0</v>
      </c>
      <c r="E25" s="495">
        <f>SUM(E26)</f>
        <v>0</v>
      </c>
    </row>
    <row r="26" spans="2:5" ht="31.5" x14ac:dyDescent="0.25">
      <c r="B26" s="525" t="s">
        <v>347</v>
      </c>
      <c r="C26" s="204" t="s">
        <v>348</v>
      </c>
      <c r="D26" s="496">
        <f>SUM(D27,D30)</f>
        <v>0</v>
      </c>
      <c r="E26" s="496">
        <f>SUM(E27,E30)</f>
        <v>0</v>
      </c>
    </row>
    <row r="27" spans="2:5" ht="31.5" x14ac:dyDescent="0.25">
      <c r="B27" s="526" t="s">
        <v>349</v>
      </c>
      <c r="C27" s="150" t="s">
        <v>350</v>
      </c>
      <c r="D27" s="498">
        <f>SUM(D28)</f>
        <v>500000</v>
      </c>
      <c r="E27" s="498">
        <f>SUM(E28)</f>
        <v>500000</v>
      </c>
    </row>
    <row r="28" spans="2:5" ht="45.75" customHeight="1" x14ac:dyDescent="0.25">
      <c r="B28" s="523" t="s">
        <v>351</v>
      </c>
      <c r="C28" s="200" t="s">
        <v>352</v>
      </c>
      <c r="D28" s="501">
        <f>SUM(D29)</f>
        <v>500000</v>
      </c>
      <c r="E28" s="501">
        <f>SUM(E29)</f>
        <v>500000</v>
      </c>
    </row>
    <row r="29" spans="2:5" ht="63" x14ac:dyDescent="0.25">
      <c r="B29" s="523" t="s">
        <v>353</v>
      </c>
      <c r="C29" s="200" t="s">
        <v>354</v>
      </c>
      <c r="D29" s="499">
        <v>500000</v>
      </c>
      <c r="E29" s="499">
        <v>500000</v>
      </c>
    </row>
    <row r="30" spans="2:5" ht="31.5" x14ac:dyDescent="0.25">
      <c r="B30" s="526" t="s">
        <v>355</v>
      </c>
      <c r="C30" s="150" t="s">
        <v>356</v>
      </c>
      <c r="D30" s="498">
        <f>SUM(D31)</f>
        <v>-500000</v>
      </c>
      <c r="E30" s="498">
        <f>SUM(E31)</f>
        <v>-500000</v>
      </c>
    </row>
    <row r="31" spans="2:5" ht="47.25" x14ac:dyDescent="0.25">
      <c r="B31" s="523" t="s">
        <v>357</v>
      </c>
      <c r="C31" s="200" t="s">
        <v>358</v>
      </c>
      <c r="D31" s="501">
        <f>SUM(D32)</f>
        <v>-500000</v>
      </c>
      <c r="E31" s="501">
        <f>SUM(E32)</f>
        <v>-500000</v>
      </c>
    </row>
    <row r="32" spans="2:5" ht="47.25" x14ac:dyDescent="0.25">
      <c r="B32" s="523" t="s">
        <v>359</v>
      </c>
      <c r="C32" s="200" t="s">
        <v>360</v>
      </c>
      <c r="D32" s="499">
        <v>-500000</v>
      </c>
      <c r="E32" s="499">
        <v>-500000</v>
      </c>
    </row>
    <row r="33" spans="2:5" ht="15.75" x14ac:dyDescent="0.25">
      <c r="B33" s="205"/>
      <c r="C33" s="206" t="s">
        <v>361</v>
      </c>
      <c r="D33" s="503">
        <f>SUM(D15)</f>
        <v>10000000</v>
      </c>
      <c r="E33" s="503">
        <f>SUM(E15)</f>
        <v>10000000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6"/>
  <sheetViews>
    <sheetView topLeftCell="A25" zoomScaleNormal="100" workbookViewId="0">
      <selection activeCell="H33" sqref="H33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664" t="s">
        <v>816</v>
      </c>
      <c r="C1" s="665"/>
    </row>
    <row r="2" spans="1:9" x14ac:dyDescent="0.25">
      <c r="B2" s="664" t="s">
        <v>245</v>
      </c>
      <c r="C2" s="665"/>
    </row>
    <row r="3" spans="1:9" x14ac:dyDescent="0.25">
      <c r="B3" s="664" t="s">
        <v>246</v>
      </c>
      <c r="C3" s="665"/>
    </row>
    <row r="4" spans="1:9" x14ac:dyDescent="0.25">
      <c r="B4" s="664" t="s">
        <v>247</v>
      </c>
      <c r="C4" s="665"/>
    </row>
    <row r="5" spans="1:9" x14ac:dyDescent="0.25">
      <c r="B5" s="664" t="s">
        <v>795</v>
      </c>
      <c r="C5" s="665"/>
    </row>
    <row r="6" spans="1:9" x14ac:dyDescent="0.25">
      <c r="B6" s="661" t="s">
        <v>796</v>
      </c>
      <c r="C6" s="662"/>
    </row>
    <row r="7" spans="1:9" x14ac:dyDescent="0.25">
      <c r="B7" s="661" t="s">
        <v>857</v>
      </c>
      <c r="C7" s="662"/>
    </row>
    <row r="8" spans="1:9" x14ac:dyDescent="0.25">
      <c r="B8" s="663" t="s">
        <v>893</v>
      </c>
      <c r="C8" s="663"/>
    </row>
    <row r="9" spans="1:9" x14ac:dyDescent="0.25">
      <c r="I9" s="4"/>
    </row>
    <row r="10" spans="1:9" ht="15.75" x14ac:dyDescent="0.25">
      <c r="A10" s="667" t="s">
        <v>666</v>
      </c>
      <c r="B10" s="667"/>
      <c r="C10" s="667"/>
      <c r="I10" s="4"/>
    </row>
    <row r="11" spans="1:9" ht="15.75" x14ac:dyDescent="0.25">
      <c r="A11" s="668" t="s">
        <v>794</v>
      </c>
      <c r="B11" s="668"/>
      <c r="C11" s="668"/>
    </row>
    <row r="12" spans="1:9" x14ac:dyDescent="0.25">
      <c r="C12" s="4" t="s">
        <v>512</v>
      </c>
    </row>
    <row r="13" spans="1:9" ht="63" customHeight="1" x14ac:dyDescent="0.25">
      <c r="A13" s="169" t="s">
        <v>248</v>
      </c>
      <c r="B13" s="11" t="s">
        <v>249</v>
      </c>
      <c r="C13" s="347" t="s">
        <v>556</v>
      </c>
    </row>
    <row r="14" spans="1:9" ht="22.5" customHeight="1" x14ac:dyDescent="0.25">
      <c r="A14" s="400" t="s">
        <v>250</v>
      </c>
      <c r="B14" s="46" t="s">
        <v>251</v>
      </c>
      <c r="C14" s="406">
        <f>SUM(C15,C21,C27,C38,C41,C51,C58,C64,C69,C84)</f>
        <v>114169351</v>
      </c>
    </row>
    <row r="15" spans="1:9" ht="18.75" customHeight="1" x14ac:dyDescent="0.25">
      <c r="A15" s="170" t="s">
        <v>252</v>
      </c>
      <c r="B15" s="171" t="s">
        <v>253</v>
      </c>
      <c r="C15" s="407">
        <f>SUM(C16)</f>
        <v>67282560</v>
      </c>
      <c r="E15" s="472"/>
      <c r="F15" s="472"/>
    </row>
    <row r="16" spans="1:9" ht="17.25" customHeight="1" x14ac:dyDescent="0.25">
      <c r="A16" s="172" t="s">
        <v>254</v>
      </c>
      <c r="B16" s="173" t="s">
        <v>255</v>
      </c>
      <c r="C16" s="408">
        <f>SUM(C17:C20)</f>
        <v>67282560</v>
      </c>
    </row>
    <row r="17" spans="1:10" ht="66" x14ac:dyDescent="0.25">
      <c r="A17" s="174" t="s">
        <v>256</v>
      </c>
      <c r="B17" s="49" t="s">
        <v>257</v>
      </c>
      <c r="C17" s="409">
        <v>64178894</v>
      </c>
    </row>
    <row r="18" spans="1:10" ht="81" customHeight="1" x14ac:dyDescent="0.25">
      <c r="A18" s="654" t="s">
        <v>258</v>
      </c>
      <c r="B18" s="62" t="s">
        <v>259</v>
      </c>
      <c r="C18" s="409">
        <v>1156236</v>
      </c>
      <c r="F18" s="651"/>
      <c r="G18" s="651"/>
      <c r="H18" s="651"/>
      <c r="I18" s="651"/>
    </row>
    <row r="19" spans="1:10" ht="36" customHeight="1" x14ac:dyDescent="0.25">
      <c r="A19" s="654" t="s">
        <v>260</v>
      </c>
      <c r="B19" s="62" t="s">
        <v>261</v>
      </c>
      <c r="C19" s="409">
        <v>806282</v>
      </c>
      <c r="F19" s="651"/>
      <c r="G19" s="651"/>
      <c r="H19" s="651"/>
      <c r="I19" s="651"/>
    </row>
    <row r="20" spans="1:10" s="651" customFormat="1" ht="78.75" x14ac:dyDescent="0.25">
      <c r="A20" s="654" t="s">
        <v>872</v>
      </c>
      <c r="B20" s="62" t="s">
        <v>873</v>
      </c>
      <c r="C20" s="409">
        <v>1141148</v>
      </c>
    </row>
    <row r="21" spans="1:10" ht="33" customHeight="1" x14ac:dyDescent="0.25">
      <c r="A21" s="175" t="s">
        <v>262</v>
      </c>
      <c r="B21" s="176" t="s">
        <v>263</v>
      </c>
      <c r="C21" s="407">
        <f>SUM(C22)</f>
        <v>7733940</v>
      </c>
      <c r="D21" s="651"/>
      <c r="E21" s="651"/>
    </row>
    <row r="22" spans="1:10" ht="33" customHeight="1" x14ac:dyDescent="0.25">
      <c r="A22" s="177" t="s">
        <v>264</v>
      </c>
      <c r="B22" s="388" t="s">
        <v>265</v>
      </c>
      <c r="C22" s="408">
        <f>SUM(C23:C26)</f>
        <v>7733940</v>
      </c>
    </row>
    <row r="23" spans="1:10" ht="83.25" customHeight="1" x14ac:dyDescent="0.25">
      <c r="A23" s="61" t="s">
        <v>643</v>
      </c>
      <c r="B23" s="62" t="s">
        <v>647</v>
      </c>
      <c r="C23" s="409">
        <v>3496750</v>
      </c>
    </row>
    <row r="24" spans="1:10" ht="94.5" x14ac:dyDescent="0.25">
      <c r="A24" s="61" t="s">
        <v>644</v>
      </c>
      <c r="B24" s="62" t="s">
        <v>648</v>
      </c>
      <c r="C24" s="409">
        <v>19360</v>
      </c>
      <c r="G24" s="666"/>
      <c r="H24" s="666"/>
      <c r="I24" s="666"/>
      <c r="J24" s="666"/>
    </row>
    <row r="25" spans="1:10" ht="79.5" customHeight="1" x14ac:dyDescent="0.25">
      <c r="A25" s="61" t="s">
        <v>645</v>
      </c>
      <c r="B25" s="62" t="s">
        <v>649</v>
      </c>
      <c r="C25" s="409">
        <v>4656300</v>
      </c>
    </row>
    <row r="26" spans="1:10" ht="81" customHeight="1" x14ac:dyDescent="0.25">
      <c r="A26" s="61" t="s">
        <v>646</v>
      </c>
      <c r="B26" s="62" t="s">
        <v>650</v>
      </c>
      <c r="C26" s="409">
        <v>-438470</v>
      </c>
    </row>
    <row r="27" spans="1:10" ht="16.5" customHeight="1" x14ac:dyDescent="0.25">
      <c r="A27" s="175" t="s">
        <v>266</v>
      </c>
      <c r="B27" s="171" t="s">
        <v>267</v>
      </c>
      <c r="C27" s="407">
        <f>SUM(C28+C34+C36+C31)</f>
        <v>3944015</v>
      </c>
    </row>
    <row r="28" spans="1:10" ht="16.5" customHeight="1" x14ac:dyDescent="0.25">
      <c r="A28" s="178" t="s">
        <v>494</v>
      </c>
      <c r="B28" s="173" t="s">
        <v>493</v>
      </c>
      <c r="C28" s="408">
        <f>SUM(C29:C30)</f>
        <v>1137580</v>
      </c>
    </row>
    <row r="29" spans="1:10" ht="31.5" customHeight="1" x14ac:dyDescent="0.25">
      <c r="A29" s="279" t="s">
        <v>581</v>
      </c>
      <c r="B29" s="80" t="s">
        <v>495</v>
      </c>
      <c r="C29" s="411">
        <v>1034069</v>
      </c>
    </row>
    <row r="30" spans="1:10" ht="48.75" customHeight="1" x14ac:dyDescent="0.25">
      <c r="A30" s="279" t="s">
        <v>582</v>
      </c>
      <c r="B30" s="80" t="s">
        <v>583</v>
      </c>
      <c r="C30" s="411">
        <v>103511</v>
      </c>
    </row>
    <row r="31" spans="1:10" s="651" customFormat="1" ht="21" customHeight="1" x14ac:dyDescent="0.25">
      <c r="A31" s="178" t="s">
        <v>874</v>
      </c>
      <c r="B31" s="173" t="s">
        <v>875</v>
      </c>
      <c r="C31" s="408">
        <f>SUM(C32:C33)</f>
        <v>-12698</v>
      </c>
    </row>
    <row r="32" spans="1:10" s="651" customFormat="1" ht="19.5" customHeight="1" x14ac:dyDescent="0.25">
      <c r="A32" s="279" t="s">
        <v>897</v>
      </c>
      <c r="B32" s="80" t="s">
        <v>875</v>
      </c>
      <c r="C32" s="411">
        <v>-12099</v>
      </c>
    </row>
    <row r="33" spans="1:9" s="651" customFormat="1" ht="33" customHeight="1" x14ac:dyDescent="0.25">
      <c r="A33" s="279" t="s">
        <v>898</v>
      </c>
      <c r="B33" s="80" t="s">
        <v>876</v>
      </c>
      <c r="C33" s="411">
        <v>-599</v>
      </c>
    </row>
    <row r="34" spans="1:9" ht="16.5" customHeight="1" x14ac:dyDescent="0.25">
      <c r="A34" s="178" t="s">
        <v>268</v>
      </c>
      <c r="B34" s="173" t="s">
        <v>269</v>
      </c>
      <c r="C34" s="408">
        <f>SUM(C35)</f>
        <v>1827468</v>
      </c>
      <c r="D34" s="619"/>
      <c r="E34" s="619"/>
      <c r="F34" s="651"/>
      <c r="G34" s="651"/>
      <c r="H34" s="651"/>
      <c r="I34" s="651"/>
    </row>
    <row r="35" spans="1:9" ht="17.25" customHeight="1" x14ac:dyDescent="0.25">
      <c r="A35" s="14" t="s">
        <v>270</v>
      </c>
      <c r="B35" s="179" t="s">
        <v>269</v>
      </c>
      <c r="C35" s="409">
        <v>1827468</v>
      </c>
    </row>
    <row r="36" spans="1:9" s="488" customFormat="1" ht="16.5" customHeight="1" x14ac:dyDescent="0.25">
      <c r="A36" s="178" t="s">
        <v>654</v>
      </c>
      <c r="B36" s="173" t="s">
        <v>653</v>
      </c>
      <c r="C36" s="408">
        <f>SUM(C37)</f>
        <v>991665</v>
      </c>
    </row>
    <row r="37" spans="1:9" s="488" customFormat="1" ht="35.25" customHeight="1" x14ac:dyDescent="0.25">
      <c r="A37" s="14" t="s">
        <v>656</v>
      </c>
      <c r="B37" s="179" t="s">
        <v>655</v>
      </c>
      <c r="C37" s="409">
        <v>991665</v>
      </c>
    </row>
    <row r="38" spans="1:9" ht="19.5" customHeight="1" x14ac:dyDescent="0.25">
      <c r="A38" s="175" t="s">
        <v>271</v>
      </c>
      <c r="B38" s="171" t="s">
        <v>272</v>
      </c>
      <c r="C38" s="407">
        <f>SUM(C39 )</f>
        <v>1816330</v>
      </c>
    </row>
    <row r="39" spans="1:9" ht="31.5" x14ac:dyDescent="0.25">
      <c r="A39" s="180" t="s">
        <v>273</v>
      </c>
      <c r="B39" s="173" t="s">
        <v>274</v>
      </c>
      <c r="C39" s="408">
        <f>SUM(C40)</f>
        <v>1816330</v>
      </c>
    </row>
    <row r="40" spans="1:9" ht="31.5" x14ac:dyDescent="0.25">
      <c r="A40" s="14" t="s">
        <v>275</v>
      </c>
      <c r="B40" s="13" t="s">
        <v>276</v>
      </c>
      <c r="C40" s="409">
        <v>1816330</v>
      </c>
    </row>
    <row r="41" spans="1:9" ht="31.5" x14ac:dyDescent="0.25">
      <c r="A41" s="175" t="s">
        <v>277</v>
      </c>
      <c r="B41" s="130" t="s">
        <v>278</v>
      </c>
      <c r="C41" s="407">
        <f>SUM(C42,C46)</f>
        <v>7596468</v>
      </c>
    </row>
    <row r="42" spans="1:9" ht="22.5" hidden="1" customHeight="1" x14ac:dyDescent="0.25">
      <c r="A42" s="178" t="s">
        <v>279</v>
      </c>
      <c r="B42" s="173" t="s">
        <v>280</v>
      </c>
      <c r="C42" s="408">
        <f>SUM(C43)</f>
        <v>0</v>
      </c>
    </row>
    <row r="43" spans="1:9" ht="31.5" hidden="1" x14ac:dyDescent="0.25">
      <c r="A43" s="181" t="s">
        <v>72</v>
      </c>
      <c r="B43" s="182" t="s">
        <v>281</v>
      </c>
      <c r="C43" s="412"/>
    </row>
    <row r="44" spans="1:9" ht="31.5" hidden="1" x14ac:dyDescent="0.25">
      <c r="A44" s="14" t="s">
        <v>72</v>
      </c>
      <c r="B44" s="13" t="s">
        <v>282</v>
      </c>
      <c r="C44" s="409"/>
    </row>
    <row r="45" spans="1:9" ht="63" hidden="1" x14ac:dyDescent="0.25">
      <c r="A45" s="14" t="s">
        <v>283</v>
      </c>
      <c r="B45" s="13" t="s">
        <v>284</v>
      </c>
      <c r="C45" s="409"/>
    </row>
    <row r="46" spans="1:9" ht="78.75" x14ac:dyDescent="0.25">
      <c r="A46" s="178" t="s">
        <v>285</v>
      </c>
      <c r="B46" s="173" t="s">
        <v>286</v>
      </c>
      <c r="C46" s="408">
        <f>SUM(C47:C50)</f>
        <v>7596468</v>
      </c>
    </row>
    <row r="47" spans="1:9" ht="78" customHeight="1" x14ac:dyDescent="0.25">
      <c r="A47" s="14" t="s">
        <v>590</v>
      </c>
      <c r="B47" s="13" t="s">
        <v>591</v>
      </c>
      <c r="C47" s="409">
        <v>4509705</v>
      </c>
    </row>
    <row r="48" spans="1:9" ht="61.5" customHeight="1" x14ac:dyDescent="0.25">
      <c r="A48" s="14" t="s">
        <v>287</v>
      </c>
      <c r="B48" s="13" t="s">
        <v>288</v>
      </c>
      <c r="C48" s="409">
        <v>257295</v>
      </c>
    </row>
    <row r="49" spans="1:9" ht="63" customHeight="1" x14ac:dyDescent="0.25">
      <c r="A49" s="183" t="s">
        <v>60</v>
      </c>
      <c r="B49" s="49" t="s">
        <v>61</v>
      </c>
      <c r="C49" s="409">
        <v>2737279</v>
      </c>
    </row>
    <row r="50" spans="1:9" ht="47.25" x14ac:dyDescent="0.25">
      <c r="A50" s="14" t="s">
        <v>877</v>
      </c>
      <c r="B50" s="13" t="s">
        <v>878</v>
      </c>
      <c r="C50" s="409">
        <v>92189</v>
      </c>
      <c r="F50" s="651"/>
      <c r="G50" s="651"/>
      <c r="H50" s="651"/>
      <c r="I50" s="651"/>
    </row>
    <row r="51" spans="1:9" ht="21" customHeight="1" x14ac:dyDescent="0.25">
      <c r="A51" s="175" t="s">
        <v>289</v>
      </c>
      <c r="B51" s="171" t="s">
        <v>290</v>
      </c>
      <c r="C51" s="407">
        <f>SUM(C52)</f>
        <v>24557</v>
      </c>
      <c r="F51" s="651"/>
      <c r="G51" s="651"/>
      <c r="H51" s="651"/>
      <c r="I51" s="651"/>
    </row>
    <row r="52" spans="1:9" ht="17.25" customHeight="1" x14ac:dyDescent="0.25">
      <c r="A52" s="184" t="s">
        <v>291</v>
      </c>
      <c r="B52" s="185" t="s">
        <v>292</v>
      </c>
      <c r="C52" s="410">
        <f>SUM(C53:C57)</f>
        <v>24557</v>
      </c>
    </row>
    <row r="53" spans="1:9" ht="32.25" customHeight="1" x14ac:dyDescent="0.25">
      <c r="A53" s="63" t="s">
        <v>293</v>
      </c>
      <c r="B53" s="186" t="s">
        <v>294</v>
      </c>
      <c r="C53" s="413">
        <v>24540</v>
      </c>
    </row>
    <row r="54" spans="1:9" ht="30" hidden="1" customHeight="1" x14ac:dyDescent="0.25">
      <c r="A54" s="63" t="s">
        <v>295</v>
      </c>
      <c r="B54" s="187" t="s">
        <v>296</v>
      </c>
      <c r="C54" s="414"/>
    </row>
    <row r="55" spans="1:9" ht="16.5" hidden="1" customHeight="1" x14ac:dyDescent="0.25">
      <c r="A55" s="188" t="s">
        <v>297</v>
      </c>
      <c r="B55" s="187" t="s">
        <v>298</v>
      </c>
      <c r="C55" s="414"/>
    </row>
    <row r="56" spans="1:9" ht="14.25" customHeight="1" x14ac:dyDescent="0.25">
      <c r="A56" s="188" t="s">
        <v>880</v>
      </c>
      <c r="B56" s="188" t="s">
        <v>879</v>
      </c>
      <c r="C56" s="411">
        <v>17</v>
      </c>
    </row>
    <row r="57" spans="1:9" ht="14.25" hidden="1" customHeight="1" x14ac:dyDescent="0.25">
      <c r="A57" s="188" t="s">
        <v>607</v>
      </c>
      <c r="B57" s="399" t="s">
        <v>609</v>
      </c>
      <c r="C57" s="411"/>
    </row>
    <row r="58" spans="1:9" ht="31.5" x14ac:dyDescent="0.25">
      <c r="A58" s="175" t="s">
        <v>299</v>
      </c>
      <c r="B58" s="171" t="s">
        <v>651</v>
      </c>
      <c r="C58" s="407">
        <f>SUM(C59,C61)</f>
        <v>4157913</v>
      </c>
    </row>
    <row r="59" spans="1:9" ht="15.75" x14ac:dyDescent="0.25">
      <c r="A59" s="189" t="s">
        <v>300</v>
      </c>
      <c r="B59" s="173" t="s">
        <v>301</v>
      </c>
      <c r="C59" s="408">
        <f>SUM(C60)</f>
        <v>3943642</v>
      </c>
    </row>
    <row r="60" spans="1:9" ht="31.5" x14ac:dyDescent="0.25">
      <c r="A60" s="14" t="s">
        <v>65</v>
      </c>
      <c r="B60" s="13" t="s">
        <v>302</v>
      </c>
      <c r="C60" s="409">
        <v>3943642</v>
      </c>
    </row>
    <row r="61" spans="1:9" ht="18.75" customHeight="1" x14ac:dyDescent="0.25">
      <c r="A61" s="189" t="s">
        <v>303</v>
      </c>
      <c r="B61" s="173" t="s">
        <v>304</v>
      </c>
      <c r="C61" s="408">
        <f>SUM(C62:C63)</f>
        <v>214271</v>
      </c>
    </row>
    <row r="62" spans="1:9" ht="33" customHeight="1" x14ac:dyDescent="0.25">
      <c r="A62" s="14" t="s">
        <v>73</v>
      </c>
      <c r="B62" s="13" t="s">
        <v>305</v>
      </c>
      <c r="C62" s="409">
        <v>190098</v>
      </c>
    </row>
    <row r="63" spans="1:9" ht="18" customHeight="1" x14ac:dyDescent="0.25">
      <c r="A63" s="14" t="s">
        <v>381</v>
      </c>
      <c r="B63" s="13" t="s">
        <v>382</v>
      </c>
      <c r="C63" s="409">
        <v>24173</v>
      </c>
    </row>
    <row r="64" spans="1:9" ht="20.25" customHeight="1" x14ac:dyDescent="0.25">
      <c r="A64" s="175" t="s">
        <v>306</v>
      </c>
      <c r="B64" s="171" t="s">
        <v>307</v>
      </c>
      <c r="C64" s="407">
        <f>SUM(+C65)</f>
        <v>20505381</v>
      </c>
    </row>
    <row r="65" spans="1:8" ht="31.5" x14ac:dyDescent="0.25">
      <c r="A65" s="178" t="s">
        <v>308</v>
      </c>
      <c r="B65" s="173" t="s">
        <v>584</v>
      </c>
      <c r="C65" s="408">
        <f>SUM(C66:C68)</f>
        <v>20505381</v>
      </c>
    </row>
    <row r="66" spans="1:8" ht="47.25" x14ac:dyDescent="0.25">
      <c r="A66" s="183" t="s">
        <v>593</v>
      </c>
      <c r="B66" s="49" t="s">
        <v>592</v>
      </c>
      <c r="C66" s="409">
        <v>12056490</v>
      </c>
    </row>
    <row r="67" spans="1:8" ht="31.5" x14ac:dyDescent="0.25">
      <c r="A67" s="183" t="s">
        <v>309</v>
      </c>
      <c r="B67" s="49" t="s">
        <v>310</v>
      </c>
      <c r="C67" s="409">
        <v>56491</v>
      </c>
    </row>
    <row r="68" spans="1:8" s="615" customFormat="1" ht="47.25" x14ac:dyDescent="0.25">
      <c r="A68" s="183" t="s">
        <v>553</v>
      </c>
      <c r="B68" s="49" t="s">
        <v>554</v>
      </c>
      <c r="C68" s="409">
        <v>8392400</v>
      </c>
    </row>
    <row r="69" spans="1:8" s="539" customFormat="1" ht="31.5" x14ac:dyDescent="0.25">
      <c r="A69" s="175" t="s">
        <v>710</v>
      </c>
      <c r="B69" s="171" t="s">
        <v>711</v>
      </c>
      <c r="C69" s="407">
        <f>SUM(C70+C80+C82+C83)</f>
        <v>316718</v>
      </c>
    </row>
    <row r="70" spans="1:8" s="539" customFormat="1" ht="31.5" x14ac:dyDescent="0.25">
      <c r="A70" s="178" t="s">
        <v>712</v>
      </c>
      <c r="B70" s="173" t="s">
        <v>713</v>
      </c>
      <c r="C70" s="408">
        <f>SUM(C71:C79)</f>
        <v>159759</v>
      </c>
    </row>
    <row r="71" spans="1:8" s="539" customFormat="1" ht="63" x14ac:dyDescent="0.25">
      <c r="A71" s="183" t="s">
        <v>715</v>
      </c>
      <c r="B71" s="540" t="s">
        <v>714</v>
      </c>
      <c r="C71" s="409">
        <v>3750</v>
      </c>
    </row>
    <row r="72" spans="1:8" s="539" customFormat="1" ht="78.75" x14ac:dyDescent="0.25">
      <c r="A72" s="183" t="s">
        <v>717</v>
      </c>
      <c r="B72" s="540" t="s">
        <v>716</v>
      </c>
      <c r="C72" s="409">
        <v>29458</v>
      </c>
    </row>
    <row r="73" spans="1:8" s="619" customFormat="1" ht="63" x14ac:dyDescent="0.25">
      <c r="A73" s="183" t="s">
        <v>779</v>
      </c>
      <c r="B73" s="540" t="s">
        <v>783</v>
      </c>
      <c r="C73" s="409">
        <v>10000</v>
      </c>
      <c r="E73" s="666"/>
      <c r="F73" s="666"/>
      <c r="G73" s="666"/>
      <c r="H73" s="666"/>
    </row>
    <row r="74" spans="1:8" s="619" customFormat="1" ht="63" x14ac:dyDescent="0.25">
      <c r="A74" s="183" t="s">
        <v>780</v>
      </c>
      <c r="B74" s="540" t="s">
        <v>784</v>
      </c>
      <c r="C74" s="409">
        <v>6000</v>
      </c>
      <c r="E74" s="666"/>
      <c r="F74" s="666"/>
      <c r="G74" s="666"/>
      <c r="H74" s="666"/>
    </row>
    <row r="75" spans="1:8" s="619" customFormat="1" ht="78.75" x14ac:dyDescent="0.25">
      <c r="A75" s="183" t="s">
        <v>781</v>
      </c>
      <c r="B75" s="540" t="s">
        <v>785</v>
      </c>
      <c r="C75" s="409">
        <v>3000</v>
      </c>
      <c r="E75" s="666"/>
      <c r="F75" s="666"/>
      <c r="G75" s="666"/>
      <c r="H75" s="666"/>
    </row>
    <row r="76" spans="1:8" s="619" customFormat="1" ht="94.5" x14ac:dyDescent="0.25">
      <c r="A76" s="183" t="s">
        <v>782</v>
      </c>
      <c r="B76" s="540" t="s">
        <v>786</v>
      </c>
      <c r="C76" s="409">
        <v>1500</v>
      </c>
      <c r="E76" s="666"/>
      <c r="F76" s="666"/>
      <c r="G76" s="666"/>
      <c r="H76" s="666"/>
    </row>
    <row r="77" spans="1:8" s="539" customFormat="1" ht="63" x14ac:dyDescent="0.25">
      <c r="A77" s="183" t="s">
        <v>721</v>
      </c>
      <c r="B77" s="540" t="s">
        <v>720</v>
      </c>
      <c r="C77" s="409">
        <v>3000</v>
      </c>
    </row>
    <row r="78" spans="1:8" s="539" customFormat="1" ht="63" x14ac:dyDescent="0.25">
      <c r="A78" s="183" t="s">
        <v>719</v>
      </c>
      <c r="B78" s="540" t="s">
        <v>718</v>
      </c>
      <c r="C78" s="409">
        <v>5000</v>
      </c>
    </row>
    <row r="79" spans="1:8" s="539" customFormat="1" ht="67.5" customHeight="1" x14ac:dyDescent="0.25">
      <c r="A79" s="183" t="s">
        <v>723</v>
      </c>
      <c r="B79" s="540" t="s">
        <v>722</v>
      </c>
      <c r="C79" s="409">
        <v>98051</v>
      </c>
    </row>
    <row r="80" spans="1:8" s="539" customFormat="1" ht="94.5" x14ac:dyDescent="0.25">
      <c r="A80" s="178" t="s">
        <v>725</v>
      </c>
      <c r="B80" s="173" t="s">
        <v>724</v>
      </c>
      <c r="C80" s="408">
        <f>SUM(C81)</f>
        <v>156959</v>
      </c>
    </row>
    <row r="81" spans="1:9" s="539" customFormat="1" ht="63" x14ac:dyDescent="0.25">
      <c r="A81" s="183" t="s">
        <v>726</v>
      </c>
      <c r="B81" s="49" t="s">
        <v>727</v>
      </c>
      <c r="C81" s="409">
        <v>156959</v>
      </c>
    </row>
    <row r="82" spans="1:9" s="619" customFormat="1" ht="63" hidden="1" x14ac:dyDescent="0.25">
      <c r="A82" s="192" t="s">
        <v>788</v>
      </c>
      <c r="B82" s="193" t="s">
        <v>787</v>
      </c>
      <c r="C82" s="408"/>
      <c r="E82" s="666"/>
      <c r="F82" s="666"/>
      <c r="G82" s="666"/>
      <c r="H82" s="666"/>
    </row>
    <row r="83" spans="1:9" s="619" customFormat="1" ht="63" hidden="1" x14ac:dyDescent="0.25">
      <c r="A83" s="192" t="s">
        <v>789</v>
      </c>
      <c r="B83" s="193" t="s">
        <v>790</v>
      </c>
      <c r="C83" s="408"/>
    </row>
    <row r="84" spans="1:9" s="539" customFormat="1" ht="24" customHeight="1" x14ac:dyDescent="0.25">
      <c r="A84" s="175" t="s">
        <v>728</v>
      </c>
      <c r="B84" s="171" t="s">
        <v>730</v>
      </c>
      <c r="C84" s="407">
        <f>SUM(C85)</f>
        <v>791469</v>
      </c>
    </row>
    <row r="85" spans="1:9" s="539" customFormat="1" ht="21.75" customHeight="1" x14ac:dyDescent="0.25">
      <c r="A85" s="178" t="s">
        <v>731</v>
      </c>
      <c r="B85" s="173" t="s">
        <v>729</v>
      </c>
      <c r="C85" s="408">
        <f>SUM(C86)</f>
        <v>791469</v>
      </c>
    </row>
    <row r="86" spans="1:9" s="541" customFormat="1" ht="21.75" customHeight="1" x14ac:dyDescent="0.25">
      <c r="A86" s="279" t="s">
        <v>732</v>
      </c>
      <c r="B86" s="57" t="s">
        <v>739</v>
      </c>
      <c r="C86" s="411">
        <v>791469</v>
      </c>
    </row>
    <row r="87" spans="1:9" ht="23.25" customHeight="1" x14ac:dyDescent="0.25">
      <c r="A87" s="362" t="s">
        <v>62</v>
      </c>
      <c r="B87" s="206" t="s">
        <v>311</v>
      </c>
      <c r="C87" s="415">
        <f>SUM(C88,C113,C115,C114)</f>
        <v>367257066</v>
      </c>
      <c r="I87" s="486"/>
    </row>
    <row r="88" spans="1:9" ht="31.5" x14ac:dyDescent="0.25">
      <c r="A88" s="175" t="s">
        <v>312</v>
      </c>
      <c r="B88" s="171" t="s">
        <v>523</v>
      </c>
      <c r="C88" s="407">
        <f>SUM(C89+C92+C101+C110)</f>
        <v>368689415</v>
      </c>
      <c r="I88" s="486"/>
    </row>
    <row r="89" spans="1:9" ht="21" customHeight="1" x14ac:dyDescent="0.25">
      <c r="A89" s="178" t="s">
        <v>616</v>
      </c>
      <c r="B89" s="173" t="s">
        <v>611</v>
      </c>
      <c r="C89" s="408">
        <f>SUM(C90:C91)</f>
        <v>59757117</v>
      </c>
      <c r="I89" s="486"/>
    </row>
    <row r="90" spans="1:9" ht="31.5" x14ac:dyDescent="0.25">
      <c r="A90" s="14" t="s">
        <v>617</v>
      </c>
      <c r="B90" s="13" t="s">
        <v>63</v>
      </c>
      <c r="C90" s="409">
        <v>48348873</v>
      </c>
    </row>
    <row r="91" spans="1:9" ht="31.5" x14ac:dyDescent="0.25">
      <c r="A91" s="14" t="s">
        <v>618</v>
      </c>
      <c r="B91" s="13" t="s">
        <v>555</v>
      </c>
      <c r="C91" s="409">
        <v>11408244</v>
      </c>
    </row>
    <row r="92" spans="1:9" ht="31.5" x14ac:dyDescent="0.25">
      <c r="A92" s="192" t="s">
        <v>657</v>
      </c>
      <c r="B92" s="193" t="s">
        <v>363</v>
      </c>
      <c r="C92" s="408">
        <f>SUM(C93:C100)</f>
        <v>21424425</v>
      </c>
    </row>
    <row r="93" spans="1:9" s="639" customFormat="1" ht="48.75" customHeight="1" x14ac:dyDescent="0.25">
      <c r="A93" s="13" t="s">
        <v>676</v>
      </c>
      <c r="B93" s="641" t="s">
        <v>379</v>
      </c>
      <c r="C93" s="411">
        <v>1002863</v>
      </c>
    </row>
    <row r="94" spans="1:9" ht="68.25" customHeight="1" x14ac:dyDescent="0.25">
      <c r="A94" s="13" t="s">
        <v>668</v>
      </c>
      <c r="B94" s="200" t="s">
        <v>838</v>
      </c>
      <c r="C94" s="409">
        <v>1360219</v>
      </c>
      <c r="E94" s="666"/>
      <c r="F94" s="666"/>
      <c r="G94" s="666"/>
      <c r="H94" s="666"/>
    </row>
    <row r="95" spans="1:9" s="515" customFormat="1" ht="51" customHeight="1" x14ac:dyDescent="0.25">
      <c r="A95" s="13" t="s">
        <v>669</v>
      </c>
      <c r="B95" s="200" t="s">
        <v>824</v>
      </c>
      <c r="C95" s="409">
        <v>352720</v>
      </c>
      <c r="E95" s="517"/>
      <c r="F95" s="517"/>
      <c r="G95" s="517"/>
      <c r="H95" s="517"/>
    </row>
    <row r="96" spans="1:9" s="527" customFormat="1" ht="51" customHeight="1" x14ac:dyDescent="0.25">
      <c r="A96" s="13" t="s">
        <v>679</v>
      </c>
      <c r="B96" s="200" t="s">
        <v>680</v>
      </c>
      <c r="C96" s="409">
        <v>3883145</v>
      </c>
      <c r="E96" s="528"/>
      <c r="F96" s="528"/>
      <c r="G96" s="528"/>
      <c r="H96" s="528"/>
    </row>
    <row r="97" spans="1:3" ht="48" customHeight="1" x14ac:dyDescent="0.25">
      <c r="A97" s="13" t="s">
        <v>619</v>
      </c>
      <c r="B97" s="62" t="s">
        <v>600</v>
      </c>
      <c r="C97" s="409">
        <v>500000</v>
      </c>
    </row>
    <row r="98" spans="1:3" ht="33" customHeight="1" x14ac:dyDescent="0.25">
      <c r="A98" s="521" t="s">
        <v>620</v>
      </c>
      <c r="B98" s="62" t="s">
        <v>601</v>
      </c>
      <c r="C98" s="409">
        <v>282910</v>
      </c>
    </row>
    <row r="99" spans="1:3" s="515" customFormat="1" ht="19.5" customHeight="1" x14ac:dyDescent="0.25">
      <c r="A99" s="48" t="s">
        <v>839</v>
      </c>
      <c r="B99" s="84" t="s">
        <v>840</v>
      </c>
      <c r="C99" s="409">
        <v>500000</v>
      </c>
    </row>
    <row r="100" spans="1:3" ht="21" customHeight="1" x14ac:dyDescent="0.25">
      <c r="A100" s="14" t="s">
        <v>621</v>
      </c>
      <c r="B100" s="13" t="s">
        <v>364</v>
      </c>
      <c r="C100" s="409">
        <v>13542568</v>
      </c>
    </row>
    <row r="101" spans="1:3" ht="20.25" customHeight="1" x14ac:dyDescent="0.25">
      <c r="A101" s="178" t="s">
        <v>622</v>
      </c>
      <c r="B101" s="173" t="s">
        <v>766</v>
      </c>
      <c r="C101" s="408">
        <f>SUM(C102:C109)</f>
        <v>286968335</v>
      </c>
    </row>
    <row r="102" spans="1:3" ht="47.25" x14ac:dyDescent="0.25">
      <c r="A102" s="14" t="s">
        <v>623</v>
      </c>
      <c r="B102" s="13" t="s">
        <v>313</v>
      </c>
      <c r="C102" s="409">
        <v>48540</v>
      </c>
    </row>
    <row r="103" spans="1:3" ht="33" customHeight="1" x14ac:dyDescent="0.25">
      <c r="A103" s="14" t="s">
        <v>624</v>
      </c>
      <c r="B103" s="13" t="s">
        <v>314</v>
      </c>
      <c r="C103" s="409">
        <v>8505790</v>
      </c>
    </row>
    <row r="104" spans="1:3" s="627" customFormat="1" ht="51" customHeight="1" x14ac:dyDescent="0.25">
      <c r="A104" s="14" t="s">
        <v>822</v>
      </c>
      <c r="B104" s="62" t="s">
        <v>823</v>
      </c>
      <c r="C104" s="409">
        <v>5599893</v>
      </c>
    </row>
    <row r="105" spans="1:3" ht="48.75" customHeight="1" x14ac:dyDescent="0.25">
      <c r="A105" s="47" t="s">
        <v>625</v>
      </c>
      <c r="B105" s="48" t="s">
        <v>612</v>
      </c>
      <c r="C105" s="409">
        <v>44848</v>
      </c>
    </row>
    <row r="106" spans="1:3" s="534" customFormat="1" ht="33" customHeight="1" x14ac:dyDescent="0.25">
      <c r="A106" s="47" t="s">
        <v>700</v>
      </c>
      <c r="B106" s="48" t="s">
        <v>699</v>
      </c>
      <c r="C106" s="409">
        <v>36313656</v>
      </c>
    </row>
    <row r="107" spans="1:3" s="535" customFormat="1" ht="51" customHeight="1" x14ac:dyDescent="0.25">
      <c r="A107" s="47" t="s">
        <v>701</v>
      </c>
      <c r="B107" s="196" t="s">
        <v>702</v>
      </c>
      <c r="C107" s="409">
        <v>11256794</v>
      </c>
    </row>
    <row r="108" spans="1:3" ht="32.25" customHeight="1" x14ac:dyDescent="0.25">
      <c r="A108" s="47" t="s">
        <v>861</v>
      </c>
      <c r="B108" s="196" t="s">
        <v>862</v>
      </c>
      <c r="C108" s="409">
        <v>887000</v>
      </c>
    </row>
    <row r="109" spans="1:3" ht="20.25" customHeight="1" x14ac:dyDescent="0.25">
      <c r="A109" s="14" t="s">
        <v>626</v>
      </c>
      <c r="B109" s="13" t="s">
        <v>64</v>
      </c>
      <c r="C109" s="409">
        <v>224311814</v>
      </c>
    </row>
    <row r="110" spans="1:3" ht="17.25" customHeight="1" x14ac:dyDescent="0.25">
      <c r="A110" s="192" t="s">
        <v>627</v>
      </c>
      <c r="B110" s="193" t="s">
        <v>315</v>
      </c>
      <c r="C110" s="408">
        <f>SUM(C111:C112)</f>
        <v>539538</v>
      </c>
    </row>
    <row r="111" spans="1:3" ht="48.75" customHeight="1" x14ac:dyDescent="0.25">
      <c r="A111" s="48" t="s">
        <v>629</v>
      </c>
      <c r="B111" s="196" t="s">
        <v>380</v>
      </c>
      <c r="C111" s="409">
        <v>539538</v>
      </c>
    </row>
    <row r="112" spans="1:3" ht="48.75" hidden="1" customHeight="1" x14ac:dyDescent="0.25">
      <c r="A112" s="48" t="s">
        <v>573</v>
      </c>
      <c r="B112" s="196" t="s">
        <v>232</v>
      </c>
      <c r="C112" s="409"/>
    </row>
    <row r="113" spans="1:3" s="9" customFormat="1" ht="17.25" customHeight="1" x14ac:dyDescent="0.25">
      <c r="A113" s="194" t="s">
        <v>628</v>
      </c>
      <c r="B113" s="171" t="s">
        <v>522</v>
      </c>
      <c r="C113" s="407">
        <v>659651</v>
      </c>
    </row>
    <row r="114" spans="1:3" s="9" customFormat="1" ht="83.25" hidden="1" customHeight="1" x14ac:dyDescent="0.25">
      <c r="A114" s="194" t="s">
        <v>519</v>
      </c>
      <c r="B114" s="190" t="s">
        <v>520</v>
      </c>
      <c r="C114" s="407"/>
    </row>
    <row r="115" spans="1:3" s="9" customFormat="1" ht="47.25" x14ac:dyDescent="0.25">
      <c r="A115" s="194" t="s">
        <v>316</v>
      </c>
      <c r="B115" s="171" t="s">
        <v>521</v>
      </c>
      <c r="C115" s="407">
        <v>-2092000</v>
      </c>
    </row>
    <row r="116" spans="1:3" ht="15.75" x14ac:dyDescent="0.25">
      <c r="A116" s="195"/>
      <c r="B116" s="46" t="s">
        <v>317</v>
      </c>
      <c r="C116" s="415">
        <f>SUM(C87,C14)</f>
        <v>481426417</v>
      </c>
    </row>
  </sheetData>
  <mergeCells count="17">
    <mergeCell ref="B1:C1"/>
    <mergeCell ref="B2:C2"/>
    <mergeCell ref="B3:C3"/>
    <mergeCell ref="B4:C4"/>
    <mergeCell ref="B5:C5"/>
    <mergeCell ref="E94:H94"/>
    <mergeCell ref="B6:C6"/>
    <mergeCell ref="B8:C8"/>
    <mergeCell ref="A10:C10"/>
    <mergeCell ref="A11:C11"/>
    <mergeCell ref="B7:C7"/>
    <mergeCell ref="G24:J24"/>
    <mergeCell ref="E73:H73"/>
    <mergeCell ref="E74:H74"/>
    <mergeCell ref="E75:H75"/>
    <mergeCell ref="E76:H76"/>
    <mergeCell ref="E82:H82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95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  <col min="6" max="6" width="9.85546875" bestFit="1" customWidth="1"/>
    <col min="7" max="7" width="12.140625" customWidth="1"/>
  </cols>
  <sheetData>
    <row r="1" spans="1:10" x14ac:dyDescent="0.25">
      <c r="B1" s="664" t="s">
        <v>817</v>
      </c>
      <c r="C1" s="664"/>
      <c r="D1" s="665"/>
    </row>
    <row r="2" spans="1:10" x14ac:dyDescent="0.25">
      <c r="B2" s="664" t="s">
        <v>245</v>
      </c>
      <c r="C2" s="664"/>
      <c r="D2" s="665"/>
    </row>
    <row r="3" spans="1:10" x14ac:dyDescent="0.25">
      <c r="B3" s="664" t="s">
        <v>246</v>
      </c>
      <c r="C3" s="664"/>
      <c r="D3" s="665"/>
    </row>
    <row r="4" spans="1:10" x14ac:dyDescent="0.25">
      <c r="B4" s="664" t="s">
        <v>247</v>
      </c>
      <c r="C4" s="664"/>
      <c r="D4" s="665"/>
    </row>
    <row r="5" spans="1:10" x14ac:dyDescent="0.25">
      <c r="B5" s="664" t="s">
        <v>799</v>
      </c>
      <c r="C5" s="664"/>
      <c r="D5" s="665"/>
    </row>
    <row r="6" spans="1:10" x14ac:dyDescent="0.25">
      <c r="B6" s="661" t="s">
        <v>800</v>
      </c>
      <c r="C6" s="661"/>
      <c r="D6" s="662"/>
    </row>
    <row r="7" spans="1:10" x14ac:dyDescent="0.25">
      <c r="B7" s="661" t="s">
        <v>858</v>
      </c>
      <c r="C7" s="661"/>
      <c r="D7" s="662"/>
    </row>
    <row r="8" spans="1:10" x14ac:dyDescent="0.25">
      <c r="B8" s="663" t="s">
        <v>893</v>
      </c>
      <c r="C8" s="663"/>
      <c r="D8" s="663"/>
    </row>
    <row r="9" spans="1:10" x14ac:dyDescent="0.25">
      <c r="J9" s="4"/>
    </row>
    <row r="10" spans="1:10" ht="15.75" x14ac:dyDescent="0.25">
      <c r="A10" s="667" t="s">
        <v>667</v>
      </c>
      <c r="B10" s="667"/>
      <c r="C10" s="667"/>
      <c r="D10" s="667"/>
      <c r="J10" s="4"/>
    </row>
    <row r="11" spans="1:10" ht="15.75" x14ac:dyDescent="0.25">
      <c r="A11" s="668" t="s">
        <v>801</v>
      </c>
      <c r="B11" s="668"/>
      <c r="C11" s="668"/>
      <c r="D11" s="668"/>
    </row>
    <row r="12" spans="1:10" ht="15.75" x14ac:dyDescent="0.25">
      <c r="A12" s="359"/>
      <c r="B12" s="359"/>
      <c r="C12" s="359"/>
      <c r="D12" s="359"/>
    </row>
    <row r="13" spans="1:10" x14ac:dyDescent="0.25">
      <c r="D13" s="4" t="s">
        <v>512</v>
      </c>
    </row>
    <row r="14" spans="1:10" ht="62.25" customHeight="1" x14ac:dyDescent="0.25">
      <c r="A14" s="169" t="s">
        <v>248</v>
      </c>
      <c r="B14" s="11" t="s">
        <v>249</v>
      </c>
      <c r="C14" s="10" t="s">
        <v>708</v>
      </c>
      <c r="D14" s="10" t="s">
        <v>802</v>
      </c>
    </row>
    <row r="15" spans="1:10" ht="22.5" customHeight="1" x14ac:dyDescent="0.25">
      <c r="A15" s="400" t="s">
        <v>250</v>
      </c>
      <c r="B15" s="46" t="s">
        <v>251</v>
      </c>
      <c r="C15" s="406">
        <f>SUM(C16,C21,C27,C35,C38,C46,C51,C57,C62)</f>
        <v>108696155</v>
      </c>
      <c r="D15" s="406">
        <f>SUM(D16,D21,D27,D35,D38,D46,D51,D57,D62)</f>
        <v>113157084</v>
      </c>
    </row>
    <row r="16" spans="1:10" ht="18.75" customHeight="1" x14ac:dyDescent="0.25">
      <c r="A16" s="170" t="s">
        <v>252</v>
      </c>
      <c r="B16" s="171" t="s">
        <v>253</v>
      </c>
      <c r="C16" s="407">
        <f>SUM(C17)</f>
        <v>81632772</v>
      </c>
      <c r="D16" s="407">
        <f>SUM(D17)</f>
        <v>85701732</v>
      </c>
      <c r="F16" s="472"/>
      <c r="G16" s="472"/>
    </row>
    <row r="17" spans="1:7" ht="17.25" customHeight="1" x14ac:dyDescent="0.25">
      <c r="A17" s="172" t="s">
        <v>254</v>
      </c>
      <c r="B17" s="173" t="s">
        <v>255</v>
      </c>
      <c r="C17" s="408">
        <f>SUM(C18:C20)</f>
        <v>81632772</v>
      </c>
      <c r="D17" s="408">
        <f>SUM(D18:D20)</f>
        <v>85701732</v>
      </c>
      <c r="F17" s="472"/>
      <c r="G17" s="472"/>
    </row>
    <row r="18" spans="1:7" ht="66" x14ac:dyDescent="0.25">
      <c r="A18" s="174" t="s">
        <v>256</v>
      </c>
      <c r="B18" s="49" t="s">
        <v>257</v>
      </c>
      <c r="C18" s="409">
        <v>80662468</v>
      </c>
      <c r="D18" s="409">
        <v>84701209</v>
      </c>
    </row>
    <row r="19" spans="1:7" ht="81.75" customHeight="1" x14ac:dyDescent="0.25">
      <c r="A19" s="61" t="s">
        <v>258</v>
      </c>
      <c r="B19" s="62" t="s">
        <v>259</v>
      </c>
      <c r="C19" s="409">
        <v>587696</v>
      </c>
      <c r="D19" s="409">
        <v>617915</v>
      </c>
    </row>
    <row r="20" spans="1:7" ht="36.75" customHeight="1" x14ac:dyDescent="0.25">
      <c r="A20" s="61" t="s">
        <v>260</v>
      </c>
      <c r="B20" s="62" t="s">
        <v>261</v>
      </c>
      <c r="C20" s="409">
        <v>382608</v>
      </c>
      <c r="D20" s="409">
        <v>382608</v>
      </c>
    </row>
    <row r="21" spans="1:7" ht="31.5" x14ac:dyDescent="0.25">
      <c r="A21" s="175" t="s">
        <v>262</v>
      </c>
      <c r="B21" s="176" t="s">
        <v>263</v>
      </c>
      <c r="C21" s="407">
        <f>SUM(C22)</f>
        <v>7742510</v>
      </c>
      <c r="D21" s="407">
        <f>SUM(D22)</f>
        <v>7933660</v>
      </c>
    </row>
    <row r="22" spans="1:7" ht="31.5" x14ac:dyDescent="0.25">
      <c r="A22" s="177" t="s">
        <v>264</v>
      </c>
      <c r="B22" s="388" t="s">
        <v>265</v>
      </c>
      <c r="C22" s="408">
        <f>SUM(C23:C26)</f>
        <v>7742510</v>
      </c>
      <c r="D22" s="408">
        <f>SUM(D23:D26)</f>
        <v>7933660</v>
      </c>
    </row>
    <row r="23" spans="1:7" ht="80.25" customHeight="1" x14ac:dyDescent="0.25">
      <c r="A23" s="61" t="s">
        <v>643</v>
      </c>
      <c r="B23" s="62" t="s">
        <v>647</v>
      </c>
      <c r="C23" s="409">
        <v>3463980</v>
      </c>
      <c r="D23" s="409">
        <v>3493090</v>
      </c>
    </row>
    <row r="24" spans="1:7" ht="94.5" x14ac:dyDescent="0.25">
      <c r="A24" s="61" t="s">
        <v>644</v>
      </c>
      <c r="B24" s="62" t="s">
        <v>648</v>
      </c>
      <c r="C24" s="409">
        <v>19400</v>
      </c>
      <c r="D24" s="409">
        <v>20180</v>
      </c>
    </row>
    <row r="25" spans="1:7" ht="78.75" customHeight="1" x14ac:dyDescent="0.25">
      <c r="A25" s="61" t="s">
        <v>645</v>
      </c>
      <c r="B25" s="62" t="s">
        <v>649</v>
      </c>
      <c r="C25" s="409">
        <v>4688370</v>
      </c>
      <c r="D25" s="409">
        <v>4868670</v>
      </c>
    </row>
    <row r="26" spans="1:7" ht="79.5" customHeight="1" x14ac:dyDescent="0.25">
      <c r="A26" s="61" t="s">
        <v>646</v>
      </c>
      <c r="B26" s="62" t="s">
        <v>650</v>
      </c>
      <c r="C26" s="409">
        <v>-429240</v>
      </c>
      <c r="D26" s="409">
        <v>-448280</v>
      </c>
    </row>
    <row r="27" spans="1:7" ht="31.5" x14ac:dyDescent="0.25">
      <c r="A27" s="175" t="s">
        <v>266</v>
      </c>
      <c r="B27" s="171" t="s">
        <v>267</v>
      </c>
      <c r="C27" s="407">
        <f>SUM(C28+C31+C33)</f>
        <v>5505190</v>
      </c>
      <c r="D27" s="407">
        <f>SUM(D28+D31+D33)</f>
        <v>5656009</v>
      </c>
    </row>
    <row r="28" spans="1:7" ht="31.5" x14ac:dyDescent="0.25">
      <c r="A28" s="178" t="s">
        <v>494</v>
      </c>
      <c r="B28" s="173" t="s">
        <v>493</v>
      </c>
      <c r="C28" s="408">
        <f>SUM(C29:C30)</f>
        <v>659516</v>
      </c>
      <c r="D28" s="408">
        <f>SUM(D29:D30)</f>
        <v>687216</v>
      </c>
    </row>
    <row r="29" spans="1:7" ht="31.5" x14ac:dyDescent="0.25">
      <c r="A29" s="279" t="s">
        <v>581</v>
      </c>
      <c r="B29" s="80" t="s">
        <v>495</v>
      </c>
      <c r="C29" s="411">
        <v>578559</v>
      </c>
      <c r="D29" s="411">
        <v>602859</v>
      </c>
    </row>
    <row r="30" spans="1:7" ht="47.25" x14ac:dyDescent="0.25">
      <c r="A30" s="279" t="s">
        <v>582</v>
      </c>
      <c r="B30" s="80" t="s">
        <v>583</v>
      </c>
      <c r="C30" s="411">
        <v>80957</v>
      </c>
      <c r="D30" s="411">
        <v>84357</v>
      </c>
    </row>
    <row r="31" spans="1:7" ht="18" customHeight="1" x14ac:dyDescent="0.25">
      <c r="A31" s="178" t="s">
        <v>268</v>
      </c>
      <c r="B31" s="173" t="s">
        <v>269</v>
      </c>
      <c r="C31" s="408">
        <f>SUM(C32)</f>
        <v>3077977</v>
      </c>
      <c r="D31" s="408">
        <f>SUM(D32)</f>
        <v>3201096</v>
      </c>
    </row>
    <row r="32" spans="1:7" ht="21" customHeight="1" x14ac:dyDescent="0.25">
      <c r="A32" s="14" t="s">
        <v>270</v>
      </c>
      <c r="B32" s="179" t="s">
        <v>269</v>
      </c>
      <c r="C32" s="409">
        <v>3077977</v>
      </c>
      <c r="D32" s="409">
        <v>3201096</v>
      </c>
    </row>
    <row r="33" spans="1:4" s="488" customFormat="1" ht="18.75" customHeight="1" x14ac:dyDescent="0.25">
      <c r="A33" s="178" t="s">
        <v>654</v>
      </c>
      <c r="B33" s="173" t="s">
        <v>653</v>
      </c>
      <c r="C33" s="408">
        <f>SUM(C34)</f>
        <v>1767697</v>
      </c>
      <c r="D33" s="408">
        <f>SUM(D34)</f>
        <v>1767697</v>
      </c>
    </row>
    <row r="34" spans="1:4" s="488" customFormat="1" ht="30.75" customHeight="1" x14ac:dyDescent="0.25">
      <c r="A34" s="14" t="s">
        <v>656</v>
      </c>
      <c r="B34" s="179" t="s">
        <v>655</v>
      </c>
      <c r="C34" s="409">
        <v>1767697</v>
      </c>
      <c r="D34" s="409">
        <v>1767697</v>
      </c>
    </row>
    <row r="35" spans="1:4" ht="22.5" customHeight="1" x14ac:dyDescent="0.25">
      <c r="A35" s="175" t="s">
        <v>271</v>
      </c>
      <c r="B35" s="171" t="s">
        <v>272</v>
      </c>
      <c r="C35" s="407">
        <f>SUM(C36 )</f>
        <v>1480530</v>
      </c>
      <c r="D35" s="407">
        <f>SUM(D36 )</f>
        <v>1480530</v>
      </c>
    </row>
    <row r="36" spans="1:4" ht="31.5" x14ac:dyDescent="0.25">
      <c r="A36" s="180" t="s">
        <v>273</v>
      </c>
      <c r="B36" s="173" t="s">
        <v>274</v>
      </c>
      <c r="C36" s="408">
        <f>SUM(C37)</f>
        <v>1480530</v>
      </c>
      <c r="D36" s="408">
        <f>SUM(D37)</f>
        <v>1480530</v>
      </c>
    </row>
    <row r="37" spans="1:4" ht="31.5" x14ac:dyDescent="0.25">
      <c r="A37" s="14" t="s">
        <v>275</v>
      </c>
      <c r="B37" s="13" t="s">
        <v>276</v>
      </c>
      <c r="C37" s="409">
        <v>1480530</v>
      </c>
      <c r="D37" s="409">
        <v>1480530</v>
      </c>
    </row>
    <row r="38" spans="1:4" ht="31.5" x14ac:dyDescent="0.25">
      <c r="A38" s="175" t="s">
        <v>277</v>
      </c>
      <c r="B38" s="130" t="s">
        <v>278</v>
      </c>
      <c r="C38" s="407">
        <f>SUM(C39,C41)</f>
        <v>7596468</v>
      </c>
      <c r="D38" s="407">
        <f>SUM(D39,D41)</f>
        <v>7596468</v>
      </c>
    </row>
    <row r="39" spans="1:4" ht="31.5" hidden="1" x14ac:dyDescent="0.25">
      <c r="A39" s="178" t="s">
        <v>279</v>
      </c>
      <c r="B39" s="173" t="s">
        <v>280</v>
      </c>
      <c r="C39" s="408">
        <f>SUM(C40)</f>
        <v>0</v>
      </c>
      <c r="D39" s="408">
        <f>SUM(D40)</f>
        <v>0</v>
      </c>
    </row>
    <row r="40" spans="1:4" ht="31.5" hidden="1" x14ac:dyDescent="0.25">
      <c r="A40" s="181" t="s">
        <v>72</v>
      </c>
      <c r="B40" s="182" t="s">
        <v>281</v>
      </c>
      <c r="C40" s="412"/>
      <c r="D40" s="412"/>
    </row>
    <row r="41" spans="1:4" ht="78.75" x14ac:dyDescent="0.25">
      <c r="A41" s="178" t="s">
        <v>285</v>
      </c>
      <c r="B41" s="173" t="s">
        <v>286</v>
      </c>
      <c r="C41" s="408">
        <f>SUM(C42:C45)</f>
        <v>7596468</v>
      </c>
      <c r="D41" s="408">
        <f>SUM(D42:D45)</f>
        <v>7596468</v>
      </c>
    </row>
    <row r="42" spans="1:4" ht="78.75" x14ac:dyDescent="0.25">
      <c r="A42" s="14" t="s">
        <v>590</v>
      </c>
      <c r="B42" s="13" t="s">
        <v>591</v>
      </c>
      <c r="C42" s="409">
        <v>6381634</v>
      </c>
      <c r="D42" s="409">
        <v>6381634</v>
      </c>
    </row>
    <row r="43" spans="1:4" ht="63" x14ac:dyDescent="0.25">
      <c r="A43" s="14" t="s">
        <v>287</v>
      </c>
      <c r="B43" s="13" t="s">
        <v>288</v>
      </c>
      <c r="C43" s="409">
        <v>245832</v>
      </c>
      <c r="D43" s="409">
        <v>245832</v>
      </c>
    </row>
    <row r="44" spans="1:4" ht="63" x14ac:dyDescent="0.25">
      <c r="A44" s="183" t="s">
        <v>60</v>
      </c>
      <c r="B44" s="49" t="s">
        <v>61</v>
      </c>
      <c r="C44" s="409">
        <v>876813</v>
      </c>
      <c r="D44" s="409">
        <v>876813</v>
      </c>
    </row>
    <row r="45" spans="1:4" ht="31.5" x14ac:dyDescent="0.25">
      <c r="A45" s="14" t="s">
        <v>552</v>
      </c>
      <c r="B45" s="13" t="s">
        <v>574</v>
      </c>
      <c r="C45" s="409">
        <v>92189</v>
      </c>
      <c r="D45" s="409">
        <v>92189</v>
      </c>
    </row>
    <row r="46" spans="1:4" ht="31.5" x14ac:dyDescent="0.25">
      <c r="A46" s="175" t="s">
        <v>289</v>
      </c>
      <c r="B46" s="171" t="s">
        <v>290</v>
      </c>
      <c r="C46" s="407">
        <f>SUM(C47)</f>
        <v>9120</v>
      </c>
      <c r="D46" s="407">
        <f>SUM(D47)</f>
        <v>9120</v>
      </c>
    </row>
    <row r="47" spans="1:4" ht="31.5" x14ac:dyDescent="0.25">
      <c r="A47" s="184" t="s">
        <v>291</v>
      </c>
      <c r="B47" s="185" t="s">
        <v>292</v>
      </c>
      <c r="C47" s="410">
        <f>SUM(C48:C50)</f>
        <v>9120</v>
      </c>
      <c r="D47" s="410">
        <f>SUM(D48:D50)</f>
        <v>9120</v>
      </c>
    </row>
    <row r="48" spans="1:4" ht="31.5" x14ac:dyDescent="0.25">
      <c r="A48" s="63" t="s">
        <v>293</v>
      </c>
      <c r="B48" s="186" t="s">
        <v>294</v>
      </c>
      <c r="C48" s="413">
        <v>9120</v>
      </c>
      <c r="D48" s="413">
        <v>9120</v>
      </c>
    </row>
    <row r="49" spans="1:4" ht="15.75" hidden="1" x14ac:dyDescent="0.25">
      <c r="A49" s="188" t="s">
        <v>606</v>
      </c>
      <c r="B49" s="188" t="s">
        <v>608</v>
      </c>
      <c r="C49" s="411"/>
      <c r="D49" s="411"/>
    </row>
    <row r="50" spans="1:4" ht="15.75" hidden="1" x14ac:dyDescent="0.25">
      <c r="A50" s="188" t="s">
        <v>607</v>
      </c>
      <c r="B50" s="399" t="s">
        <v>609</v>
      </c>
      <c r="C50" s="411"/>
      <c r="D50" s="414"/>
    </row>
    <row r="51" spans="1:4" ht="31.5" x14ac:dyDescent="0.25">
      <c r="A51" s="175" t="s">
        <v>299</v>
      </c>
      <c r="B51" s="171" t="s">
        <v>651</v>
      </c>
      <c r="C51" s="407">
        <f>SUM(C52,C54)</f>
        <v>4091847</v>
      </c>
      <c r="D51" s="407">
        <f>SUM(D52,D54)</f>
        <v>4091847</v>
      </c>
    </row>
    <row r="52" spans="1:4" ht="15.75" x14ac:dyDescent="0.25">
      <c r="A52" s="189" t="s">
        <v>300</v>
      </c>
      <c r="B52" s="173" t="s">
        <v>301</v>
      </c>
      <c r="C52" s="408">
        <f>SUM(C53)</f>
        <v>3943642</v>
      </c>
      <c r="D52" s="408">
        <f>SUM(D53)</f>
        <v>3943642</v>
      </c>
    </row>
    <row r="53" spans="1:4" ht="31.5" x14ac:dyDescent="0.25">
      <c r="A53" s="14" t="s">
        <v>65</v>
      </c>
      <c r="B53" s="13" t="s">
        <v>302</v>
      </c>
      <c r="C53" s="409">
        <v>3943642</v>
      </c>
      <c r="D53" s="409">
        <v>3943642</v>
      </c>
    </row>
    <row r="54" spans="1:4" ht="15.75" x14ac:dyDescent="0.25">
      <c r="A54" s="189" t="s">
        <v>303</v>
      </c>
      <c r="B54" s="173" t="s">
        <v>304</v>
      </c>
      <c r="C54" s="408">
        <f>SUM(C55:C56)</f>
        <v>148205</v>
      </c>
      <c r="D54" s="408">
        <f>SUM(D55:D56)</f>
        <v>148205</v>
      </c>
    </row>
    <row r="55" spans="1:4" ht="31.5" x14ac:dyDescent="0.25">
      <c r="A55" s="14" t="s">
        <v>73</v>
      </c>
      <c r="B55" s="13" t="s">
        <v>305</v>
      </c>
      <c r="C55" s="409">
        <v>148205</v>
      </c>
      <c r="D55" s="409">
        <v>148205</v>
      </c>
    </row>
    <row r="56" spans="1:4" ht="18.75" hidden="1" customHeight="1" x14ac:dyDescent="0.25">
      <c r="A56" s="14" t="s">
        <v>381</v>
      </c>
      <c r="B56" s="13" t="s">
        <v>382</v>
      </c>
      <c r="C56" s="409"/>
      <c r="D56" s="409"/>
    </row>
    <row r="57" spans="1:4" ht="27" customHeight="1" x14ac:dyDescent="0.25">
      <c r="A57" s="175" t="s">
        <v>306</v>
      </c>
      <c r="B57" s="171" t="s">
        <v>307</v>
      </c>
      <c r="C57" s="407">
        <f>SUM(C58 )</f>
        <v>321000</v>
      </c>
      <c r="D57" s="407">
        <f>SUM(D58 )</f>
        <v>371000</v>
      </c>
    </row>
    <row r="58" spans="1:4" ht="31.5" x14ac:dyDescent="0.25">
      <c r="A58" s="178" t="s">
        <v>308</v>
      </c>
      <c r="B58" s="173" t="s">
        <v>589</v>
      </c>
      <c r="C58" s="408">
        <f>SUM(C59:C61)</f>
        <v>321000</v>
      </c>
      <c r="D58" s="408">
        <f>SUM(D59:D61)</f>
        <v>371000</v>
      </c>
    </row>
    <row r="59" spans="1:4" ht="47.25" x14ac:dyDescent="0.25">
      <c r="A59" s="183" t="s">
        <v>593</v>
      </c>
      <c r="B59" s="49" t="s">
        <v>592</v>
      </c>
      <c r="C59" s="409">
        <v>250000</v>
      </c>
      <c r="D59" s="409">
        <v>300000</v>
      </c>
    </row>
    <row r="60" spans="1:4" ht="31.5" x14ac:dyDescent="0.25">
      <c r="A60" s="183" t="s">
        <v>309</v>
      </c>
      <c r="B60" s="49" t="s">
        <v>310</v>
      </c>
      <c r="C60" s="409">
        <v>50000</v>
      </c>
      <c r="D60" s="409">
        <v>50000</v>
      </c>
    </row>
    <row r="61" spans="1:4" s="626" customFormat="1" ht="47.25" x14ac:dyDescent="0.25">
      <c r="A61" s="183" t="s">
        <v>553</v>
      </c>
      <c r="B61" s="49" t="s">
        <v>554</v>
      </c>
      <c r="C61" s="409">
        <v>21000</v>
      </c>
      <c r="D61" s="409">
        <v>21000</v>
      </c>
    </row>
    <row r="62" spans="1:4" s="539" customFormat="1" ht="31.5" x14ac:dyDescent="0.25">
      <c r="A62" s="175" t="s">
        <v>710</v>
      </c>
      <c r="B62" s="171" t="s">
        <v>711</v>
      </c>
      <c r="C62" s="407">
        <f>SUM(C63+C73 )</f>
        <v>316718</v>
      </c>
      <c r="D62" s="407">
        <f>SUM(D63+D73 )</f>
        <v>316718</v>
      </c>
    </row>
    <row r="63" spans="1:4" s="539" customFormat="1" ht="31.5" x14ac:dyDescent="0.25">
      <c r="A63" s="178" t="s">
        <v>712</v>
      </c>
      <c r="B63" s="173" t="s">
        <v>713</v>
      </c>
      <c r="C63" s="408">
        <f>SUM(C64:C72)</f>
        <v>159759</v>
      </c>
      <c r="D63" s="408">
        <f>SUM(D64:D72)</f>
        <v>159759</v>
      </c>
    </row>
    <row r="64" spans="1:4" s="626" customFormat="1" ht="63" x14ac:dyDescent="0.25">
      <c r="A64" s="183" t="s">
        <v>715</v>
      </c>
      <c r="B64" s="540" t="s">
        <v>714</v>
      </c>
      <c r="C64" s="409">
        <v>3750</v>
      </c>
      <c r="D64" s="409">
        <v>3750</v>
      </c>
    </row>
    <row r="65" spans="1:8" s="626" customFormat="1" ht="78.75" x14ac:dyDescent="0.25">
      <c r="A65" s="183" t="s">
        <v>717</v>
      </c>
      <c r="B65" s="540" t="s">
        <v>716</v>
      </c>
      <c r="C65" s="409">
        <v>29458</v>
      </c>
      <c r="D65" s="409">
        <v>29458</v>
      </c>
    </row>
    <row r="66" spans="1:8" s="626" customFormat="1" ht="63" x14ac:dyDescent="0.25">
      <c r="A66" s="183" t="s">
        <v>779</v>
      </c>
      <c r="B66" s="540" t="s">
        <v>783</v>
      </c>
      <c r="C66" s="409">
        <v>10000</v>
      </c>
      <c r="D66" s="409">
        <v>10000</v>
      </c>
      <c r="E66" s="666"/>
      <c r="F66" s="666"/>
      <c r="G66" s="666"/>
      <c r="H66" s="666"/>
    </row>
    <row r="67" spans="1:8" s="626" customFormat="1" ht="63" x14ac:dyDescent="0.25">
      <c r="A67" s="183" t="s">
        <v>780</v>
      </c>
      <c r="B67" s="540" t="s">
        <v>784</v>
      </c>
      <c r="C67" s="409">
        <v>6000</v>
      </c>
      <c r="D67" s="409">
        <v>6000</v>
      </c>
      <c r="E67" s="666"/>
      <c r="F67" s="666"/>
      <c r="G67" s="666"/>
      <c r="H67" s="666"/>
    </row>
    <row r="68" spans="1:8" s="626" customFormat="1" ht="78.75" x14ac:dyDescent="0.25">
      <c r="A68" s="183" t="s">
        <v>781</v>
      </c>
      <c r="B68" s="540" t="s">
        <v>785</v>
      </c>
      <c r="C68" s="409">
        <v>3000</v>
      </c>
      <c r="D68" s="409">
        <v>3000</v>
      </c>
      <c r="E68" s="666"/>
      <c r="F68" s="666"/>
      <c r="G68" s="666"/>
      <c r="H68" s="666"/>
    </row>
    <row r="69" spans="1:8" s="626" customFormat="1" ht="94.5" x14ac:dyDescent="0.25">
      <c r="A69" s="183" t="s">
        <v>782</v>
      </c>
      <c r="B69" s="540" t="s">
        <v>786</v>
      </c>
      <c r="C69" s="409">
        <v>1500</v>
      </c>
      <c r="D69" s="409">
        <v>1500</v>
      </c>
      <c r="E69" s="666"/>
      <c r="F69" s="666"/>
      <c r="G69" s="666"/>
      <c r="H69" s="666"/>
    </row>
    <row r="70" spans="1:8" s="626" customFormat="1" ht="63" x14ac:dyDescent="0.25">
      <c r="A70" s="183" t="s">
        <v>721</v>
      </c>
      <c r="B70" s="540" t="s">
        <v>720</v>
      </c>
      <c r="C70" s="409">
        <v>3000</v>
      </c>
      <c r="D70" s="409">
        <v>3000</v>
      </c>
    </row>
    <row r="71" spans="1:8" s="626" customFormat="1" ht="63" x14ac:dyDescent="0.25">
      <c r="A71" s="183" t="s">
        <v>719</v>
      </c>
      <c r="B71" s="540" t="s">
        <v>718</v>
      </c>
      <c r="C71" s="409">
        <v>5000</v>
      </c>
      <c r="D71" s="409">
        <v>5000</v>
      </c>
    </row>
    <row r="72" spans="1:8" s="626" customFormat="1" ht="67.5" customHeight="1" x14ac:dyDescent="0.25">
      <c r="A72" s="183" t="s">
        <v>723</v>
      </c>
      <c r="B72" s="540" t="s">
        <v>722</v>
      </c>
      <c r="C72" s="409">
        <v>98051</v>
      </c>
      <c r="D72" s="409">
        <v>98051</v>
      </c>
    </row>
    <row r="73" spans="1:8" s="539" customFormat="1" ht="94.5" x14ac:dyDescent="0.25">
      <c r="A73" s="178" t="s">
        <v>725</v>
      </c>
      <c r="B73" s="173" t="s">
        <v>724</v>
      </c>
      <c r="C73" s="408">
        <f>SUM(C74)</f>
        <v>156959</v>
      </c>
      <c r="D73" s="408">
        <f>SUM(D74)</f>
        <v>156959</v>
      </c>
    </row>
    <row r="74" spans="1:8" s="539" customFormat="1" ht="63" x14ac:dyDescent="0.25">
      <c r="A74" s="183" t="s">
        <v>726</v>
      </c>
      <c r="B74" s="49" t="s">
        <v>727</v>
      </c>
      <c r="C74" s="409">
        <v>156959</v>
      </c>
      <c r="D74" s="409">
        <v>156959</v>
      </c>
    </row>
    <row r="75" spans="1:8" ht="31.5" x14ac:dyDescent="0.25">
      <c r="A75" s="362" t="s">
        <v>62</v>
      </c>
      <c r="B75" s="206" t="s">
        <v>311</v>
      </c>
      <c r="C75" s="415">
        <f>SUM(C76,C94)</f>
        <v>510620688</v>
      </c>
      <c r="D75" s="415">
        <f>SUM(D76,D94)</f>
        <v>320471145</v>
      </c>
    </row>
    <row r="76" spans="1:8" ht="31.5" x14ac:dyDescent="0.25">
      <c r="A76" s="175" t="s">
        <v>312</v>
      </c>
      <c r="B76" s="171" t="s">
        <v>523</v>
      </c>
      <c r="C76" s="407">
        <f>SUM(C77+C79+C86)</f>
        <v>493561274</v>
      </c>
      <c r="D76" s="407">
        <f>SUM(D77+D79+D86)</f>
        <v>304098794</v>
      </c>
    </row>
    <row r="77" spans="1:8" ht="19.5" customHeight="1" x14ac:dyDescent="0.25">
      <c r="A77" s="191" t="s">
        <v>616</v>
      </c>
      <c r="B77" s="173" t="s">
        <v>611</v>
      </c>
      <c r="C77" s="408">
        <f>SUM(C78)</f>
        <v>19834724</v>
      </c>
      <c r="D77" s="408">
        <f>SUM(D78)</f>
        <v>16132515</v>
      </c>
    </row>
    <row r="78" spans="1:8" ht="31.5" x14ac:dyDescent="0.25">
      <c r="A78" s="14" t="s">
        <v>617</v>
      </c>
      <c r="B78" s="13" t="s">
        <v>63</v>
      </c>
      <c r="C78" s="409">
        <v>19834724</v>
      </c>
      <c r="D78" s="409">
        <v>16132515</v>
      </c>
    </row>
    <row r="79" spans="1:8" ht="31.5" x14ac:dyDescent="0.25">
      <c r="A79" s="178" t="s">
        <v>657</v>
      </c>
      <c r="B79" s="173" t="s">
        <v>363</v>
      </c>
      <c r="C79" s="408">
        <f>SUM(C80:C85)</f>
        <v>200102721</v>
      </c>
      <c r="D79" s="408">
        <f>SUM(D80:D85)</f>
        <v>10205469</v>
      </c>
    </row>
    <row r="80" spans="1:8" ht="46.5" customHeight="1" x14ac:dyDescent="0.25">
      <c r="A80" s="14" t="s">
        <v>676</v>
      </c>
      <c r="B80" s="62" t="s">
        <v>379</v>
      </c>
      <c r="C80" s="409">
        <v>1316509</v>
      </c>
      <c r="D80" s="409"/>
    </row>
    <row r="81" spans="1:8" ht="66" customHeight="1" x14ac:dyDescent="0.25">
      <c r="A81" s="13" t="s">
        <v>668</v>
      </c>
      <c r="B81" s="200" t="s">
        <v>838</v>
      </c>
      <c r="C81" s="409"/>
      <c r="D81" s="409">
        <v>2846312</v>
      </c>
    </row>
    <row r="82" spans="1:8" s="612" customFormat="1" ht="51" customHeight="1" x14ac:dyDescent="0.25">
      <c r="A82" s="13" t="s">
        <v>679</v>
      </c>
      <c r="B82" s="200" t="s">
        <v>680</v>
      </c>
      <c r="C82" s="409">
        <v>3781130</v>
      </c>
      <c r="D82" s="409">
        <v>3895257</v>
      </c>
      <c r="E82" s="613"/>
      <c r="F82" s="613"/>
      <c r="G82" s="613"/>
      <c r="H82" s="613"/>
    </row>
    <row r="83" spans="1:8" ht="47.25" x14ac:dyDescent="0.25">
      <c r="A83" s="13" t="s">
        <v>669</v>
      </c>
      <c r="B83" s="200" t="s">
        <v>824</v>
      </c>
      <c r="C83" s="409"/>
      <c r="D83" s="409">
        <v>858471</v>
      </c>
    </row>
    <row r="84" spans="1:8" ht="31.5" x14ac:dyDescent="0.25">
      <c r="A84" s="48" t="s">
        <v>863</v>
      </c>
      <c r="B84" s="200" t="s">
        <v>864</v>
      </c>
      <c r="C84" s="409">
        <v>175729923</v>
      </c>
      <c r="D84" s="409"/>
    </row>
    <row r="85" spans="1:8" ht="18" customHeight="1" x14ac:dyDescent="0.25">
      <c r="A85" s="14" t="s">
        <v>621</v>
      </c>
      <c r="B85" s="13" t="s">
        <v>364</v>
      </c>
      <c r="C85" s="409">
        <v>19275159</v>
      </c>
      <c r="D85" s="409">
        <v>2605429</v>
      </c>
    </row>
    <row r="86" spans="1:8" ht="20.25" customHeight="1" x14ac:dyDescent="0.25">
      <c r="A86" s="178" t="s">
        <v>622</v>
      </c>
      <c r="B86" s="173" t="s">
        <v>766</v>
      </c>
      <c r="C86" s="408">
        <f>SUM(C87:C93)</f>
        <v>273623829</v>
      </c>
      <c r="D86" s="408">
        <f>SUM(D87:D93)</f>
        <v>277760810</v>
      </c>
    </row>
    <row r="87" spans="1:8" ht="47.25" x14ac:dyDescent="0.25">
      <c r="A87" s="14" t="s">
        <v>623</v>
      </c>
      <c r="B87" s="13" t="s">
        <v>313</v>
      </c>
      <c r="C87" s="409">
        <v>45070</v>
      </c>
      <c r="D87" s="409">
        <v>45070</v>
      </c>
    </row>
    <row r="88" spans="1:8" ht="37.5" customHeight="1" x14ac:dyDescent="0.25">
      <c r="A88" s="14" t="s">
        <v>624</v>
      </c>
      <c r="B88" s="13" t="s">
        <v>314</v>
      </c>
      <c r="C88" s="409">
        <v>8458715</v>
      </c>
      <c r="D88" s="409">
        <v>8692875</v>
      </c>
    </row>
    <row r="89" spans="1:8" s="627" customFormat="1" ht="50.25" customHeight="1" x14ac:dyDescent="0.25">
      <c r="A89" s="14" t="s">
        <v>822</v>
      </c>
      <c r="B89" s="62" t="s">
        <v>823</v>
      </c>
      <c r="C89" s="409"/>
      <c r="D89" s="409">
        <v>2042099</v>
      </c>
    </row>
    <row r="90" spans="1:8" s="599" customFormat="1" ht="34.5" customHeight="1" x14ac:dyDescent="0.25">
      <c r="A90" s="47" t="s">
        <v>700</v>
      </c>
      <c r="B90" s="196" t="s">
        <v>699</v>
      </c>
      <c r="C90" s="409">
        <v>37508771</v>
      </c>
      <c r="D90" s="409">
        <v>39869771</v>
      </c>
    </row>
    <row r="91" spans="1:8" ht="48.75" customHeight="1" x14ac:dyDescent="0.25">
      <c r="A91" s="47" t="s">
        <v>701</v>
      </c>
      <c r="B91" s="196" t="s">
        <v>702</v>
      </c>
      <c r="C91" s="409">
        <v>11604709</v>
      </c>
      <c r="D91" s="409">
        <v>11497568</v>
      </c>
    </row>
    <row r="92" spans="1:8" ht="31.5" customHeight="1" x14ac:dyDescent="0.25">
      <c r="A92" s="47" t="s">
        <v>861</v>
      </c>
      <c r="B92" s="196" t="s">
        <v>862</v>
      </c>
      <c r="C92" s="409">
        <v>836000</v>
      </c>
      <c r="D92" s="409">
        <v>870000</v>
      </c>
    </row>
    <row r="93" spans="1:8" ht="20.25" customHeight="1" x14ac:dyDescent="0.25">
      <c r="A93" s="14" t="s">
        <v>626</v>
      </c>
      <c r="B93" s="13" t="s">
        <v>64</v>
      </c>
      <c r="C93" s="409">
        <v>215170564</v>
      </c>
      <c r="D93" s="409">
        <v>214743427</v>
      </c>
    </row>
    <row r="94" spans="1:8" s="9" customFormat="1" ht="18" customHeight="1" x14ac:dyDescent="0.25">
      <c r="A94" s="194" t="s">
        <v>628</v>
      </c>
      <c r="B94" s="171" t="s">
        <v>522</v>
      </c>
      <c r="C94" s="416">
        <v>17059414</v>
      </c>
      <c r="D94" s="416">
        <v>16372351</v>
      </c>
    </row>
    <row r="95" spans="1:8" ht="15.75" x14ac:dyDescent="0.25">
      <c r="A95" s="195"/>
      <c r="B95" s="46" t="s">
        <v>317</v>
      </c>
      <c r="C95" s="415">
        <f>SUM(C75,C15)</f>
        <v>619316843</v>
      </c>
      <c r="D95" s="415">
        <f>SUM(D75,D15)</f>
        <v>433628229</v>
      </c>
    </row>
  </sheetData>
  <mergeCells count="14">
    <mergeCell ref="E66:H66"/>
    <mergeCell ref="E67:H67"/>
    <mergeCell ref="E68:H68"/>
    <mergeCell ref="E69:H69"/>
    <mergeCell ref="B7:D7"/>
    <mergeCell ref="B8:D8"/>
    <mergeCell ref="A10:D10"/>
    <mergeCell ref="A11:D11"/>
    <mergeCell ref="B6:D6"/>
    <mergeCell ref="B1:D1"/>
    <mergeCell ref="B2:D2"/>
    <mergeCell ref="B3:D3"/>
    <mergeCell ref="B4:D4"/>
    <mergeCell ref="B5:D5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63"/>
  <sheetViews>
    <sheetView topLeftCell="A446" zoomScale="95" zoomScaleNormal="95" workbookViewId="0">
      <selection activeCell="R645" sqref="R645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472" customWidth="1"/>
    <col min="9" max="9" width="11" customWidth="1"/>
    <col min="10" max="10" width="9.85546875" customWidth="1"/>
  </cols>
  <sheetData>
    <row r="1" spans="1:8" x14ac:dyDescent="0.25">
      <c r="C1" s="363" t="s">
        <v>818</v>
      </c>
      <c r="D1" s="363"/>
      <c r="E1" s="363"/>
      <c r="F1" s="1"/>
    </row>
    <row r="2" spans="1:8" x14ac:dyDescent="0.25">
      <c r="C2" s="363" t="s">
        <v>7</v>
      </c>
      <c r="D2" s="363"/>
      <c r="E2" s="363"/>
    </row>
    <row r="3" spans="1:8" x14ac:dyDescent="0.25">
      <c r="C3" s="363" t="s">
        <v>6</v>
      </c>
      <c r="D3" s="363"/>
      <c r="E3" s="363"/>
    </row>
    <row r="4" spans="1:8" x14ac:dyDescent="0.25">
      <c r="C4" s="363" t="s">
        <v>92</v>
      </c>
      <c r="D4" s="363"/>
      <c r="E4" s="363"/>
    </row>
    <row r="5" spans="1:8" x14ac:dyDescent="0.25">
      <c r="C5" s="363" t="s">
        <v>803</v>
      </c>
      <c r="D5" s="363"/>
      <c r="E5" s="363"/>
    </row>
    <row r="6" spans="1:8" x14ac:dyDescent="0.25">
      <c r="C6" s="363" t="s">
        <v>804</v>
      </c>
      <c r="D6" s="363"/>
      <c r="E6" s="363"/>
    </row>
    <row r="7" spans="1:8" x14ac:dyDescent="0.25">
      <c r="C7" s="4" t="s">
        <v>859</v>
      </c>
      <c r="D7" s="4"/>
      <c r="E7" s="4"/>
    </row>
    <row r="8" spans="1:8" x14ac:dyDescent="0.25">
      <c r="C8" s="601" t="s">
        <v>894</v>
      </c>
      <c r="D8" s="363"/>
      <c r="E8" s="363"/>
    </row>
    <row r="9" spans="1:8" x14ac:dyDescent="0.25">
      <c r="C9" s="363"/>
      <c r="D9" s="363"/>
      <c r="E9" s="363"/>
    </row>
    <row r="10" spans="1:8" ht="18.75" customHeight="1" x14ac:dyDescent="0.25">
      <c r="A10" s="669" t="s">
        <v>805</v>
      </c>
      <c r="B10" s="669"/>
      <c r="C10" s="669"/>
      <c r="D10" s="669"/>
      <c r="E10" s="669"/>
      <c r="F10" s="669"/>
      <c r="G10" s="669"/>
    </row>
    <row r="11" spans="1:8" ht="18.75" customHeight="1" x14ac:dyDescent="0.25">
      <c r="A11" s="669"/>
      <c r="B11" s="669"/>
      <c r="C11" s="669"/>
      <c r="D11" s="669"/>
      <c r="E11" s="669"/>
      <c r="F11" s="669"/>
      <c r="G11" s="669"/>
    </row>
    <row r="12" spans="1:8" ht="63" customHeight="1" x14ac:dyDescent="0.25">
      <c r="A12" s="669"/>
      <c r="B12" s="669"/>
      <c r="C12" s="669"/>
      <c r="D12" s="669"/>
      <c r="E12" s="669"/>
      <c r="F12" s="669"/>
      <c r="G12" s="669"/>
    </row>
    <row r="13" spans="1:8" ht="15.75" x14ac:dyDescent="0.25">
      <c r="B13" s="359"/>
      <c r="H13" s="472" t="s">
        <v>512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70" t="s">
        <v>3</v>
      </c>
      <c r="E14" s="671"/>
      <c r="F14" s="672"/>
      <c r="G14" s="50" t="s">
        <v>4</v>
      </c>
      <c r="H14" s="422" t="s">
        <v>5</v>
      </c>
    </row>
    <row r="15" spans="1:8" ht="15.75" x14ac:dyDescent="0.25">
      <c r="A15" s="81" t="s">
        <v>8</v>
      </c>
      <c r="B15" s="38"/>
      <c r="C15" s="38"/>
      <c r="D15" s="211"/>
      <c r="E15" s="212"/>
      <c r="F15" s="213"/>
      <c r="G15" s="38"/>
      <c r="H15" s="417">
        <f>SUM(H16,H171,H186,H232,H254,H445,H525,H642,H650,H519)</f>
        <v>496916522</v>
      </c>
    </row>
    <row r="16" spans="1:8" ht="15.75" x14ac:dyDescent="0.25">
      <c r="A16" s="82" t="s">
        <v>9</v>
      </c>
      <c r="B16" s="16" t="s">
        <v>10</v>
      </c>
      <c r="C16" s="16"/>
      <c r="D16" s="214"/>
      <c r="E16" s="215"/>
      <c r="F16" s="216"/>
      <c r="G16" s="16"/>
      <c r="H16" s="473">
        <f>SUM(H17,H22,H36,H83,H100,H105,H78)</f>
        <v>43375872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17"/>
      <c r="E17" s="218"/>
      <c r="F17" s="219"/>
      <c r="G17" s="23"/>
      <c r="H17" s="427">
        <f>SUM(H18)</f>
        <v>1828008</v>
      </c>
    </row>
    <row r="18" spans="1:8" ht="18.75" customHeight="1" x14ac:dyDescent="0.25">
      <c r="A18" s="27" t="s">
        <v>103</v>
      </c>
      <c r="B18" s="28" t="s">
        <v>10</v>
      </c>
      <c r="C18" s="28" t="s">
        <v>12</v>
      </c>
      <c r="D18" s="220" t="s">
        <v>385</v>
      </c>
      <c r="E18" s="221" t="s">
        <v>383</v>
      </c>
      <c r="F18" s="222" t="s">
        <v>384</v>
      </c>
      <c r="G18" s="28"/>
      <c r="H18" s="420">
        <f>SUM(H19)</f>
        <v>1828008</v>
      </c>
    </row>
    <row r="19" spans="1:8" ht="17.25" customHeight="1" x14ac:dyDescent="0.25">
      <c r="A19" s="83" t="s">
        <v>104</v>
      </c>
      <c r="B19" s="2" t="s">
        <v>10</v>
      </c>
      <c r="C19" s="2" t="s">
        <v>12</v>
      </c>
      <c r="D19" s="223" t="s">
        <v>181</v>
      </c>
      <c r="E19" s="224" t="s">
        <v>383</v>
      </c>
      <c r="F19" s="225" t="s">
        <v>384</v>
      </c>
      <c r="G19" s="2"/>
      <c r="H19" s="421">
        <f>SUM(H20)</f>
        <v>1828008</v>
      </c>
    </row>
    <row r="20" spans="1:8" ht="32.25" customHeight="1" x14ac:dyDescent="0.25">
      <c r="A20" s="3" t="s">
        <v>75</v>
      </c>
      <c r="B20" s="2" t="s">
        <v>10</v>
      </c>
      <c r="C20" s="2" t="s">
        <v>12</v>
      </c>
      <c r="D20" s="223" t="s">
        <v>181</v>
      </c>
      <c r="E20" s="224" t="s">
        <v>383</v>
      </c>
      <c r="F20" s="225" t="s">
        <v>388</v>
      </c>
      <c r="G20" s="2"/>
      <c r="H20" s="421">
        <f>SUM(H21)</f>
        <v>1828008</v>
      </c>
    </row>
    <row r="21" spans="1:8" ht="48" customHeight="1" x14ac:dyDescent="0.25">
      <c r="A21" s="84" t="s">
        <v>76</v>
      </c>
      <c r="B21" s="2" t="s">
        <v>10</v>
      </c>
      <c r="C21" s="2" t="s">
        <v>12</v>
      </c>
      <c r="D21" s="223" t="s">
        <v>181</v>
      </c>
      <c r="E21" s="224" t="s">
        <v>383</v>
      </c>
      <c r="F21" s="225" t="s">
        <v>388</v>
      </c>
      <c r="G21" s="2" t="s">
        <v>13</v>
      </c>
      <c r="H21" s="422">
        <f>SUM(прил7!I21)</f>
        <v>1828008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17"/>
      <c r="E22" s="218"/>
      <c r="F22" s="219"/>
      <c r="G22" s="23"/>
      <c r="H22" s="427">
        <f>SUM(H23,H28)</f>
        <v>1225686</v>
      </c>
    </row>
    <row r="23" spans="1:8" ht="35.25" customHeight="1" x14ac:dyDescent="0.25">
      <c r="A23" s="75" t="s">
        <v>105</v>
      </c>
      <c r="B23" s="28" t="s">
        <v>10</v>
      </c>
      <c r="C23" s="28" t="s">
        <v>15</v>
      </c>
      <c r="D23" s="232" t="s">
        <v>386</v>
      </c>
      <c r="E23" s="233" t="s">
        <v>383</v>
      </c>
      <c r="F23" s="234" t="s">
        <v>384</v>
      </c>
      <c r="G23" s="28"/>
      <c r="H23" s="420">
        <f>SUM(H24)</f>
        <v>53000</v>
      </c>
    </row>
    <row r="24" spans="1:8" ht="48.75" customHeight="1" x14ac:dyDescent="0.25">
      <c r="A24" s="76" t="s">
        <v>106</v>
      </c>
      <c r="B24" s="2" t="s">
        <v>10</v>
      </c>
      <c r="C24" s="2" t="s">
        <v>15</v>
      </c>
      <c r="D24" s="235" t="s">
        <v>387</v>
      </c>
      <c r="E24" s="236" t="s">
        <v>383</v>
      </c>
      <c r="F24" s="237" t="s">
        <v>384</v>
      </c>
      <c r="G24" s="44"/>
      <c r="H24" s="421">
        <f>SUM(H25)</f>
        <v>53000</v>
      </c>
    </row>
    <row r="25" spans="1:8" ht="49.5" customHeight="1" x14ac:dyDescent="0.25">
      <c r="A25" s="76" t="s">
        <v>390</v>
      </c>
      <c r="B25" s="2" t="s">
        <v>10</v>
      </c>
      <c r="C25" s="2" t="s">
        <v>15</v>
      </c>
      <c r="D25" s="235" t="s">
        <v>387</v>
      </c>
      <c r="E25" s="236" t="s">
        <v>10</v>
      </c>
      <c r="F25" s="237" t="s">
        <v>384</v>
      </c>
      <c r="G25" s="44"/>
      <c r="H25" s="421">
        <f>SUM(H26)</f>
        <v>53000</v>
      </c>
    </row>
    <row r="26" spans="1:8" ht="18.75" customHeight="1" x14ac:dyDescent="0.25">
      <c r="A26" s="76" t="s">
        <v>107</v>
      </c>
      <c r="B26" s="2" t="s">
        <v>10</v>
      </c>
      <c r="C26" s="2" t="s">
        <v>15</v>
      </c>
      <c r="D26" s="235" t="s">
        <v>387</v>
      </c>
      <c r="E26" s="236" t="s">
        <v>10</v>
      </c>
      <c r="F26" s="237" t="s">
        <v>389</v>
      </c>
      <c r="G26" s="44"/>
      <c r="H26" s="421">
        <f>SUM(H27)</f>
        <v>53000</v>
      </c>
    </row>
    <row r="27" spans="1:8" ht="34.5" customHeight="1" x14ac:dyDescent="0.25">
      <c r="A27" s="85" t="s">
        <v>537</v>
      </c>
      <c r="B27" s="2" t="s">
        <v>10</v>
      </c>
      <c r="C27" s="2" t="s">
        <v>15</v>
      </c>
      <c r="D27" s="235" t="s">
        <v>387</v>
      </c>
      <c r="E27" s="236" t="s">
        <v>10</v>
      </c>
      <c r="F27" s="237" t="s">
        <v>389</v>
      </c>
      <c r="G27" s="2" t="s">
        <v>16</v>
      </c>
      <c r="H27" s="423">
        <f>SUM(прил7!I285)</f>
        <v>53000</v>
      </c>
    </row>
    <row r="28" spans="1:8" ht="31.5" x14ac:dyDescent="0.25">
      <c r="A28" s="27" t="s">
        <v>108</v>
      </c>
      <c r="B28" s="28" t="s">
        <v>10</v>
      </c>
      <c r="C28" s="28" t="s">
        <v>15</v>
      </c>
      <c r="D28" s="220" t="s">
        <v>213</v>
      </c>
      <c r="E28" s="221" t="s">
        <v>383</v>
      </c>
      <c r="F28" s="222" t="s">
        <v>384</v>
      </c>
      <c r="G28" s="28"/>
      <c r="H28" s="420">
        <f>SUM(H29+H32)</f>
        <v>1172686</v>
      </c>
    </row>
    <row r="29" spans="1:8" ht="18.75" customHeight="1" x14ac:dyDescent="0.25">
      <c r="A29" s="3" t="s">
        <v>109</v>
      </c>
      <c r="B29" s="2" t="s">
        <v>10</v>
      </c>
      <c r="C29" s="2" t="s">
        <v>15</v>
      </c>
      <c r="D29" s="223" t="s">
        <v>214</v>
      </c>
      <c r="E29" s="224" t="s">
        <v>383</v>
      </c>
      <c r="F29" s="225" t="s">
        <v>384</v>
      </c>
      <c r="G29" s="2"/>
      <c r="H29" s="421">
        <f>SUM(H30)</f>
        <v>697604</v>
      </c>
    </row>
    <row r="30" spans="1:8" ht="31.5" x14ac:dyDescent="0.25">
      <c r="A30" s="3" t="s">
        <v>75</v>
      </c>
      <c r="B30" s="2" t="s">
        <v>10</v>
      </c>
      <c r="C30" s="2" t="s">
        <v>15</v>
      </c>
      <c r="D30" s="223" t="s">
        <v>214</v>
      </c>
      <c r="E30" s="224" t="s">
        <v>383</v>
      </c>
      <c r="F30" s="225" t="s">
        <v>388</v>
      </c>
      <c r="G30" s="2"/>
      <c r="H30" s="421">
        <f>SUM(H31)</f>
        <v>697604</v>
      </c>
    </row>
    <row r="31" spans="1:8" ht="48" customHeight="1" x14ac:dyDescent="0.25">
      <c r="A31" s="84" t="s">
        <v>76</v>
      </c>
      <c r="B31" s="2" t="s">
        <v>10</v>
      </c>
      <c r="C31" s="2" t="s">
        <v>15</v>
      </c>
      <c r="D31" s="223" t="s">
        <v>214</v>
      </c>
      <c r="E31" s="224" t="s">
        <v>383</v>
      </c>
      <c r="F31" s="225" t="s">
        <v>388</v>
      </c>
      <c r="G31" s="2" t="s">
        <v>13</v>
      </c>
      <c r="H31" s="422">
        <f>SUM(прил7!I289)</f>
        <v>697604</v>
      </c>
    </row>
    <row r="32" spans="1:8" s="515" customFormat="1" ht="18" customHeight="1" x14ac:dyDescent="0.25">
      <c r="A32" s="84" t="s">
        <v>672</v>
      </c>
      <c r="B32" s="2" t="s">
        <v>10</v>
      </c>
      <c r="C32" s="2" t="s">
        <v>15</v>
      </c>
      <c r="D32" s="223" t="s">
        <v>670</v>
      </c>
      <c r="E32" s="224" t="s">
        <v>383</v>
      </c>
      <c r="F32" s="225" t="s">
        <v>384</v>
      </c>
      <c r="G32" s="2"/>
      <c r="H32" s="424">
        <f>SUM(H33)</f>
        <v>475082</v>
      </c>
    </row>
    <row r="33" spans="1:8" s="515" customFormat="1" ht="33" customHeight="1" x14ac:dyDescent="0.25">
      <c r="A33" s="84" t="s">
        <v>673</v>
      </c>
      <c r="B33" s="2" t="s">
        <v>10</v>
      </c>
      <c r="C33" s="2" t="s">
        <v>15</v>
      </c>
      <c r="D33" s="223" t="s">
        <v>670</v>
      </c>
      <c r="E33" s="224" t="s">
        <v>383</v>
      </c>
      <c r="F33" s="225" t="s">
        <v>671</v>
      </c>
      <c r="G33" s="2"/>
      <c r="H33" s="424">
        <f>SUM(H34:H35)</f>
        <v>475082</v>
      </c>
    </row>
    <row r="34" spans="1:8" s="515" customFormat="1" ht="48" customHeight="1" x14ac:dyDescent="0.25">
      <c r="A34" s="84" t="s">
        <v>76</v>
      </c>
      <c r="B34" s="2" t="s">
        <v>10</v>
      </c>
      <c r="C34" s="2" t="s">
        <v>15</v>
      </c>
      <c r="D34" s="223" t="s">
        <v>670</v>
      </c>
      <c r="E34" s="224" t="s">
        <v>383</v>
      </c>
      <c r="F34" s="225" t="s">
        <v>671</v>
      </c>
      <c r="G34" s="2" t="s">
        <v>13</v>
      </c>
      <c r="H34" s="422">
        <f>SUM(прил7!I292)</f>
        <v>450082</v>
      </c>
    </row>
    <row r="35" spans="1:8" s="515" customFormat="1" ht="33" customHeight="1" x14ac:dyDescent="0.25">
      <c r="A35" s="85" t="s">
        <v>537</v>
      </c>
      <c r="B35" s="2" t="s">
        <v>10</v>
      </c>
      <c r="C35" s="2" t="s">
        <v>15</v>
      </c>
      <c r="D35" s="223" t="s">
        <v>670</v>
      </c>
      <c r="E35" s="224" t="s">
        <v>383</v>
      </c>
      <c r="F35" s="225" t="s">
        <v>671</v>
      </c>
      <c r="G35" s="2" t="s">
        <v>16</v>
      </c>
      <c r="H35" s="422">
        <f>SUM(прил7!I293)</f>
        <v>25000</v>
      </c>
    </row>
    <row r="36" spans="1:8" ht="48.75" customHeight="1" x14ac:dyDescent="0.25">
      <c r="A36" s="86" t="s">
        <v>19</v>
      </c>
      <c r="B36" s="23" t="s">
        <v>10</v>
      </c>
      <c r="C36" s="23" t="s">
        <v>20</v>
      </c>
      <c r="D36" s="217"/>
      <c r="E36" s="218"/>
      <c r="F36" s="219"/>
      <c r="G36" s="23"/>
      <c r="H36" s="427">
        <f>SUM(H37,H50,H55,H61,H68,H73+H44)</f>
        <v>18734877</v>
      </c>
    </row>
    <row r="37" spans="1:8" ht="36.75" customHeight="1" x14ac:dyDescent="0.25">
      <c r="A37" s="75" t="s">
        <v>110</v>
      </c>
      <c r="B37" s="28" t="s">
        <v>10</v>
      </c>
      <c r="C37" s="28" t="s">
        <v>20</v>
      </c>
      <c r="D37" s="226" t="s">
        <v>180</v>
      </c>
      <c r="E37" s="227" t="s">
        <v>383</v>
      </c>
      <c r="F37" s="228" t="s">
        <v>384</v>
      </c>
      <c r="G37" s="28"/>
      <c r="H37" s="420">
        <f>SUM(H38)</f>
        <v>1012100</v>
      </c>
    </row>
    <row r="38" spans="1:8" ht="66.75" customHeight="1" x14ac:dyDescent="0.25">
      <c r="A38" s="76" t="s">
        <v>111</v>
      </c>
      <c r="B38" s="2" t="s">
        <v>10</v>
      </c>
      <c r="C38" s="2" t="s">
        <v>20</v>
      </c>
      <c r="D38" s="238" t="s">
        <v>210</v>
      </c>
      <c r="E38" s="239" t="s">
        <v>383</v>
      </c>
      <c r="F38" s="240" t="s">
        <v>384</v>
      </c>
      <c r="G38" s="2"/>
      <c r="H38" s="421">
        <f>SUM(H39)</f>
        <v>1012100</v>
      </c>
    </row>
    <row r="39" spans="1:8" ht="33.75" customHeight="1" x14ac:dyDescent="0.25">
      <c r="A39" s="76" t="s">
        <v>391</v>
      </c>
      <c r="B39" s="2" t="s">
        <v>10</v>
      </c>
      <c r="C39" s="2" t="s">
        <v>20</v>
      </c>
      <c r="D39" s="238" t="s">
        <v>210</v>
      </c>
      <c r="E39" s="239" t="s">
        <v>10</v>
      </c>
      <c r="F39" s="240" t="s">
        <v>384</v>
      </c>
      <c r="G39" s="2"/>
      <c r="H39" s="421">
        <f>SUM(H40+H42)</f>
        <v>1012100</v>
      </c>
    </row>
    <row r="40" spans="1:8" ht="47.25" customHeight="1" x14ac:dyDescent="0.25">
      <c r="A40" s="84" t="s">
        <v>77</v>
      </c>
      <c r="B40" s="2" t="s">
        <v>10</v>
      </c>
      <c r="C40" s="2" t="s">
        <v>20</v>
      </c>
      <c r="D40" s="241" t="s">
        <v>210</v>
      </c>
      <c r="E40" s="242" t="s">
        <v>10</v>
      </c>
      <c r="F40" s="243" t="s">
        <v>392</v>
      </c>
      <c r="G40" s="2"/>
      <c r="H40" s="421">
        <f>SUM(H41)</f>
        <v>1004100</v>
      </c>
    </row>
    <row r="41" spans="1:8" ht="49.5" customHeight="1" x14ac:dyDescent="0.25">
      <c r="A41" s="84" t="s">
        <v>76</v>
      </c>
      <c r="B41" s="2" t="s">
        <v>10</v>
      </c>
      <c r="C41" s="2" t="s">
        <v>20</v>
      </c>
      <c r="D41" s="241" t="s">
        <v>210</v>
      </c>
      <c r="E41" s="242" t="s">
        <v>10</v>
      </c>
      <c r="F41" s="243" t="s">
        <v>392</v>
      </c>
      <c r="G41" s="2" t="s">
        <v>13</v>
      </c>
      <c r="H41" s="422">
        <f>SUM(прил7!I27)</f>
        <v>1004100</v>
      </c>
    </row>
    <row r="42" spans="1:8" ht="31.5" customHeight="1" x14ac:dyDescent="0.25">
      <c r="A42" s="79" t="s">
        <v>102</v>
      </c>
      <c r="B42" s="2" t="s">
        <v>10</v>
      </c>
      <c r="C42" s="2" t="s">
        <v>20</v>
      </c>
      <c r="D42" s="238" t="s">
        <v>210</v>
      </c>
      <c r="E42" s="239" t="s">
        <v>10</v>
      </c>
      <c r="F42" s="240" t="s">
        <v>393</v>
      </c>
      <c r="G42" s="2"/>
      <c r="H42" s="421">
        <f>SUM(H43)</f>
        <v>8000</v>
      </c>
    </row>
    <row r="43" spans="1:8" ht="30.75" customHeight="1" x14ac:dyDescent="0.25">
      <c r="A43" s="89" t="s">
        <v>537</v>
      </c>
      <c r="B43" s="2" t="s">
        <v>10</v>
      </c>
      <c r="C43" s="2" t="s">
        <v>20</v>
      </c>
      <c r="D43" s="238" t="s">
        <v>210</v>
      </c>
      <c r="E43" s="239" t="s">
        <v>10</v>
      </c>
      <c r="F43" s="240" t="s">
        <v>393</v>
      </c>
      <c r="G43" s="2" t="s">
        <v>16</v>
      </c>
      <c r="H43" s="422">
        <f>SUM(прил7!I29)</f>
        <v>8000</v>
      </c>
    </row>
    <row r="44" spans="1:8" ht="49.5" hidden="1" customHeight="1" x14ac:dyDescent="0.25">
      <c r="A44" s="27" t="s">
        <v>124</v>
      </c>
      <c r="B44" s="28" t="s">
        <v>10</v>
      </c>
      <c r="C44" s="28" t="s">
        <v>20</v>
      </c>
      <c r="D44" s="232" t="s">
        <v>408</v>
      </c>
      <c r="E44" s="233" t="s">
        <v>383</v>
      </c>
      <c r="F44" s="234" t="s">
        <v>384</v>
      </c>
      <c r="G44" s="28"/>
      <c r="H44" s="420">
        <f>SUM(H45)</f>
        <v>0</v>
      </c>
    </row>
    <row r="45" spans="1:8" ht="66" hidden="1" customHeight="1" x14ac:dyDescent="0.25">
      <c r="A45" s="54" t="s">
        <v>125</v>
      </c>
      <c r="B45" s="2" t="s">
        <v>10</v>
      </c>
      <c r="C45" s="2" t="s">
        <v>20</v>
      </c>
      <c r="D45" s="235" t="s">
        <v>497</v>
      </c>
      <c r="E45" s="236" t="s">
        <v>383</v>
      </c>
      <c r="F45" s="237" t="s">
        <v>384</v>
      </c>
      <c r="G45" s="44"/>
      <c r="H45" s="421">
        <f>SUM(H46)</f>
        <v>0</v>
      </c>
    </row>
    <row r="46" spans="1:8" ht="48.75" hidden="1" customHeight="1" x14ac:dyDescent="0.25">
      <c r="A46" s="76" t="s">
        <v>409</v>
      </c>
      <c r="B46" s="2" t="s">
        <v>10</v>
      </c>
      <c r="C46" s="2" t="s">
        <v>20</v>
      </c>
      <c r="D46" s="235" t="s">
        <v>497</v>
      </c>
      <c r="E46" s="236" t="s">
        <v>10</v>
      </c>
      <c r="F46" s="237" t="s">
        <v>384</v>
      </c>
      <c r="G46" s="44"/>
      <c r="H46" s="421">
        <f>SUM(+H47)</f>
        <v>0</v>
      </c>
    </row>
    <row r="47" spans="1:8" ht="17.25" hidden="1" customHeight="1" x14ac:dyDescent="0.25">
      <c r="A47" s="76" t="s">
        <v>499</v>
      </c>
      <c r="B47" s="2" t="s">
        <v>10</v>
      </c>
      <c r="C47" s="2" t="s">
        <v>20</v>
      </c>
      <c r="D47" s="235" t="s">
        <v>192</v>
      </c>
      <c r="E47" s="236" t="s">
        <v>10</v>
      </c>
      <c r="F47" s="237" t="s">
        <v>498</v>
      </c>
      <c r="G47" s="44"/>
      <c r="H47" s="421">
        <f>SUM(H48:H49)</f>
        <v>0</v>
      </c>
    </row>
    <row r="48" spans="1:8" ht="30.75" hidden="1" customHeight="1" x14ac:dyDescent="0.25">
      <c r="A48" s="85" t="s">
        <v>537</v>
      </c>
      <c r="B48" s="2" t="s">
        <v>10</v>
      </c>
      <c r="C48" s="2" t="s">
        <v>20</v>
      </c>
      <c r="D48" s="235" t="s">
        <v>192</v>
      </c>
      <c r="E48" s="236" t="s">
        <v>10</v>
      </c>
      <c r="F48" s="237" t="s">
        <v>498</v>
      </c>
      <c r="G48" s="2" t="s">
        <v>16</v>
      </c>
      <c r="H48" s="423">
        <f>SUM(прил7!I36)</f>
        <v>0</v>
      </c>
    </row>
    <row r="49" spans="1:8" s="487" customFormat="1" ht="18" hidden="1" customHeight="1" x14ac:dyDescent="0.25">
      <c r="A49" s="3" t="s">
        <v>18</v>
      </c>
      <c r="B49" s="2" t="s">
        <v>10</v>
      </c>
      <c r="C49" s="2" t="s">
        <v>20</v>
      </c>
      <c r="D49" s="235" t="s">
        <v>192</v>
      </c>
      <c r="E49" s="236" t="s">
        <v>10</v>
      </c>
      <c r="F49" s="237" t="s">
        <v>498</v>
      </c>
      <c r="G49" s="2" t="s">
        <v>17</v>
      </c>
      <c r="H49" s="423">
        <f>SUM(прил7!I37)</f>
        <v>0</v>
      </c>
    </row>
    <row r="50" spans="1:8" ht="35.25" customHeight="1" x14ac:dyDescent="0.25">
      <c r="A50" s="75" t="s">
        <v>105</v>
      </c>
      <c r="B50" s="28" t="s">
        <v>10</v>
      </c>
      <c r="C50" s="28" t="s">
        <v>20</v>
      </c>
      <c r="D50" s="232" t="s">
        <v>386</v>
      </c>
      <c r="E50" s="233" t="s">
        <v>383</v>
      </c>
      <c r="F50" s="234" t="s">
        <v>384</v>
      </c>
      <c r="G50" s="28"/>
      <c r="H50" s="420">
        <f>SUM(H51)</f>
        <v>1472020</v>
      </c>
    </row>
    <row r="51" spans="1:8" ht="62.25" customHeight="1" x14ac:dyDescent="0.25">
      <c r="A51" s="76" t="s">
        <v>116</v>
      </c>
      <c r="B51" s="2" t="s">
        <v>10</v>
      </c>
      <c r="C51" s="2" t="s">
        <v>20</v>
      </c>
      <c r="D51" s="235" t="s">
        <v>387</v>
      </c>
      <c r="E51" s="236" t="s">
        <v>383</v>
      </c>
      <c r="F51" s="237" t="s">
        <v>384</v>
      </c>
      <c r="G51" s="44"/>
      <c r="H51" s="421">
        <f>SUM(H52)</f>
        <v>1472020</v>
      </c>
    </row>
    <row r="52" spans="1:8" ht="49.5" customHeight="1" x14ac:dyDescent="0.25">
      <c r="A52" s="76" t="s">
        <v>390</v>
      </c>
      <c r="B52" s="2" t="s">
        <v>10</v>
      </c>
      <c r="C52" s="2" t="s">
        <v>20</v>
      </c>
      <c r="D52" s="235" t="s">
        <v>387</v>
      </c>
      <c r="E52" s="236" t="s">
        <v>10</v>
      </c>
      <c r="F52" s="237" t="s">
        <v>384</v>
      </c>
      <c r="G52" s="44"/>
      <c r="H52" s="421">
        <f>SUM(H53)</f>
        <v>1472020</v>
      </c>
    </row>
    <row r="53" spans="1:8" ht="17.25" customHeight="1" x14ac:dyDescent="0.25">
      <c r="A53" s="76" t="s">
        <v>107</v>
      </c>
      <c r="B53" s="2" t="s">
        <v>10</v>
      </c>
      <c r="C53" s="2" t="s">
        <v>20</v>
      </c>
      <c r="D53" s="235" t="s">
        <v>387</v>
      </c>
      <c r="E53" s="236" t="s">
        <v>10</v>
      </c>
      <c r="F53" s="237" t="s">
        <v>389</v>
      </c>
      <c r="G53" s="44"/>
      <c r="H53" s="421">
        <f>SUM(H54)</f>
        <v>1472020</v>
      </c>
    </row>
    <row r="54" spans="1:8" ht="33" customHeight="1" x14ac:dyDescent="0.25">
      <c r="A54" s="85" t="s">
        <v>537</v>
      </c>
      <c r="B54" s="2" t="s">
        <v>10</v>
      </c>
      <c r="C54" s="2" t="s">
        <v>20</v>
      </c>
      <c r="D54" s="235" t="s">
        <v>387</v>
      </c>
      <c r="E54" s="236" t="s">
        <v>10</v>
      </c>
      <c r="F54" s="237" t="s">
        <v>389</v>
      </c>
      <c r="G54" s="2" t="s">
        <v>16</v>
      </c>
      <c r="H54" s="423">
        <f>SUM(прил7!I42)</f>
        <v>1472020</v>
      </c>
    </row>
    <row r="55" spans="1:8" ht="38.25" customHeight="1" x14ac:dyDescent="0.25">
      <c r="A55" s="75" t="s">
        <v>117</v>
      </c>
      <c r="B55" s="28" t="s">
        <v>10</v>
      </c>
      <c r="C55" s="28" t="s">
        <v>20</v>
      </c>
      <c r="D55" s="220" t="s">
        <v>395</v>
      </c>
      <c r="E55" s="221" t="s">
        <v>383</v>
      </c>
      <c r="F55" s="222" t="s">
        <v>384</v>
      </c>
      <c r="G55" s="28"/>
      <c r="H55" s="420">
        <f>SUM(H56)</f>
        <v>191079</v>
      </c>
    </row>
    <row r="56" spans="1:8" ht="50.25" customHeight="1" x14ac:dyDescent="0.25">
      <c r="A56" s="76" t="s">
        <v>538</v>
      </c>
      <c r="B56" s="2" t="s">
        <v>10</v>
      </c>
      <c r="C56" s="2" t="s">
        <v>20</v>
      </c>
      <c r="D56" s="223" t="s">
        <v>184</v>
      </c>
      <c r="E56" s="224" t="s">
        <v>383</v>
      </c>
      <c r="F56" s="225" t="s">
        <v>384</v>
      </c>
      <c r="G56" s="2"/>
      <c r="H56" s="421">
        <f>SUM(H57)</f>
        <v>191079</v>
      </c>
    </row>
    <row r="57" spans="1:8" ht="33.75" customHeight="1" x14ac:dyDescent="0.25">
      <c r="A57" s="76" t="s">
        <v>394</v>
      </c>
      <c r="B57" s="2" t="s">
        <v>10</v>
      </c>
      <c r="C57" s="2" t="s">
        <v>20</v>
      </c>
      <c r="D57" s="223" t="s">
        <v>184</v>
      </c>
      <c r="E57" s="224" t="s">
        <v>10</v>
      </c>
      <c r="F57" s="225" t="s">
        <v>384</v>
      </c>
      <c r="G57" s="2"/>
      <c r="H57" s="421">
        <f>SUM(H58)</f>
        <v>191079</v>
      </c>
    </row>
    <row r="58" spans="1:8" ht="18" customHeight="1" x14ac:dyDescent="0.25">
      <c r="A58" s="88" t="s">
        <v>80</v>
      </c>
      <c r="B58" s="2" t="s">
        <v>10</v>
      </c>
      <c r="C58" s="2" t="s">
        <v>20</v>
      </c>
      <c r="D58" s="223" t="s">
        <v>184</v>
      </c>
      <c r="E58" s="224" t="s">
        <v>10</v>
      </c>
      <c r="F58" s="225" t="s">
        <v>396</v>
      </c>
      <c r="G58" s="2"/>
      <c r="H58" s="421">
        <f>SUM(H59:H60)</f>
        <v>191079</v>
      </c>
    </row>
    <row r="59" spans="1:8" ht="48.75" customHeight="1" x14ac:dyDescent="0.25">
      <c r="A59" s="84" t="s">
        <v>76</v>
      </c>
      <c r="B59" s="2" t="s">
        <v>10</v>
      </c>
      <c r="C59" s="2" t="s">
        <v>20</v>
      </c>
      <c r="D59" s="223" t="s">
        <v>184</v>
      </c>
      <c r="E59" s="224" t="s">
        <v>10</v>
      </c>
      <c r="F59" s="225" t="s">
        <v>396</v>
      </c>
      <c r="G59" s="2" t="s">
        <v>13</v>
      </c>
      <c r="H59" s="423">
        <f>SUM(прил7!I47)</f>
        <v>128800</v>
      </c>
    </row>
    <row r="60" spans="1:8" s="649" customFormat="1" ht="32.25" customHeight="1" x14ac:dyDescent="0.25">
      <c r="A60" s="85" t="s">
        <v>537</v>
      </c>
      <c r="B60" s="2" t="s">
        <v>10</v>
      </c>
      <c r="C60" s="2" t="s">
        <v>20</v>
      </c>
      <c r="D60" s="223" t="s">
        <v>184</v>
      </c>
      <c r="E60" s="224" t="s">
        <v>10</v>
      </c>
      <c r="F60" s="225" t="s">
        <v>396</v>
      </c>
      <c r="G60" s="2" t="s">
        <v>16</v>
      </c>
      <c r="H60" s="423">
        <f>SUM(прил7!I48)</f>
        <v>62279</v>
      </c>
    </row>
    <row r="61" spans="1:8" ht="34.5" customHeight="1" x14ac:dyDescent="0.25">
      <c r="A61" s="93" t="s">
        <v>112</v>
      </c>
      <c r="B61" s="28" t="s">
        <v>10</v>
      </c>
      <c r="C61" s="28" t="s">
        <v>20</v>
      </c>
      <c r="D61" s="220" t="s">
        <v>398</v>
      </c>
      <c r="E61" s="221" t="s">
        <v>383</v>
      </c>
      <c r="F61" s="222" t="s">
        <v>384</v>
      </c>
      <c r="G61" s="28"/>
      <c r="H61" s="420">
        <f>SUM(H62)</f>
        <v>669400</v>
      </c>
    </row>
    <row r="62" spans="1:8" ht="48.75" customHeight="1" x14ac:dyDescent="0.25">
      <c r="A62" s="89" t="s">
        <v>113</v>
      </c>
      <c r="B62" s="2" t="s">
        <v>10</v>
      </c>
      <c r="C62" s="2" t="s">
        <v>20</v>
      </c>
      <c r="D62" s="223" t="s">
        <v>185</v>
      </c>
      <c r="E62" s="224" t="s">
        <v>383</v>
      </c>
      <c r="F62" s="225" t="s">
        <v>384</v>
      </c>
      <c r="G62" s="2"/>
      <c r="H62" s="421">
        <f>SUM(H63)</f>
        <v>669400</v>
      </c>
    </row>
    <row r="63" spans="1:8" ht="48.75" customHeight="1" x14ac:dyDescent="0.25">
      <c r="A63" s="90" t="s">
        <v>397</v>
      </c>
      <c r="B63" s="2" t="s">
        <v>10</v>
      </c>
      <c r="C63" s="2" t="s">
        <v>20</v>
      </c>
      <c r="D63" s="223" t="s">
        <v>185</v>
      </c>
      <c r="E63" s="224" t="s">
        <v>10</v>
      </c>
      <c r="F63" s="225" t="s">
        <v>384</v>
      </c>
      <c r="G63" s="2"/>
      <c r="H63" s="421">
        <f>SUM(H64+H66)</f>
        <v>669400</v>
      </c>
    </row>
    <row r="64" spans="1:8" ht="47.25" x14ac:dyDescent="0.25">
      <c r="A64" s="84" t="s">
        <v>587</v>
      </c>
      <c r="B64" s="2" t="s">
        <v>10</v>
      </c>
      <c r="C64" s="2" t="s">
        <v>20</v>
      </c>
      <c r="D64" s="223" t="s">
        <v>185</v>
      </c>
      <c r="E64" s="224" t="s">
        <v>10</v>
      </c>
      <c r="F64" s="225" t="s">
        <v>399</v>
      </c>
      <c r="G64" s="2"/>
      <c r="H64" s="421">
        <f>SUM(H65)</f>
        <v>334700</v>
      </c>
    </row>
    <row r="65" spans="1:8" ht="45.75" customHeight="1" x14ac:dyDescent="0.25">
      <c r="A65" s="84" t="s">
        <v>76</v>
      </c>
      <c r="B65" s="2" t="s">
        <v>10</v>
      </c>
      <c r="C65" s="2" t="s">
        <v>20</v>
      </c>
      <c r="D65" s="223" t="s">
        <v>185</v>
      </c>
      <c r="E65" s="224" t="s">
        <v>10</v>
      </c>
      <c r="F65" s="225" t="s">
        <v>399</v>
      </c>
      <c r="G65" s="2" t="s">
        <v>13</v>
      </c>
      <c r="H65" s="422">
        <f>SUM(прил7!I53)</f>
        <v>334700</v>
      </c>
    </row>
    <row r="66" spans="1:8" ht="31.5" x14ac:dyDescent="0.25">
      <c r="A66" s="84" t="s">
        <v>79</v>
      </c>
      <c r="B66" s="2" t="s">
        <v>10</v>
      </c>
      <c r="C66" s="2" t="s">
        <v>20</v>
      </c>
      <c r="D66" s="223" t="s">
        <v>185</v>
      </c>
      <c r="E66" s="224" t="s">
        <v>10</v>
      </c>
      <c r="F66" s="225" t="s">
        <v>400</v>
      </c>
      <c r="G66" s="2"/>
      <c r="H66" s="421">
        <f>SUM(H67)</f>
        <v>334700</v>
      </c>
    </row>
    <row r="67" spans="1:8" ht="48.75" customHeight="1" x14ac:dyDescent="0.25">
      <c r="A67" s="84" t="s">
        <v>76</v>
      </c>
      <c r="B67" s="2" t="s">
        <v>10</v>
      </c>
      <c r="C67" s="2" t="s">
        <v>20</v>
      </c>
      <c r="D67" s="223" t="s">
        <v>185</v>
      </c>
      <c r="E67" s="224" t="s">
        <v>10</v>
      </c>
      <c r="F67" s="225" t="s">
        <v>400</v>
      </c>
      <c r="G67" s="2" t="s">
        <v>13</v>
      </c>
      <c r="H67" s="423">
        <f>SUM(прил7!I55)</f>
        <v>334700</v>
      </c>
    </row>
    <row r="68" spans="1:8" ht="31.5" x14ac:dyDescent="0.25">
      <c r="A68" s="75" t="s">
        <v>114</v>
      </c>
      <c r="B68" s="28" t="s">
        <v>10</v>
      </c>
      <c r="C68" s="28" t="s">
        <v>20</v>
      </c>
      <c r="D68" s="220" t="s">
        <v>186</v>
      </c>
      <c r="E68" s="221" t="s">
        <v>383</v>
      </c>
      <c r="F68" s="222" t="s">
        <v>384</v>
      </c>
      <c r="G68" s="28"/>
      <c r="H68" s="420">
        <f>SUM(H69)</f>
        <v>334700</v>
      </c>
    </row>
    <row r="69" spans="1:8" ht="49.5" customHeight="1" x14ac:dyDescent="0.25">
      <c r="A69" s="76" t="s">
        <v>115</v>
      </c>
      <c r="B69" s="2" t="s">
        <v>10</v>
      </c>
      <c r="C69" s="2" t="s">
        <v>20</v>
      </c>
      <c r="D69" s="223" t="s">
        <v>187</v>
      </c>
      <c r="E69" s="224" t="s">
        <v>383</v>
      </c>
      <c r="F69" s="225" t="s">
        <v>384</v>
      </c>
      <c r="G69" s="44"/>
      <c r="H69" s="421">
        <f>SUM(H70)</f>
        <v>334700</v>
      </c>
    </row>
    <row r="70" spans="1:8" ht="33" customHeight="1" x14ac:dyDescent="0.25">
      <c r="A70" s="76" t="s">
        <v>401</v>
      </c>
      <c r="B70" s="2" t="s">
        <v>10</v>
      </c>
      <c r="C70" s="2" t="s">
        <v>20</v>
      </c>
      <c r="D70" s="223" t="s">
        <v>187</v>
      </c>
      <c r="E70" s="224" t="s">
        <v>12</v>
      </c>
      <c r="F70" s="225" t="s">
        <v>384</v>
      </c>
      <c r="G70" s="44"/>
      <c r="H70" s="421">
        <f>SUM(H71)</f>
        <v>334700</v>
      </c>
    </row>
    <row r="71" spans="1:8" ht="30.75" customHeight="1" x14ac:dyDescent="0.25">
      <c r="A71" s="3" t="s">
        <v>78</v>
      </c>
      <c r="B71" s="2" t="s">
        <v>10</v>
      </c>
      <c r="C71" s="2" t="s">
        <v>20</v>
      </c>
      <c r="D71" s="223" t="s">
        <v>187</v>
      </c>
      <c r="E71" s="224" t="s">
        <v>12</v>
      </c>
      <c r="F71" s="225" t="s">
        <v>402</v>
      </c>
      <c r="G71" s="2"/>
      <c r="H71" s="421">
        <f>SUM(H72)</f>
        <v>334700</v>
      </c>
    </row>
    <row r="72" spans="1:8" ht="47.25" customHeight="1" x14ac:dyDescent="0.25">
      <c r="A72" s="84" t="s">
        <v>76</v>
      </c>
      <c r="B72" s="2" t="s">
        <v>10</v>
      </c>
      <c r="C72" s="2" t="s">
        <v>20</v>
      </c>
      <c r="D72" s="223" t="s">
        <v>187</v>
      </c>
      <c r="E72" s="224" t="s">
        <v>12</v>
      </c>
      <c r="F72" s="225" t="s">
        <v>402</v>
      </c>
      <c r="G72" s="2" t="s">
        <v>13</v>
      </c>
      <c r="H72" s="423">
        <f>SUM(прил7!I60)</f>
        <v>334700</v>
      </c>
    </row>
    <row r="73" spans="1:8" ht="15.75" x14ac:dyDescent="0.25">
      <c r="A73" s="27" t="s">
        <v>118</v>
      </c>
      <c r="B73" s="28" t="s">
        <v>10</v>
      </c>
      <c r="C73" s="28" t="s">
        <v>20</v>
      </c>
      <c r="D73" s="220" t="s">
        <v>188</v>
      </c>
      <c r="E73" s="221" t="s">
        <v>383</v>
      </c>
      <c r="F73" s="222" t="s">
        <v>384</v>
      </c>
      <c r="G73" s="28"/>
      <c r="H73" s="420">
        <f>SUM(H74)</f>
        <v>15055578</v>
      </c>
    </row>
    <row r="74" spans="1:8" ht="15.75" x14ac:dyDescent="0.25">
      <c r="A74" s="3" t="s">
        <v>119</v>
      </c>
      <c r="B74" s="2" t="s">
        <v>10</v>
      </c>
      <c r="C74" s="2" t="s">
        <v>20</v>
      </c>
      <c r="D74" s="223" t="s">
        <v>189</v>
      </c>
      <c r="E74" s="224" t="s">
        <v>383</v>
      </c>
      <c r="F74" s="225" t="s">
        <v>384</v>
      </c>
      <c r="G74" s="2"/>
      <c r="H74" s="421">
        <f>SUM(H75)</f>
        <v>15055578</v>
      </c>
    </row>
    <row r="75" spans="1:8" ht="31.5" x14ac:dyDescent="0.25">
      <c r="A75" s="3" t="s">
        <v>75</v>
      </c>
      <c r="B75" s="2" t="s">
        <v>10</v>
      </c>
      <c r="C75" s="2" t="s">
        <v>20</v>
      </c>
      <c r="D75" s="223" t="s">
        <v>189</v>
      </c>
      <c r="E75" s="224" t="s">
        <v>383</v>
      </c>
      <c r="F75" s="225" t="s">
        <v>388</v>
      </c>
      <c r="G75" s="2"/>
      <c r="H75" s="421">
        <f>SUM(H76:H77)</f>
        <v>15055578</v>
      </c>
    </row>
    <row r="76" spans="1:8" ht="47.25" customHeight="1" x14ac:dyDescent="0.25">
      <c r="A76" s="84" t="s">
        <v>76</v>
      </c>
      <c r="B76" s="2" t="s">
        <v>10</v>
      </c>
      <c r="C76" s="2" t="s">
        <v>20</v>
      </c>
      <c r="D76" s="223" t="s">
        <v>189</v>
      </c>
      <c r="E76" s="224" t="s">
        <v>383</v>
      </c>
      <c r="F76" s="225" t="s">
        <v>388</v>
      </c>
      <c r="G76" s="2" t="s">
        <v>13</v>
      </c>
      <c r="H76" s="422">
        <f>SUM(прил7!I64)</f>
        <v>15045034</v>
      </c>
    </row>
    <row r="77" spans="1:8" ht="16.5" customHeight="1" x14ac:dyDescent="0.25">
      <c r="A77" s="3" t="s">
        <v>18</v>
      </c>
      <c r="B77" s="2" t="s">
        <v>10</v>
      </c>
      <c r="C77" s="2" t="s">
        <v>20</v>
      </c>
      <c r="D77" s="223" t="s">
        <v>189</v>
      </c>
      <c r="E77" s="224" t="s">
        <v>383</v>
      </c>
      <c r="F77" s="225" t="s">
        <v>388</v>
      </c>
      <c r="G77" s="2" t="s">
        <v>17</v>
      </c>
      <c r="H77" s="422">
        <f>SUM(прил7!I65)</f>
        <v>10544</v>
      </c>
    </row>
    <row r="78" spans="1:8" ht="15.75" x14ac:dyDescent="0.25">
      <c r="A78" s="86" t="s">
        <v>613</v>
      </c>
      <c r="B78" s="23" t="s">
        <v>10</v>
      </c>
      <c r="C78" s="55" t="s">
        <v>98</v>
      </c>
      <c r="D78" s="244"/>
      <c r="E78" s="245"/>
      <c r="F78" s="246"/>
      <c r="G78" s="23"/>
      <c r="H78" s="427">
        <f>SUM(H79)</f>
        <v>44848</v>
      </c>
    </row>
    <row r="79" spans="1:8" ht="15.75" x14ac:dyDescent="0.25">
      <c r="A79" s="75" t="s">
        <v>176</v>
      </c>
      <c r="B79" s="28" t="s">
        <v>10</v>
      </c>
      <c r="C79" s="42" t="s">
        <v>98</v>
      </c>
      <c r="D79" s="226" t="s">
        <v>196</v>
      </c>
      <c r="E79" s="227" t="s">
        <v>383</v>
      </c>
      <c r="F79" s="228" t="s">
        <v>384</v>
      </c>
      <c r="G79" s="28"/>
      <c r="H79" s="420">
        <f>SUM(H80)</f>
        <v>44848</v>
      </c>
    </row>
    <row r="80" spans="1:8" ht="15.75" x14ac:dyDescent="0.25">
      <c r="A80" s="87" t="s">
        <v>175</v>
      </c>
      <c r="B80" s="2" t="s">
        <v>10</v>
      </c>
      <c r="C80" s="8" t="s">
        <v>98</v>
      </c>
      <c r="D80" s="241" t="s">
        <v>196</v>
      </c>
      <c r="E80" s="242" t="s">
        <v>383</v>
      </c>
      <c r="F80" s="243" t="s">
        <v>384</v>
      </c>
      <c r="G80" s="2"/>
      <c r="H80" s="421">
        <f>SUM(H81)</f>
        <v>44848</v>
      </c>
    </row>
    <row r="81" spans="1:8" ht="47.25" x14ac:dyDescent="0.25">
      <c r="A81" s="3" t="s">
        <v>614</v>
      </c>
      <c r="B81" s="2" t="s">
        <v>10</v>
      </c>
      <c r="C81" s="8" t="s">
        <v>98</v>
      </c>
      <c r="D81" s="241" t="s">
        <v>196</v>
      </c>
      <c r="E81" s="242" t="s">
        <v>383</v>
      </c>
      <c r="F81" s="356">
        <v>51200</v>
      </c>
      <c r="G81" s="2"/>
      <c r="H81" s="421">
        <f>SUM(H82)</f>
        <v>44848</v>
      </c>
    </row>
    <row r="82" spans="1:8" ht="31.5" x14ac:dyDescent="0.25">
      <c r="A82" s="89" t="s">
        <v>537</v>
      </c>
      <c r="B82" s="2" t="s">
        <v>10</v>
      </c>
      <c r="C82" s="8" t="s">
        <v>98</v>
      </c>
      <c r="D82" s="241" t="s">
        <v>196</v>
      </c>
      <c r="E82" s="242" t="s">
        <v>383</v>
      </c>
      <c r="F82" s="356">
        <v>51200</v>
      </c>
      <c r="G82" s="2" t="s">
        <v>16</v>
      </c>
      <c r="H82" s="422">
        <f>SUM(прил7!I70)</f>
        <v>44848</v>
      </c>
    </row>
    <row r="83" spans="1:8" ht="32.25" customHeight="1" x14ac:dyDescent="0.25">
      <c r="A83" s="86" t="s">
        <v>69</v>
      </c>
      <c r="B83" s="23" t="s">
        <v>10</v>
      </c>
      <c r="C83" s="23" t="s">
        <v>68</v>
      </c>
      <c r="D83" s="217"/>
      <c r="E83" s="218"/>
      <c r="F83" s="219"/>
      <c r="G83" s="23"/>
      <c r="H83" s="427">
        <f>SUM(H84,H89,H94)</f>
        <v>3190632</v>
      </c>
    </row>
    <row r="84" spans="1:8" ht="38.25" customHeight="1" x14ac:dyDescent="0.25">
      <c r="A84" s="75" t="s">
        <v>105</v>
      </c>
      <c r="B84" s="28" t="s">
        <v>10</v>
      </c>
      <c r="C84" s="28" t="s">
        <v>68</v>
      </c>
      <c r="D84" s="220" t="s">
        <v>386</v>
      </c>
      <c r="E84" s="221" t="s">
        <v>383</v>
      </c>
      <c r="F84" s="222" t="s">
        <v>384</v>
      </c>
      <c r="G84" s="28"/>
      <c r="H84" s="420">
        <f>SUM(H85)</f>
        <v>539566</v>
      </c>
    </row>
    <row r="85" spans="1:8" ht="62.25" customHeight="1" x14ac:dyDescent="0.25">
      <c r="A85" s="76" t="s">
        <v>116</v>
      </c>
      <c r="B85" s="2" t="s">
        <v>10</v>
      </c>
      <c r="C85" s="2" t="s">
        <v>68</v>
      </c>
      <c r="D85" s="223" t="s">
        <v>387</v>
      </c>
      <c r="E85" s="224" t="s">
        <v>383</v>
      </c>
      <c r="F85" s="225" t="s">
        <v>384</v>
      </c>
      <c r="G85" s="44"/>
      <c r="H85" s="421">
        <f>SUM(H86)</f>
        <v>539566</v>
      </c>
    </row>
    <row r="86" spans="1:8" ht="48.75" customHeight="1" x14ac:dyDescent="0.25">
      <c r="A86" s="76" t="s">
        <v>390</v>
      </c>
      <c r="B86" s="2" t="s">
        <v>10</v>
      </c>
      <c r="C86" s="2" t="s">
        <v>68</v>
      </c>
      <c r="D86" s="223" t="s">
        <v>387</v>
      </c>
      <c r="E86" s="224" t="s">
        <v>10</v>
      </c>
      <c r="F86" s="225" t="s">
        <v>384</v>
      </c>
      <c r="G86" s="44"/>
      <c r="H86" s="421">
        <f>SUM(H87)</f>
        <v>539566</v>
      </c>
    </row>
    <row r="87" spans="1:8" ht="18" customHeight="1" x14ac:dyDescent="0.25">
      <c r="A87" s="76" t="s">
        <v>107</v>
      </c>
      <c r="B87" s="2" t="s">
        <v>10</v>
      </c>
      <c r="C87" s="2" t="s">
        <v>68</v>
      </c>
      <c r="D87" s="223" t="s">
        <v>387</v>
      </c>
      <c r="E87" s="224" t="s">
        <v>10</v>
      </c>
      <c r="F87" s="225" t="s">
        <v>389</v>
      </c>
      <c r="G87" s="44"/>
      <c r="H87" s="421">
        <f>SUM(H88)</f>
        <v>539566</v>
      </c>
    </row>
    <row r="88" spans="1:8" ht="31.5" customHeight="1" x14ac:dyDescent="0.25">
      <c r="A88" s="89" t="s">
        <v>537</v>
      </c>
      <c r="B88" s="2" t="s">
        <v>10</v>
      </c>
      <c r="C88" s="2" t="s">
        <v>68</v>
      </c>
      <c r="D88" s="223" t="s">
        <v>387</v>
      </c>
      <c r="E88" s="224" t="s">
        <v>10</v>
      </c>
      <c r="F88" s="225" t="s">
        <v>389</v>
      </c>
      <c r="G88" s="2" t="s">
        <v>16</v>
      </c>
      <c r="H88" s="423">
        <f>SUM(прил7!I242)</f>
        <v>539566</v>
      </c>
    </row>
    <row r="89" spans="1:8" s="37" customFormat="1" ht="64.5" customHeight="1" x14ac:dyDescent="0.25">
      <c r="A89" s="75" t="s">
        <v>128</v>
      </c>
      <c r="B89" s="28" t="s">
        <v>10</v>
      </c>
      <c r="C89" s="28" t="s">
        <v>68</v>
      </c>
      <c r="D89" s="220" t="s">
        <v>199</v>
      </c>
      <c r="E89" s="221" t="s">
        <v>383</v>
      </c>
      <c r="F89" s="222" t="s">
        <v>384</v>
      </c>
      <c r="G89" s="28"/>
      <c r="H89" s="420">
        <f>SUM(H90)</f>
        <v>26000</v>
      </c>
    </row>
    <row r="90" spans="1:8" s="37" customFormat="1" ht="94.5" customHeight="1" x14ac:dyDescent="0.25">
      <c r="A90" s="76" t="s">
        <v>144</v>
      </c>
      <c r="B90" s="2" t="s">
        <v>10</v>
      </c>
      <c r="C90" s="2" t="s">
        <v>68</v>
      </c>
      <c r="D90" s="223" t="s">
        <v>201</v>
      </c>
      <c r="E90" s="224" t="s">
        <v>383</v>
      </c>
      <c r="F90" s="225" t="s">
        <v>384</v>
      </c>
      <c r="G90" s="2"/>
      <c r="H90" s="421">
        <f>SUM(H91)</f>
        <v>26000</v>
      </c>
    </row>
    <row r="91" spans="1:8" s="37" customFormat="1" ht="48.75" customHeight="1" x14ac:dyDescent="0.25">
      <c r="A91" s="76" t="s">
        <v>403</v>
      </c>
      <c r="B91" s="2" t="s">
        <v>10</v>
      </c>
      <c r="C91" s="2" t="s">
        <v>68</v>
      </c>
      <c r="D91" s="223" t="s">
        <v>201</v>
      </c>
      <c r="E91" s="224" t="s">
        <v>10</v>
      </c>
      <c r="F91" s="225" t="s">
        <v>384</v>
      </c>
      <c r="G91" s="2"/>
      <c r="H91" s="421">
        <f>SUM(H92)</f>
        <v>26000</v>
      </c>
    </row>
    <row r="92" spans="1:8" s="37" customFormat="1" ht="15.75" customHeight="1" x14ac:dyDescent="0.25">
      <c r="A92" s="3" t="s">
        <v>99</v>
      </c>
      <c r="B92" s="2" t="s">
        <v>10</v>
      </c>
      <c r="C92" s="2" t="s">
        <v>68</v>
      </c>
      <c r="D92" s="223" t="s">
        <v>201</v>
      </c>
      <c r="E92" s="224" t="s">
        <v>10</v>
      </c>
      <c r="F92" s="225" t="s">
        <v>404</v>
      </c>
      <c r="G92" s="2"/>
      <c r="H92" s="421">
        <f>SUM(H93)</f>
        <v>26000</v>
      </c>
    </row>
    <row r="93" spans="1:8" s="37" customFormat="1" ht="33" customHeight="1" x14ac:dyDescent="0.25">
      <c r="A93" s="89" t="s">
        <v>537</v>
      </c>
      <c r="B93" s="2" t="s">
        <v>10</v>
      </c>
      <c r="C93" s="2" t="s">
        <v>68</v>
      </c>
      <c r="D93" s="223" t="s">
        <v>201</v>
      </c>
      <c r="E93" s="224" t="s">
        <v>10</v>
      </c>
      <c r="F93" s="225" t="s">
        <v>404</v>
      </c>
      <c r="G93" s="2" t="s">
        <v>16</v>
      </c>
      <c r="H93" s="422">
        <f>SUM(прил7!I247)</f>
        <v>26000</v>
      </c>
    </row>
    <row r="94" spans="1:8" ht="33" customHeight="1" x14ac:dyDescent="0.25">
      <c r="A94" s="27" t="s">
        <v>120</v>
      </c>
      <c r="B94" s="28" t="s">
        <v>10</v>
      </c>
      <c r="C94" s="28" t="s">
        <v>68</v>
      </c>
      <c r="D94" s="220" t="s">
        <v>208</v>
      </c>
      <c r="E94" s="221" t="s">
        <v>383</v>
      </c>
      <c r="F94" s="222" t="s">
        <v>384</v>
      </c>
      <c r="G94" s="28"/>
      <c r="H94" s="420">
        <f>SUM(H95)</f>
        <v>2625066</v>
      </c>
    </row>
    <row r="95" spans="1:8" ht="63" customHeight="1" x14ac:dyDescent="0.25">
      <c r="A95" s="3" t="s">
        <v>121</v>
      </c>
      <c r="B95" s="2" t="s">
        <v>10</v>
      </c>
      <c r="C95" s="2" t="s">
        <v>68</v>
      </c>
      <c r="D95" s="223" t="s">
        <v>209</v>
      </c>
      <c r="E95" s="224" t="s">
        <v>383</v>
      </c>
      <c r="F95" s="225" t="s">
        <v>384</v>
      </c>
      <c r="G95" s="2"/>
      <c r="H95" s="421">
        <f>SUM(H96)</f>
        <v>2625066</v>
      </c>
    </row>
    <row r="96" spans="1:8" ht="63" customHeight="1" x14ac:dyDescent="0.25">
      <c r="A96" s="3" t="s">
        <v>405</v>
      </c>
      <c r="B96" s="2" t="s">
        <v>10</v>
      </c>
      <c r="C96" s="2" t="s">
        <v>68</v>
      </c>
      <c r="D96" s="223" t="s">
        <v>209</v>
      </c>
      <c r="E96" s="224" t="s">
        <v>10</v>
      </c>
      <c r="F96" s="225" t="s">
        <v>384</v>
      </c>
      <c r="G96" s="2"/>
      <c r="H96" s="421">
        <f>SUM(H97)</f>
        <v>2625066</v>
      </c>
    </row>
    <row r="97" spans="1:9" ht="30" customHeight="1" x14ac:dyDescent="0.25">
      <c r="A97" s="3" t="s">
        <v>75</v>
      </c>
      <c r="B97" s="2" t="s">
        <v>10</v>
      </c>
      <c r="C97" s="2" t="s">
        <v>68</v>
      </c>
      <c r="D97" s="223" t="s">
        <v>209</v>
      </c>
      <c r="E97" s="224" t="s">
        <v>10</v>
      </c>
      <c r="F97" s="225" t="s">
        <v>388</v>
      </c>
      <c r="G97" s="2"/>
      <c r="H97" s="421">
        <f>SUM(H98:H99)</f>
        <v>2625066</v>
      </c>
    </row>
    <row r="98" spans="1:9" ht="47.25" customHeight="1" x14ac:dyDescent="0.25">
      <c r="A98" s="84" t="s">
        <v>76</v>
      </c>
      <c r="B98" s="2" t="s">
        <v>10</v>
      </c>
      <c r="C98" s="2" t="s">
        <v>68</v>
      </c>
      <c r="D98" s="223" t="s">
        <v>209</v>
      </c>
      <c r="E98" s="224" t="s">
        <v>10</v>
      </c>
      <c r="F98" s="225" t="s">
        <v>388</v>
      </c>
      <c r="G98" s="2" t="s">
        <v>13</v>
      </c>
      <c r="H98" s="422">
        <f>SUM(прил7!I252)</f>
        <v>2622066</v>
      </c>
    </row>
    <row r="99" spans="1:9" ht="18" customHeight="1" x14ac:dyDescent="0.25">
      <c r="A99" s="3" t="s">
        <v>18</v>
      </c>
      <c r="B99" s="2" t="s">
        <v>10</v>
      </c>
      <c r="C99" s="2" t="s">
        <v>68</v>
      </c>
      <c r="D99" s="223" t="s">
        <v>209</v>
      </c>
      <c r="E99" s="224" t="s">
        <v>10</v>
      </c>
      <c r="F99" s="225" t="s">
        <v>388</v>
      </c>
      <c r="G99" s="2" t="s">
        <v>17</v>
      </c>
      <c r="H99" s="422">
        <f>SUM(прил7!I253)</f>
        <v>3000</v>
      </c>
    </row>
    <row r="100" spans="1:9" ht="18" customHeight="1" x14ac:dyDescent="0.25">
      <c r="A100" s="86" t="s">
        <v>22</v>
      </c>
      <c r="B100" s="23" t="s">
        <v>10</v>
      </c>
      <c r="C100" s="40">
        <v>11</v>
      </c>
      <c r="D100" s="244"/>
      <c r="E100" s="245"/>
      <c r="F100" s="246"/>
      <c r="G100" s="22"/>
      <c r="H100" s="427">
        <f>SUM(H101)</f>
        <v>1400000</v>
      </c>
    </row>
    <row r="101" spans="1:9" ht="16.5" customHeight="1" x14ac:dyDescent="0.25">
      <c r="A101" s="75" t="s">
        <v>81</v>
      </c>
      <c r="B101" s="28" t="s">
        <v>10</v>
      </c>
      <c r="C101" s="30">
        <v>11</v>
      </c>
      <c r="D101" s="226" t="s">
        <v>190</v>
      </c>
      <c r="E101" s="227" t="s">
        <v>383</v>
      </c>
      <c r="F101" s="228" t="s">
        <v>384</v>
      </c>
      <c r="G101" s="28"/>
      <c r="H101" s="420">
        <f>SUM(H102)</f>
        <v>1400000</v>
      </c>
    </row>
    <row r="102" spans="1:9" ht="15" customHeight="1" x14ac:dyDescent="0.25">
      <c r="A102" s="87" t="s">
        <v>82</v>
      </c>
      <c r="B102" s="2" t="s">
        <v>10</v>
      </c>
      <c r="C102" s="347">
        <v>11</v>
      </c>
      <c r="D102" s="241" t="s">
        <v>191</v>
      </c>
      <c r="E102" s="242" t="s">
        <v>383</v>
      </c>
      <c r="F102" s="243" t="s">
        <v>384</v>
      </c>
      <c r="G102" s="2"/>
      <c r="H102" s="421">
        <f>SUM(H103)</f>
        <v>1400000</v>
      </c>
    </row>
    <row r="103" spans="1:9" ht="16.5" customHeight="1" x14ac:dyDescent="0.25">
      <c r="A103" s="3" t="s">
        <v>100</v>
      </c>
      <c r="B103" s="2" t="s">
        <v>10</v>
      </c>
      <c r="C103" s="347">
        <v>11</v>
      </c>
      <c r="D103" s="241" t="s">
        <v>191</v>
      </c>
      <c r="E103" s="242" t="s">
        <v>383</v>
      </c>
      <c r="F103" s="243" t="s">
        <v>406</v>
      </c>
      <c r="G103" s="2"/>
      <c r="H103" s="421">
        <f>SUM(H104)</f>
        <v>1400000</v>
      </c>
    </row>
    <row r="104" spans="1:9" ht="17.25" customHeight="1" x14ac:dyDescent="0.25">
      <c r="A104" s="3" t="s">
        <v>18</v>
      </c>
      <c r="B104" s="2" t="s">
        <v>10</v>
      </c>
      <c r="C104" s="347">
        <v>11</v>
      </c>
      <c r="D104" s="241" t="s">
        <v>191</v>
      </c>
      <c r="E104" s="242" t="s">
        <v>383</v>
      </c>
      <c r="F104" s="243" t="s">
        <v>406</v>
      </c>
      <c r="G104" s="2" t="s">
        <v>17</v>
      </c>
      <c r="H104" s="422">
        <f>SUM(прил7!I75)</f>
        <v>1400000</v>
      </c>
    </row>
    <row r="105" spans="1:9" ht="15.75" x14ac:dyDescent="0.25">
      <c r="A105" s="86" t="s">
        <v>23</v>
      </c>
      <c r="B105" s="23" t="s">
        <v>10</v>
      </c>
      <c r="C105" s="40">
        <v>13</v>
      </c>
      <c r="D105" s="244"/>
      <c r="E105" s="245"/>
      <c r="F105" s="246"/>
      <c r="G105" s="22"/>
      <c r="H105" s="427">
        <f>SUM(+H111+H116+H141+H150+H163+H106+H125+H130+H135)</f>
        <v>16951821</v>
      </c>
    </row>
    <row r="106" spans="1:9" ht="33.75" customHeight="1" x14ac:dyDescent="0.25">
      <c r="A106" s="27" t="s">
        <v>150</v>
      </c>
      <c r="B106" s="28" t="s">
        <v>10</v>
      </c>
      <c r="C106" s="30">
        <v>13</v>
      </c>
      <c r="D106" s="220" t="s">
        <v>221</v>
      </c>
      <c r="E106" s="221" t="s">
        <v>383</v>
      </c>
      <c r="F106" s="222" t="s">
        <v>384</v>
      </c>
      <c r="G106" s="31"/>
      <c r="H106" s="420">
        <f>SUM(H107)</f>
        <v>51136</v>
      </c>
    </row>
    <row r="107" spans="1:9" ht="31.5" customHeight="1" x14ac:dyDescent="0.25">
      <c r="A107" s="3" t="s">
        <v>157</v>
      </c>
      <c r="B107" s="2" t="s">
        <v>10</v>
      </c>
      <c r="C107" s="2">
        <v>13</v>
      </c>
      <c r="D107" s="223" t="s">
        <v>465</v>
      </c>
      <c r="E107" s="224" t="s">
        <v>383</v>
      </c>
      <c r="F107" s="225" t="s">
        <v>384</v>
      </c>
      <c r="G107" s="2"/>
      <c r="H107" s="421">
        <f>SUM(H108)</f>
        <v>51136</v>
      </c>
    </row>
    <row r="108" spans="1:9" ht="15" customHeight="1" x14ac:dyDescent="0.25">
      <c r="A108" s="69" t="s">
        <v>569</v>
      </c>
      <c r="B108" s="2" t="s">
        <v>10</v>
      </c>
      <c r="C108" s="2">
        <v>13</v>
      </c>
      <c r="D108" s="223" t="s">
        <v>225</v>
      </c>
      <c r="E108" s="224" t="s">
        <v>12</v>
      </c>
      <c r="F108" s="225" t="s">
        <v>384</v>
      </c>
      <c r="G108" s="2"/>
      <c r="H108" s="421">
        <f>SUM(H109)</f>
        <v>51136</v>
      </c>
      <c r="I108" s="276"/>
    </row>
    <row r="109" spans="1:9" ht="32.25" customHeight="1" x14ac:dyDescent="0.25">
      <c r="A109" s="89" t="s">
        <v>439</v>
      </c>
      <c r="B109" s="2" t="s">
        <v>10</v>
      </c>
      <c r="C109" s="2">
        <v>13</v>
      </c>
      <c r="D109" s="223" t="s">
        <v>225</v>
      </c>
      <c r="E109" s="224" t="s">
        <v>12</v>
      </c>
      <c r="F109" s="243" t="s">
        <v>438</v>
      </c>
      <c r="G109" s="2"/>
      <c r="H109" s="421">
        <f>SUM(H110)</f>
        <v>51136</v>
      </c>
    </row>
    <row r="110" spans="1:9" ht="15.75" customHeight="1" x14ac:dyDescent="0.25">
      <c r="A110" s="90" t="s">
        <v>21</v>
      </c>
      <c r="B110" s="2" t="s">
        <v>10</v>
      </c>
      <c r="C110" s="2">
        <v>13</v>
      </c>
      <c r="D110" s="223" t="s">
        <v>225</v>
      </c>
      <c r="E110" s="224" t="s">
        <v>12</v>
      </c>
      <c r="F110" s="243" t="s">
        <v>438</v>
      </c>
      <c r="G110" s="2" t="s">
        <v>66</v>
      </c>
      <c r="H110" s="423">
        <f>SUM(прил7!I528)</f>
        <v>51136</v>
      </c>
    </row>
    <row r="111" spans="1:9" ht="49.5" customHeight="1" x14ac:dyDescent="0.25">
      <c r="A111" s="27" t="s">
        <v>124</v>
      </c>
      <c r="B111" s="28" t="s">
        <v>10</v>
      </c>
      <c r="C111" s="30">
        <v>13</v>
      </c>
      <c r="D111" s="226" t="s">
        <v>408</v>
      </c>
      <c r="E111" s="227" t="s">
        <v>383</v>
      </c>
      <c r="F111" s="228" t="s">
        <v>384</v>
      </c>
      <c r="G111" s="28"/>
      <c r="H111" s="420">
        <f>SUM(H112)</f>
        <v>3000</v>
      </c>
    </row>
    <row r="112" spans="1:9" ht="63" customHeight="1" x14ac:dyDescent="0.25">
      <c r="A112" s="54" t="s">
        <v>125</v>
      </c>
      <c r="B112" s="2" t="s">
        <v>10</v>
      </c>
      <c r="C112" s="347">
        <v>13</v>
      </c>
      <c r="D112" s="241" t="s">
        <v>192</v>
      </c>
      <c r="E112" s="242" t="s">
        <v>383</v>
      </c>
      <c r="F112" s="243" t="s">
        <v>384</v>
      </c>
      <c r="G112" s="2"/>
      <c r="H112" s="421">
        <f>SUM(H113)</f>
        <v>3000</v>
      </c>
    </row>
    <row r="113" spans="1:8" ht="47.25" customHeight="1" x14ac:dyDescent="0.25">
      <c r="A113" s="54" t="s">
        <v>409</v>
      </c>
      <c r="B113" s="2" t="s">
        <v>10</v>
      </c>
      <c r="C113" s="347">
        <v>13</v>
      </c>
      <c r="D113" s="241" t="s">
        <v>192</v>
      </c>
      <c r="E113" s="242" t="s">
        <v>10</v>
      </c>
      <c r="F113" s="243" t="s">
        <v>384</v>
      </c>
      <c r="G113" s="2"/>
      <c r="H113" s="421">
        <f>SUM(H114)</f>
        <v>3000</v>
      </c>
    </row>
    <row r="114" spans="1:8" ht="17.25" customHeight="1" x14ac:dyDescent="0.25">
      <c r="A114" s="84" t="s">
        <v>411</v>
      </c>
      <c r="B114" s="2" t="s">
        <v>10</v>
      </c>
      <c r="C114" s="347">
        <v>13</v>
      </c>
      <c r="D114" s="241" t="s">
        <v>192</v>
      </c>
      <c r="E114" s="242" t="s">
        <v>10</v>
      </c>
      <c r="F114" s="243" t="s">
        <v>410</v>
      </c>
      <c r="G114" s="2"/>
      <c r="H114" s="421">
        <f>SUM(H115)</f>
        <v>3000</v>
      </c>
    </row>
    <row r="115" spans="1:8" ht="32.25" customHeight="1" x14ac:dyDescent="0.25">
      <c r="A115" s="89" t="s">
        <v>537</v>
      </c>
      <c r="B115" s="2" t="s">
        <v>10</v>
      </c>
      <c r="C115" s="347">
        <v>13</v>
      </c>
      <c r="D115" s="241" t="s">
        <v>192</v>
      </c>
      <c r="E115" s="242" t="s">
        <v>10</v>
      </c>
      <c r="F115" s="243" t="s">
        <v>410</v>
      </c>
      <c r="G115" s="2" t="s">
        <v>16</v>
      </c>
      <c r="H115" s="422">
        <f>SUM(прил7!I81)</f>
        <v>3000</v>
      </c>
    </row>
    <row r="116" spans="1:8" ht="48" customHeight="1" x14ac:dyDescent="0.25">
      <c r="A116" s="75" t="s">
        <v>178</v>
      </c>
      <c r="B116" s="28" t="s">
        <v>10</v>
      </c>
      <c r="C116" s="30">
        <v>13</v>
      </c>
      <c r="D116" s="226" t="s">
        <v>434</v>
      </c>
      <c r="E116" s="227" t="s">
        <v>383</v>
      </c>
      <c r="F116" s="228" t="s">
        <v>384</v>
      </c>
      <c r="G116" s="28"/>
      <c r="H116" s="420">
        <f>SUM(H117+H121)</f>
        <v>153408</v>
      </c>
    </row>
    <row r="117" spans="1:8" ht="79.5" customHeight="1" x14ac:dyDescent="0.25">
      <c r="A117" s="84" t="s">
        <v>231</v>
      </c>
      <c r="B117" s="2" t="s">
        <v>10</v>
      </c>
      <c r="C117" s="347">
        <v>13</v>
      </c>
      <c r="D117" s="241" t="s">
        <v>230</v>
      </c>
      <c r="E117" s="242" t="s">
        <v>383</v>
      </c>
      <c r="F117" s="243" t="s">
        <v>384</v>
      </c>
      <c r="G117" s="2"/>
      <c r="H117" s="421">
        <f>SUM(H118)</f>
        <v>51136</v>
      </c>
    </row>
    <row r="118" spans="1:8" ht="48.75" customHeight="1" x14ac:dyDescent="0.25">
      <c r="A118" s="3" t="s">
        <v>435</v>
      </c>
      <c r="B118" s="2" t="s">
        <v>10</v>
      </c>
      <c r="C118" s="347">
        <v>13</v>
      </c>
      <c r="D118" s="241" t="s">
        <v>230</v>
      </c>
      <c r="E118" s="242" t="s">
        <v>10</v>
      </c>
      <c r="F118" s="243" t="s">
        <v>384</v>
      </c>
      <c r="G118" s="2"/>
      <c r="H118" s="421">
        <f>SUM(H119)</f>
        <v>51136</v>
      </c>
    </row>
    <row r="119" spans="1:8" ht="33.75" customHeight="1" x14ac:dyDescent="0.25">
      <c r="A119" s="89" t="s">
        <v>439</v>
      </c>
      <c r="B119" s="2" t="s">
        <v>10</v>
      </c>
      <c r="C119" s="347">
        <v>13</v>
      </c>
      <c r="D119" s="241" t="s">
        <v>230</v>
      </c>
      <c r="E119" s="242" t="s">
        <v>10</v>
      </c>
      <c r="F119" s="243" t="s">
        <v>438</v>
      </c>
      <c r="G119" s="2"/>
      <c r="H119" s="421">
        <f>SUM(H120)</f>
        <v>51136</v>
      </c>
    </row>
    <row r="120" spans="1:8" ht="18" customHeight="1" x14ac:dyDescent="0.25">
      <c r="A120" s="90" t="s">
        <v>21</v>
      </c>
      <c r="B120" s="2" t="s">
        <v>10</v>
      </c>
      <c r="C120" s="347">
        <v>13</v>
      </c>
      <c r="D120" s="241" t="s">
        <v>230</v>
      </c>
      <c r="E120" s="242" t="s">
        <v>10</v>
      </c>
      <c r="F120" s="243" t="s">
        <v>438</v>
      </c>
      <c r="G120" s="2" t="s">
        <v>66</v>
      </c>
      <c r="H120" s="422">
        <f>SUM(прил7!I86)</f>
        <v>51136</v>
      </c>
    </row>
    <row r="121" spans="1:8" ht="80.25" customHeight="1" x14ac:dyDescent="0.25">
      <c r="A121" s="84" t="s">
        <v>179</v>
      </c>
      <c r="B121" s="2" t="s">
        <v>10</v>
      </c>
      <c r="C121" s="347">
        <v>13</v>
      </c>
      <c r="D121" s="241" t="s">
        <v>206</v>
      </c>
      <c r="E121" s="242" t="s">
        <v>383</v>
      </c>
      <c r="F121" s="243" t="s">
        <v>384</v>
      </c>
      <c r="G121" s="2"/>
      <c r="H121" s="421">
        <f>SUM(H122)</f>
        <v>102272</v>
      </c>
    </row>
    <row r="122" spans="1:8" ht="32.25" customHeight="1" x14ac:dyDescent="0.25">
      <c r="A122" s="3" t="s">
        <v>440</v>
      </c>
      <c r="B122" s="2" t="s">
        <v>10</v>
      </c>
      <c r="C122" s="347">
        <v>13</v>
      </c>
      <c r="D122" s="241" t="s">
        <v>206</v>
      </c>
      <c r="E122" s="242" t="s">
        <v>10</v>
      </c>
      <c r="F122" s="243" t="s">
        <v>384</v>
      </c>
      <c r="G122" s="2"/>
      <c r="H122" s="421">
        <f>SUM(H123)</f>
        <v>102272</v>
      </c>
    </row>
    <row r="123" spans="1:8" ht="32.25" customHeight="1" x14ac:dyDescent="0.25">
      <c r="A123" s="89" t="s">
        <v>439</v>
      </c>
      <c r="B123" s="2" t="s">
        <v>10</v>
      </c>
      <c r="C123" s="347">
        <v>13</v>
      </c>
      <c r="D123" s="241" t="s">
        <v>206</v>
      </c>
      <c r="E123" s="242" t="s">
        <v>10</v>
      </c>
      <c r="F123" s="243" t="s">
        <v>438</v>
      </c>
      <c r="G123" s="2"/>
      <c r="H123" s="421">
        <f>SUM(H124)</f>
        <v>102272</v>
      </c>
    </row>
    <row r="124" spans="1:8" ht="17.25" customHeight="1" x14ac:dyDescent="0.25">
      <c r="A124" s="90" t="s">
        <v>21</v>
      </c>
      <c r="B124" s="2" t="s">
        <v>10</v>
      </c>
      <c r="C124" s="347">
        <v>13</v>
      </c>
      <c r="D124" s="241" t="s">
        <v>206</v>
      </c>
      <c r="E124" s="242" t="s">
        <v>10</v>
      </c>
      <c r="F124" s="243" t="s">
        <v>438</v>
      </c>
      <c r="G124" s="2" t="s">
        <v>66</v>
      </c>
      <c r="H124" s="422">
        <f>SUM(прил7!I90)</f>
        <v>102272</v>
      </c>
    </row>
    <row r="125" spans="1:8" ht="31.5" hidden="1" customHeight="1" x14ac:dyDescent="0.25">
      <c r="A125" s="75" t="s">
        <v>117</v>
      </c>
      <c r="B125" s="28" t="s">
        <v>10</v>
      </c>
      <c r="C125" s="28">
        <v>13</v>
      </c>
      <c r="D125" s="220" t="s">
        <v>395</v>
      </c>
      <c r="E125" s="221" t="s">
        <v>383</v>
      </c>
      <c r="F125" s="222" t="s">
        <v>384</v>
      </c>
      <c r="G125" s="28"/>
      <c r="H125" s="420">
        <f>SUM(H126)</f>
        <v>0</v>
      </c>
    </row>
    <row r="126" spans="1:8" ht="63" hidden="1" customHeight="1" x14ac:dyDescent="0.25">
      <c r="A126" s="76" t="s">
        <v>503</v>
      </c>
      <c r="B126" s="2" t="s">
        <v>10</v>
      </c>
      <c r="C126" s="2">
        <v>13</v>
      </c>
      <c r="D126" s="223" t="s">
        <v>502</v>
      </c>
      <c r="E126" s="224" t="s">
        <v>383</v>
      </c>
      <c r="F126" s="225" t="s">
        <v>384</v>
      </c>
      <c r="G126" s="2"/>
      <c r="H126" s="421">
        <f>SUM(H127)</f>
        <v>0</v>
      </c>
    </row>
    <row r="127" spans="1:8" ht="33" hidden="1" customHeight="1" x14ac:dyDescent="0.25">
      <c r="A127" s="76" t="s">
        <v>504</v>
      </c>
      <c r="B127" s="2" t="s">
        <v>10</v>
      </c>
      <c r="C127" s="2">
        <v>13</v>
      </c>
      <c r="D127" s="223" t="s">
        <v>502</v>
      </c>
      <c r="E127" s="224" t="s">
        <v>10</v>
      </c>
      <c r="F127" s="225" t="s">
        <v>384</v>
      </c>
      <c r="G127" s="2"/>
      <c r="H127" s="421">
        <f>SUM(H128)</f>
        <v>0</v>
      </c>
    </row>
    <row r="128" spans="1:8" ht="17.25" hidden="1" customHeight="1" x14ac:dyDescent="0.25">
      <c r="A128" s="88" t="s">
        <v>506</v>
      </c>
      <c r="B128" s="2" t="s">
        <v>10</v>
      </c>
      <c r="C128" s="2">
        <v>13</v>
      </c>
      <c r="D128" s="223" t="s">
        <v>502</v>
      </c>
      <c r="E128" s="224" t="s">
        <v>10</v>
      </c>
      <c r="F128" s="225" t="s">
        <v>505</v>
      </c>
      <c r="G128" s="2"/>
      <c r="H128" s="421">
        <f>SUM(H129)</f>
        <v>0</v>
      </c>
    </row>
    <row r="129" spans="1:8" ht="31.5" hidden="1" customHeight="1" x14ac:dyDescent="0.25">
      <c r="A129" s="89" t="s">
        <v>537</v>
      </c>
      <c r="B129" s="2" t="s">
        <v>10</v>
      </c>
      <c r="C129" s="2">
        <v>13</v>
      </c>
      <c r="D129" s="223" t="s">
        <v>502</v>
      </c>
      <c r="E129" s="224" t="s">
        <v>10</v>
      </c>
      <c r="F129" s="225" t="s">
        <v>505</v>
      </c>
      <c r="G129" s="2" t="s">
        <v>16</v>
      </c>
      <c r="H129" s="423">
        <f>SUM(прил7!I95)</f>
        <v>0</v>
      </c>
    </row>
    <row r="130" spans="1:8" ht="50.25" customHeight="1" x14ac:dyDescent="0.25">
      <c r="A130" s="93" t="s">
        <v>132</v>
      </c>
      <c r="B130" s="28" t="s">
        <v>10</v>
      </c>
      <c r="C130" s="28">
        <v>13</v>
      </c>
      <c r="D130" s="220" t="s">
        <v>417</v>
      </c>
      <c r="E130" s="221" t="s">
        <v>383</v>
      </c>
      <c r="F130" s="222" t="s">
        <v>384</v>
      </c>
      <c r="G130" s="28"/>
      <c r="H130" s="420">
        <f>SUM(H131)</f>
        <v>51136</v>
      </c>
    </row>
    <row r="131" spans="1:8" ht="63.75" customHeight="1" x14ac:dyDescent="0.25">
      <c r="A131" s="76" t="s">
        <v>133</v>
      </c>
      <c r="B131" s="2" t="s">
        <v>10</v>
      </c>
      <c r="C131" s="2">
        <v>13</v>
      </c>
      <c r="D131" s="262" t="s">
        <v>202</v>
      </c>
      <c r="E131" s="263" t="s">
        <v>383</v>
      </c>
      <c r="F131" s="264" t="s">
        <v>384</v>
      </c>
      <c r="G131" s="71"/>
      <c r="H131" s="424">
        <f>SUM(H132)</f>
        <v>51136</v>
      </c>
    </row>
    <row r="132" spans="1:8" ht="48" customHeight="1" x14ac:dyDescent="0.25">
      <c r="A132" s="76" t="s">
        <v>420</v>
      </c>
      <c r="B132" s="2" t="s">
        <v>10</v>
      </c>
      <c r="C132" s="2">
        <v>13</v>
      </c>
      <c r="D132" s="262" t="s">
        <v>202</v>
      </c>
      <c r="E132" s="263" t="s">
        <v>10</v>
      </c>
      <c r="F132" s="264" t="s">
        <v>384</v>
      </c>
      <c r="G132" s="71"/>
      <c r="H132" s="424">
        <f>SUM(H133)</f>
        <v>51136</v>
      </c>
    </row>
    <row r="133" spans="1:8" ht="30.75" customHeight="1" x14ac:dyDescent="0.25">
      <c r="A133" s="69" t="s">
        <v>439</v>
      </c>
      <c r="B133" s="2" t="s">
        <v>10</v>
      </c>
      <c r="C133" s="2">
        <v>13</v>
      </c>
      <c r="D133" s="262" t="s">
        <v>202</v>
      </c>
      <c r="E133" s="263" t="s">
        <v>10</v>
      </c>
      <c r="F133" s="264" t="s">
        <v>438</v>
      </c>
      <c r="G133" s="71"/>
      <c r="H133" s="424">
        <f>SUM(H134)</f>
        <v>51136</v>
      </c>
    </row>
    <row r="134" spans="1:8" ht="17.25" customHeight="1" x14ac:dyDescent="0.25">
      <c r="A134" s="91" t="s">
        <v>21</v>
      </c>
      <c r="B134" s="2" t="s">
        <v>10</v>
      </c>
      <c r="C134" s="2">
        <v>13</v>
      </c>
      <c r="D134" s="262" t="s">
        <v>202</v>
      </c>
      <c r="E134" s="263" t="s">
        <v>10</v>
      </c>
      <c r="F134" s="264" t="s">
        <v>438</v>
      </c>
      <c r="G134" s="71" t="s">
        <v>66</v>
      </c>
      <c r="H134" s="425">
        <f>SUM(прил7!I100)</f>
        <v>51136</v>
      </c>
    </row>
    <row r="135" spans="1:8" s="652" customFormat="1" ht="33.75" customHeight="1" x14ac:dyDescent="0.25">
      <c r="A135" s="27" t="s">
        <v>120</v>
      </c>
      <c r="B135" s="28" t="s">
        <v>10</v>
      </c>
      <c r="C135" s="30">
        <v>13</v>
      </c>
      <c r="D135" s="220" t="s">
        <v>208</v>
      </c>
      <c r="E135" s="221" t="s">
        <v>383</v>
      </c>
      <c r="F135" s="222" t="s">
        <v>384</v>
      </c>
      <c r="G135" s="28"/>
      <c r="H135" s="420">
        <f>SUM(H136)</f>
        <v>1762300</v>
      </c>
    </row>
    <row r="136" spans="1:8" s="652" customFormat="1" ht="63" x14ac:dyDescent="0.25">
      <c r="A136" s="3" t="s">
        <v>121</v>
      </c>
      <c r="B136" s="2" t="s">
        <v>10</v>
      </c>
      <c r="C136" s="2">
        <v>13</v>
      </c>
      <c r="D136" s="223" t="s">
        <v>209</v>
      </c>
      <c r="E136" s="224" t="s">
        <v>383</v>
      </c>
      <c r="F136" s="225" t="s">
        <v>384</v>
      </c>
      <c r="G136" s="2"/>
      <c r="H136" s="421">
        <f>SUM(H137)</f>
        <v>1762300</v>
      </c>
    </row>
    <row r="137" spans="1:8" s="652" customFormat="1" ht="65.25" customHeight="1" x14ac:dyDescent="0.25">
      <c r="A137" s="3" t="s">
        <v>405</v>
      </c>
      <c r="B137" s="2" t="s">
        <v>10</v>
      </c>
      <c r="C137" s="2">
        <v>13</v>
      </c>
      <c r="D137" s="223" t="s">
        <v>209</v>
      </c>
      <c r="E137" s="224" t="s">
        <v>10</v>
      </c>
      <c r="F137" s="225" t="s">
        <v>384</v>
      </c>
      <c r="G137" s="2"/>
      <c r="H137" s="421">
        <f>SUM(H138)</f>
        <v>1762300</v>
      </c>
    </row>
    <row r="138" spans="1:8" s="652" customFormat="1" ht="31.5" x14ac:dyDescent="0.25">
      <c r="A138" s="3" t="s">
        <v>84</v>
      </c>
      <c r="B138" s="2" t="s">
        <v>10</v>
      </c>
      <c r="C138" s="2">
        <v>13</v>
      </c>
      <c r="D138" s="223" t="s">
        <v>209</v>
      </c>
      <c r="E138" s="224" t="s">
        <v>10</v>
      </c>
      <c r="F138" s="225" t="s">
        <v>415</v>
      </c>
      <c r="G138" s="2"/>
      <c r="H138" s="421">
        <f>SUM(H139:H140)</f>
        <v>1762300</v>
      </c>
    </row>
    <row r="139" spans="1:8" s="652" customFormat="1" ht="47.25" x14ac:dyDescent="0.25">
      <c r="A139" s="84" t="s">
        <v>76</v>
      </c>
      <c r="B139" s="2" t="s">
        <v>10</v>
      </c>
      <c r="C139" s="2">
        <v>13</v>
      </c>
      <c r="D139" s="223" t="s">
        <v>209</v>
      </c>
      <c r="E139" s="224" t="s">
        <v>10</v>
      </c>
      <c r="F139" s="225" t="s">
        <v>415</v>
      </c>
      <c r="G139" s="2" t="s">
        <v>13</v>
      </c>
      <c r="H139" s="422">
        <f>SUM(прил7!I259)</f>
        <v>1717300</v>
      </c>
    </row>
    <row r="140" spans="1:8" s="652" customFormat="1" ht="31.5" x14ac:dyDescent="0.25">
      <c r="A140" s="587" t="s">
        <v>537</v>
      </c>
      <c r="B140" s="2" t="s">
        <v>10</v>
      </c>
      <c r="C140" s="2">
        <v>13</v>
      </c>
      <c r="D140" s="223" t="s">
        <v>209</v>
      </c>
      <c r="E140" s="224" t="s">
        <v>10</v>
      </c>
      <c r="F140" s="225" t="s">
        <v>415</v>
      </c>
      <c r="G140" s="2" t="s">
        <v>16</v>
      </c>
      <c r="H140" s="422">
        <f>SUM(прил7!I260)</f>
        <v>45000</v>
      </c>
    </row>
    <row r="141" spans="1:8" ht="31.5" x14ac:dyDescent="0.25">
      <c r="A141" s="75" t="s">
        <v>24</v>
      </c>
      <c r="B141" s="28" t="s">
        <v>10</v>
      </c>
      <c r="C141" s="30">
        <v>13</v>
      </c>
      <c r="D141" s="226" t="s">
        <v>193</v>
      </c>
      <c r="E141" s="227" t="s">
        <v>383</v>
      </c>
      <c r="F141" s="228" t="s">
        <v>384</v>
      </c>
      <c r="G141" s="28"/>
      <c r="H141" s="420">
        <f>SUM(H142)</f>
        <v>5759591</v>
      </c>
    </row>
    <row r="142" spans="1:8" ht="17.25" customHeight="1" x14ac:dyDescent="0.25">
      <c r="A142" s="84" t="s">
        <v>83</v>
      </c>
      <c r="B142" s="2" t="s">
        <v>10</v>
      </c>
      <c r="C142" s="347">
        <v>13</v>
      </c>
      <c r="D142" s="241" t="s">
        <v>194</v>
      </c>
      <c r="E142" s="242" t="s">
        <v>383</v>
      </c>
      <c r="F142" s="243" t="s">
        <v>384</v>
      </c>
      <c r="G142" s="2"/>
      <c r="H142" s="421">
        <f>SUM(H145+H148+H143)</f>
        <v>5759591</v>
      </c>
    </row>
    <row r="143" spans="1:8" s="620" customFormat="1" ht="17.25" hidden="1" customHeight="1" x14ac:dyDescent="0.25">
      <c r="A143" s="3" t="s">
        <v>100</v>
      </c>
      <c r="B143" s="2" t="s">
        <v>10</v>
      </c>
      <c r="C143" s="622">
        <v>13</v>
      </c>
      <c r="D143" s="241" t="s">
        <v>194</v>
      </c>
      <c r="E143" s="242" t="s">
        <v>383</v>
      </c>
      <c r="F143" s="243" t="s">
        <v>406</v>
      </c>
      <c r="G143" s="2"/>
      <c r="H143" s="421">
        <f>SUM(H144)</f>
        <v>0</v>
      </c>
    </row>
    <row r="144" spans="1:8" s="620" customFormat="1" ht="31.5" hidden="1" x14ac:dyDescent="0.25">
      <c r="A144" s="89" t="s">
        <v>537</v>
      </c>
      <c r="B144" s="2" t="s">
        <v>10</v>
      </c>
      <c r="C144" s="622">
        <v>13</v>
      </c>
      <c r="D144" s="241" t="s">
        <v>194</v>
      </c>
      <c r="E144" s="242" t="s">
        <v>383</v>
      </c>
      <c r="F144" s="243" t="s">
        <v>406</v>
      </c>
      <c r="G144" s="2" t="s">
        <v>16</v>
      </c>
      <c r="H144" s="423">
        <f>SUM(прил7!I104)</f>
        <v>0</v>
      </c>
    </row>
    <row r="145" spans="1:8" ht="16.5" customHeight="1" x14ac:dyDescent="0.25">
      <c r="A145" s="3" t="s">
        <v>101</v>
      </c>
      <c r="B145" s="2" t="s">
        <v>10</v>
      </c>
      <c r="C145" s="347">
        <v>13</v>
      </c>
      <c r="D145" s="241" t="s">
        <v>194</v>
      </c>
      <c r="E145" s="242" t="s">
        <v>383</v>
      </c>
      <c r="F145" s="243" t="s">
        <v>412</v>
      </c>
      <c r="G145" s="2"/>
      <c r="H145" s="421">
        <f>SUM(H146:H147)</f>
        <v>5759591</v>
      </c>
    </row>
    <row r="146" spans="1:8" ht="31.5" hidden="1" customHeight="1" x14ac:dyDescent="0.25">
      <c r="A146" s="89" t="s">
        <v>537</v>
      </c>
      <c r="B146" s="2" t="s">
        <v>10</v>
      </c>
      <c r="C146" s="347">
        <v>13</v>
      </c>
      <c r="D146" s="241" t="s">
        <v>194</v>
      </c>
      <c r="E146" s="242" t="s">
        <v>383</v>
      </c>
      <c r="F146" s="243" t="s">
        <v>412</v>
      </c>
      <c r="G146" s="2" t="s">
        <v>16</v>
      </c>
      <c r="H146" s="422">
        <f>SUM(прил7!I106)</f>
        <v>0</v>
      </c>
    </row>
    <row r="147" spans="1:8" ht="15.75" customHeight="1" x14ac:dyDescent="0.25">
      <c r="A147" s="3" t="s">
        <v>18</v>
      </c>
      <c r="B147" s="2" t="s">
        <v>10</v>
      </c>
      <c r="C147" s="347">
        <v>13</v>
      </c>
      <c r="D147" s="241" t="s">
        <v>194</v>
      </c>
      <c r="E147" s="242" t="s">
        <v>383</v>
      </c>
      <c r="F147" s="243" t="s">
        <v>412</v>
      </c>
      <c r="G147" s="2" t="s">
        <v>17</v>
      </c>
      <c r="H147" s="422">
        <f>SUM(прил7!I264)+прил7!I107</f>
        <v>5759591</v>
      </c>
    </row>
    <row r="148" spans="1:8" s="529" customFormat="1" ht="33" hidden="1" customHeight="1" x14ac:dyDescent="0.25">
      <c r="A148" s="3" t="s">
        <v>682</v>
      </c>
      <c r="B148" s="2" t="s">
        <v>10</v>
      </c>
      <c r="C148" s="530">
        <v>13</v>
      </c>
      <c r="D148" s="241" t="s">
        <v>194</v>
      </c>
      <c r="E148" s="242" t="s">
        <v>383</v>
      </c>
      <c r="F148" s="243" t="s">
        <v>681</v>
      </c>
      <c r="G148" s="2"/>
      <c r="H148" s="421">
        <f>SUM(H149)</f>
        <v>0</v>
      </c>
    </row>
    <row r="149" spans="1:8" s="529" customFormat="1" ht="31.5" hidden="1" customHeight="1" x14ac:dyDescent="0.25">
      <c r="A149" s="89" t="s">
        <v>537</v>
      </c>
      <c r="B149" s="2" t="s">
        <v>10</v>
      </c>
      <c r="C149" s="530">
        <v>13</v>
      </c>
      <c r="D149" s="241" t="s">
        <v>194</v>
      </c>
      <c r="E149" s="242" t="s">
        <v>383</v>
      </c>
      <c r="F149" s="243" t="s">
        <v>681</v>
      </c>
      <c r="G149" s="2" t="s">
        <v>16</v>
      </c>
      <c r="H149" s="422">
        <f>SUM(прил7!I109)</f>
        <v>0</v>
      </c>
    </row>
    <row r="150" spans="1:8" ht="18.75" customHeight="1" x14ac:dyDescent="0.25">
      <c r="A150" s="75" t="s">
        <v>176</v>
      </c>
      <c r="B150" s="28" t="s">
        <v>10</v>
      </c>
      <c r="C150" s="30">
        <v>13</v>
      </c>
      <c r="D150" s="226" t="s">
        <v>195</v>
      </c>
      <c r="E150" s="227" t="s">
        <v>383</v>
      </c>
      <c r="F150" s="228" t="s">
        <v>384</v>
      </c>
      <c r="G150" s="28"/>
      <c r="H150" s="420">
        <f>SUM(H151)</f>
        <v>1054926</v>
      </c>
    </row>
    <row r="151" spans="1:8" ht="16.5" customHeight="1" x14ac:dyDescent="0.25">
      <c r="A151" s="84" t="s">
        <v>175</v>
      </c>
      <c r="B151" s="2" t="s">
        <v>10</v>
      </c>
      <c r="C151" s="347">
        <v>13</v>
      </c>
      <c r="D151" s="241" t="s">
        <v>196</v>
      </c>
      <c r="E151" s="242" t="s">
        <v>383</v>
      </c>
      <c r="F151" s="243" t="s">
        <v>384</v>
      </c>
      <c r="G151" s="2"/>
      <c r="H151" s="421">
        <f>SUM(H152+H161+H159+H156+H154)</f>
        <v>1054926</v>
      </c>
    </row>
    <row r="152" spans="1:8" ht="47.25" customHeight="1" x14ac:dyDescent="0.25">
      <c r="A152" s="84" t="s">
        <v>652</v>
      </c>
      <c r="B152" s="2" t="s">
        <v>10</v>
      </c>
      <c r="C152" s="347">
        <v>13</v>
      </c>
      <c r="D152" s="241" t="s">
        <v>196</v>
      </c>
      <c r="E152" s="242" t="s">
        <v>383</v>
      </c>
      <c r="F152" s="356">
        <v>12712</v>
      </c>
      <c r="G152" s="2"/>
      <c r="H152" s="421">
        <f>SUM(H153)</f>
        <v>33470</v>
      </c>
    </row>
    <row r="153" spans="1:8" ht="48.75" customHeight="1" x14ac:dyDescent="0.25">
      <c r="A153" s="84" t="s">
        <v>76</v>
      </c>
      <c r="B153" s="2" t="s">
        <v>10</v>
      </c>
      <c r="C153" s="347">
        <v>13</v>
      </c>
      <c r="D153" s="241" t="s">
        <v>196</v>
      </c>
      <c r="E153" s="242" t="s">
        <v>383</v>
      </c>
      <c r="F153" s="356">
        <v>12712</v>
      </c>
      <c r="G153" s="2" t="s">
        <v>13</v>
      </c>
      <c r="H153" s="423">
        <f>SUM(прил7!I113)</f>
        <v>33470</v>
      </c>
    </row>
    <row r="154" spans="1:8" s="609" customFormat="1" ht="18.75" hidden="1" customHeight="1" x14ac:dyDescent="0.25">
      <c r="A154" s="594" t="s">
        <v>773</v>
      </c>
      <c r="B154" s="2" t="s">
        <v>10</v>
      </c>
      <c r="C154" s="610">
        <v>13</v>
      </c>
      <c r="D154" s="241" t="s">
        <v>196</v>
      </c>
      <c r="E154" s="242" t="s">
        <v>383</v>
      </c>
      <c r="F154" s="356">
        <v>54690</v>
      </c>
      <c r="G154" s="2"/>
      <c r="H154" s="421">
        <f>SUM(H155)</f>
        <v>0</v>
      </c>
    </row>
    <row r="155" spans="1:8" s="609" customFormat="1" ht="33.75" hidden="1" customHeight="1" x14ac:dyDescent="0.25">
      <c r="A155" s="587" t="s">
        <v>537</v>
      </c>
      <c r="B155" s="2" t="s">
        <v>10</v>
      </c>
      <c r="C155" s="610">
        <v>13</v>
      </c>
      <c r="D155" s="241" t="s">
        <v>196</v>
      </c>
      <c r="E155" s="242" t="s">
        <v>383</v>
      </c>
      <c r="F155" s="356">
        <v>54690</v>
      </c>
      <c r="G155" s="2" t="s">
        <v>16</v>
      </c>
      <c r="H155" s="423">
        <f>SUM(прил7!I115)</f>
        <v>0</v>
      </c>
    </row>
    <row r="156" spans="1:8" ht="34.5" customHeight="1" x14ac:dyDescent="0.25">
      <c r="A156" s="90" t="s">
        <v>635</v>
      </c>
      <c r="B156" s="2" t="s">
        <v>10</v>
      </c>
      <c r="C156" s="347">
        <v>13</v>
      </c>
      <c r="D156" s="241" t="s">
        <v>196</v>
      </c>
      <c r="E156" s="242" t="s">
        <v>383</v>
      </c>
      <c r="F156" s="243" t="s">
        <v>414</v>
      </c>
      <c r="G156" s="2"/>
      <c r="H156" s="421">
        <f>SUM(H157:H158)</f>
        <v>887000</v>
      </c>
    </row>
    <row r="157" spans="1:8" ht="47.25" customHeight="1" x14ac:dyDescent="0.25">
      <c r="A157" s="84" t="s">
        <v>76</v>
      </c>
      <c r="B157" s="2" t="s">
        <v>10</v>
      </c>
      <c r="C157" s="347">
        <v>13</v>
      </c>
      <c r="D157" s="241" t="s">
        <v>196</v>
      </c>
      <c r="E157" s="242" t="s">
        <v>383</v>
      </c>
      <c r="F157" s="243" t="s">
        <v>414</v>
      </c>
      <c r="G157" s="2" t="s">
        <v>13</v>
      </c>
      <c r="H157" s="422">
        <f>SUM(прил7!I117)</f>
        <v>887000</v>
      </c>
    </row>
    <row r="158" spans="1:8" ht="33" hidden="1" customHeight="1" x14ac:dyDescent="0.25">
      <c r="A158" s="89" t="s">
        <v>537</v>
      </c>
      <c r="B158" s="2" t="s">
        <v>10</v>
      </c>
      <c r="C158" s="347">
        <v>13</v>
      </c>
      <c r="D158" s="241" t="s">
        <v>196</v>
      </c>
      <c r="E158" s="242" t="s">
        <v>383</v>
      </c>
      <c r="F158" s="243" t="s">
        <v>414</v>
      </c>
      <c r="G158" s="2" t="s">
        <v>16</v>
      </c>
      <c r="H158" s="422">
        <f>SUM(прил7!I118)</f>
        <v>0</v>
      </c>
    </row>
    <row r="159" spans="1:8" ht="32.25" customHeight="1" x14ac:dyDescent="0.25">
      <c r="A159" s="7" t="s">
        <v>530</v>
      </c>
      <c r="B159" s="2" t="s">
        <v>10</v>
      </c>
      <c r="C159" s="347">
        <v>13</v>
      </c>
      <c r="D159" s="241" t="s">
        <v>196</v>
      </c>
      <c r="E159" s="242" t="s">
        <v>383</v>
      </c>
      <c r="F159" s="243" t="s">
        <v>438</v>
      </c>
      <c r="G159" s="2"/>
      <c r="H159" s="421">
        <f>SUM(H160)</f>
        <v>64456</v>
      </c>
    </row>
    <row r="160" spans="1:8" ht="48.75" customHeight="1" x14ac:dyDescent="0.25">
      <c r="A160" s="7" t="s">
        <v>76</v>
      </c>
      <c r="B160" s="2" t="s">
        <v>10</v>
      </c>
      <c r="C160" s="347">
        <v>13</v>
      </c>
      <c r="D160" s="241" t="s">
        <v>196</v>
      </c>
      <c r="E160" s="242" t="s">
        <v>383</v>
      </c>
      <c r="F160" s="243" t="s">
        <v>438</v>
      </c>
      <c r="G160" s="2" t="s">
        <v>13</v>
      </c>
      <c r="H160" s="422">
        <f>SUM(прил7!I120)</f>
        <v>64456</v>
      </c>
    </row>
    <row r="161" spans="1:8" ht="16.5" customHeight="1" x14ac:dyDescent="0.25">
      <c r="A161" s="3" t="s">
        <v>177</v>
      </c>
      <c r="B161" s="2" t="s">
        <v>10</v>
      </c>
      <c r="C161" s="347">
        <v>13</v>
      </c>
      <c r="D161" s="241" t="s">
        <v>196</v>
      </c>
      <c r="E161" s="242" t="s">
        <v>383</v>
      </c>
      <c r="F161" s="243" t="s">
        <v>413</v>
      </c>
      <c r="G161" s="2"/>
      <c r="H161" s="421">
        <f>SUM(H162)</f>
        <v>70000</v>
      </c>
    </row>
    <row r="162" spans="1:8" ht="31.5" customHeight="1" x14ac:dyDescent="0.25">
      <c r="A162" s="350" t="s">
        <v>537</v>
      </c>
      <c r="B162" s="2" t="s">
        <v>10</v>
      </c>
      <c r="C162" s="347">
        <v>13</v>
      </c>
      <c r="D162" s="241" t="s">
        <v>196</v>
      </c>
      <c r="E162" s="242" t="s">
        <v>383</v>
      </c>
      <c r="F162" s="243" t="s">
        <v>413</v>
      </c>
      <c r="G162" s="2" t="s">
        <v>16</v>
      </c>
      <c r="H162" s="422">
        <f>SUM(прил7!I122)</f>
        <v>70000</v>
      </c>
    </row>
    <row r="163" spans="1:8" ht="33" customHeight="1" x14ac:dyDescent="0.25">
      <c r="A163" s="27" t="s">
        <v>126</v>
      </c>
      <c r="B163" s="28" t="s">
        <v>10</v>
      </c>
      <c r="C163" s="30">
        <v>13</v>
      </c>
      <c r="D163" s="226" t="s">
        <v>197</v>
      </c>
      <c r="E163" s="227" t="s">
        <v>383</v>
      </c>
      <c r="F163" s="228" t="s">
        <v>384</v>
      </c>
      <c r="G163" s="28"/>
      <c r="H163" s="420">
        <f>SUM(H164)</f>
        <v>8116324</v>
      </c>
    </row>
    <row r="164" spans="1:8" ht="33" customHeight="1" x14ac:dyDescent="0.25">
      <c r="A164" s="84" t="s">
        <v>127</v>
      </c>
      <c r="B164" s="2" t="s">
        <v>10</v>
      </c>
      <c r="C164" s="347">
        <v>13</v>
      </c>
      <c r="D164" s="241" t="s">
        <v>198</v>
      </c>
      <c r="E164" s="242" t="s">
        <v>383</v>
      </c>
      <c r="F164" s="243" t="s">
        <v>384</v>
      </c>
      <c r="G164" s="2"/>
      <c r="H164" s="421">
        <f>SUM(H165+H169)</f>
        <v>8116324</v>
      </c>
    </row>
    <row r="165" spans="1:8" ht="31.5" x14ac:dyDescent="0.25">
      <c r="A165" s="3" t="s">
        <v>84</v>
      </c>
      <c r="B165" s="2" t="s">
        <v>10</v>
      </c>
      <c r="C165" s="347">
        <v>13</v>
      </c>
      <c r="D165" s="241" t="s">
        <v>198</v>
      </c>
      <c r="E165" s="242" t="s">
        <v>383</v>
      </c>
      <c r="F165" s="243" t="s">
        <v>415</v>
      </c>
      <c r="G165" s="2"/>
      <c r="H165" s="421">
        <f>SUM(H166:H168)</f>
        <v>8116324</v>
      </c>
    </row>
    <row r="166" spans="1:8" ht="46.5" customHeight="1" x14ac:dyDescent="0.25">
      <c r="A166" s="84" t="s">
        <v>76</v>
      </c>
      <c r="B166" s="2" t="s">
        <v>10</v>
      </c>
      <c r="C166" s="347">
        <v>13</v>
      </c>
      <c r="D166" s="241" t="s">
        <v>198</v>
      </c>
      <c r="E166" s="242" t="s">
        <v>383</v>
      </c>
      <c r="F166" s="243" t="s">
        <v>415</v>
      </c>
      <c r="G166" s="2" t="s">
        <v>13</v>
      </c>
      <c r="H166" s="422">
        <f>SUM(прил7!I126)</f>
        <v>4556991</v>
      </c>
    </row>
    <row r="167" spans="1:8" ht="30.75" customHeight="1" x14ac:dyDescent="0.25">
      <c r="A167" s="89" t="s">
        <v>537</v>
      </c>
      <c r="B167" s="2" t="s">
        <v>10</v>
      </c>
      <c r="C167" s="347">
        <v>13</v>
      </c>
      <c r="D167" s="241" t="s">
        <v>198</v>
      </c>
      <c r="E167" s="242" t="s">
        <v>383</v>
      </c>
      <c r="F167" s="243" t="s">
        <v>415</v>
      </c>
      <c r="G167" s="2" t="s">
        <v>16</v>
      </c>
      <c r="H167" s="422">
        <f>SUM(прил7!I127)</f>
        <v>3505426</v>
      </c>
    </row>
    <row r="168" spans="1:8" ht="15.75" customHeight="1" x14ac:dyDescent="0.25">
      <c r="A168" s="3" t="s">
        <v>18</v>
      </c>
      <c r="B168" s="2" t="s">
        <v>10</v>
      </c>
      <c r="C168" s="347">
        <v>13</v>
      </c>
      <c r="D168" s="241" t="s">
        <v>198</v>
      </c>
      <c r="E168" s="242" t="s">
        <v>383</v>
      </c>
      <c r="F168" s="243" t="s">
        <v>415</v>
      </c>
      <c r="G168" s="2" t="s">
        <v>17</v>
      </c>
      <c r="H168" s="422">
        <f>SUM(прил7!I128)</f>
        <v>53907</v>
      </c>
    </row>
    <row r="169" spans="1:8" s="529" customFormat="1" ht="32.25" hidden="1" customHeight="1" x14ac:dyDescent="0.25">
      <c r="A169" s="3" t="s">
        <v>682</v>
      </c>
      <c r="B169" s="2" t="s">
        <v>10</v>
      </c>
      <c r="C169" s="530">
        <v>13</v>
      </c>
      <c r="D169" s="241" t="s">
        <v>198</v>
      </c>
      <c r="E169" s="242" t="s">
        <v>383</v>
      </c>
      <c r="F169" s="243" t="s">
        <v>681</v>
      </c>
      <c r="G169" s="2"/>
      <c r="H169" s="421">
        <f>SUM(H170)</f>
        <v>0</v>
      </c>
    </row>
    <row r="170" spans="1:8" s="529" customFormat="1" ht="30.75" hidden="1" customHeight="1" x14ac:dyDescent="0.25">
      <c r="A170" s="89" t="s">
        <v>537</v>
      </c>
      <c r="B170" s="2" t="s">
        <v>10</v>
      </c>
      <c r="C170" s="530">
        <v>13</v>
      </c>
      <c r="D170" s="241" t="s">
        <v>198</v>
      </c>
      <c r="E170" s="242" t="s">
        <v>383</v>
      </c>
      <c r="F170" s="243" t="s">
        <v>681</v>
      </c>
      <c r="G170" s="2" t="s">
        <v>16</v>
      </c>
      <c r="H170" s="422">
        <f>SUM(прил7!I130)</f>
        <v>0</v>
      </c>
    </row>
    <row r="171" spans="1:8" ht="33" customHeight="1" x14ac:dyDescent="0.25">
      <c r="A171" s="74" t="s">
        <v>71</v>
      </c>
      <c r="B171" s="16" t="s">
        <v>15</v>
      </c>
      <c r="C171" s="39"/>
      <c r="D171" s="250"/>
      <c r="E171" s="251"/>
      <c r="F171" s="252"/>
      <c r="G171" s="15"/>
      <c r="H171" s="473">
        <f>SUM(H172)</f>
        <v>2898197</v>
      </c>
    </row>
    <row r="172" spans="1:8" ht="33.75" customHeight="1" x14ac:dyDescent="0.25">
      <c r="A172" s="86" t="s">
        <v>709</v>
      </c>
      <c r="B172" s="23" t="s">
        <v>15</v>
      </c>
      <c r="C172" s="55" t="s">
        <v>57</v>
      </c>
      <c r="D172" s="253"/>
      <c r="E172" s="254"/>
      <c r="F172" s="255"/>
      <c r="G172" s="22"/>
      <c r="H172" s="427">
        <f>SUM(H173)</f>
        <v>2898197</v>
      </c>
    </row>
    <row r="173" spans="1:8" ht="65.25" customHeight="1" x14ac:dyDescent="0.25">
      <c r="A173" s="75" t="s">
        <v>128</v>
      </c>
      <c r="B173" s="28" t="s">
        <v>15</v>
      </c>
      <c r="C173" s="42" t="s">
        <v>57</v>
      </c>
      <c r="D173" s="232" t="s">
        <v>199</v>
      </c>
      <c r="E173" s="233" t="s">
        <v>383</v>
      </c>
      <c r="F173" s="234" t="s">
        <v>384</v>
      </c>
      <c r="G173" s="28"/>
      <c r="H173" s="420">
        <f>SUM(H174+H182)</f>
        <v>2898197</v>
      </c>
    </row>
    <row r="174" spans="1:8" ht="95.25" customHeight="1" x14ac:dyDescent="0.25">
      <c r="A174" s="76" t="s">
        <v>129</v>
      </c>
      <c r="B174" s="2" t="s">
        <v>15</v>
      </c>
      <c r="C174" s="8" t="s">
        <v>57</v>
      </c>
      <c r="D174" s="256" t="s">
        <v>200</v>
      </c>
      <c r="E174" s="257" t="s">
        <v>383</v>
      </c>
      <c r="F174" s="258" t="s">
        <v>384</v>
      </c>
      <c r="G174" s="2"/>
      <c r="H174" s="421">
        <f>SUM(H175)</f>
        <v>2798197</v>
      </c>
    </row>
    <row r="175" spans="1:8" ht="34.5" customHeight="1" x14ac:dyDescent="0.25">
      <c r="A175" s="76" t="s">
        <v>416</v>
      </c>
      <c r="B175" s="2" t="s">
        <v>15</v>
      </c>
      <c r="C175" s="8" t="s">
        <v>57</v>
      </c>
      <c r="D175" s="256" t="s">
        <v>200</v>
      </c>
      <c r="E175" s="257" t="s">
        <v>10</v>
      </c>
      <c r="F175" s="258" t="s">
        <v>384</v>
      </c>
      <c r="G175" s="2"/>
      <c r="H175" s="421">
        <f>SUM(H176+H180)</f>
        <v>2798197</v>
      </c>
    </row>
    <row r="176" spans="1:8" ht="33" customHeight="1" x14ac:dyDescent="0.25">
      <c r="A176" s="3" t="s">
        <v>84</v>
      </c>
      <c r="B176" s="2" t="s">
        <v>15</v>
      </c>
      <c r="C176" s="8" t="s">
        <v>57</v>
      </c>
      <c r="D176" s="256" t="s">
        <v>200</v>
      </c>
      <c r="E176" s="257" t="s">
        <v>10</v>
      </c>
      <c r="F176" s="258" t="s">
        <v>415</v>
      </c>
      <c r="G176" s="2"/>
      <c r="H176" s="421">
        <f>SUM(H177:H179)</f>
        <v>2798197</v>
      </c>
    </row>
    <row r="177" spans="1:8" ht="46.5" customHeight="1" x14ac:dyDescent="0.25">
      <c r="A177" s="84" t="s">
        <v>76</v>
      </c>
      <c r="B177" s="2" t="s">
        <v>15</v>
      </c>
      <c r="C177" s="8" t="s">
        <v>57</v>
      </c>
      <c r="D177" s="256" t="s">
        <v>200</v>
      </c>
      <c r="E177" s="257" t="s">
        <v>10</v>
      </c>
      <c r="F177" s="258" t="s">
        <v>415</v>
      </c>
      <c r="G177" s="2" t="s">
        <v>13</v>
      </c>
      <c r="H177" s="422">
        <f>SUM(прил7!I137)</f>
        <v>2733197</v>
      </c>
    </row>
    <row r="178" spans="1:8" ht="31.5" customHeight="1" x14ac:dyDescent="0.25">
      <c r="A178" s="89" t="s">
        <v>537</v>
      </c>
      <c r="B178" s="2" t="s">
        <v>15</v>
      </c>
      <c r="C178" s="8" t="s">
        <v>57</v>
      </c>
      <c r="D178" s="256" t="s">
        <v>200</v>
      </c>
      <c r="E178" s="257" t="s">
        <v>10</v>
      </c>
      <c r="F178" s="258" t="s">
        <v>415</v>
      </c>
      <c r="G178" s="2" t="s">
        <v>16</v>
      </c>
      <c r="H178" s="422">
        <f>SUM(прил7!I138)</f>
        <v>64000</v>
      </c>
    </row>
    <row r="179" spans="1:8" ht="17.25" customHeight="1" x14ac:dyDescent="0.25">
      <c r="A179" s="3" t="s">
        <v>18</v>
      </c>
      <c r="B179" s="2" t="s">
        <v>15</v>
      </c>
      <c r="C179" s="8" t="s">
        <v>57</v>
      </c>
      <c r="D179" s="256" t="s">
        <v>200</v>
      </c>
      <c r="E179" s="257" t="s">
        <v>10</v>
      </c>
      <c r="F179" s="258" t="s">
        <v>415</v>
      </c>
      <c r="G179" s="2" t="s">
        <v>17</v>
      </c>
      <c r="H179" s="422">
        <f>SUM(прил7!I139)</f>
        <v>1000</v>
      </c>
    </row>
    <row r="180" spans="1:8" s="615" customFormat="1" ht="34.5" hidden="1" customHeight="1" x14ac:dyDescent="0.25">
      <c r="A180" s="101" t="s">
        <v>510</v>
      </c>
      <c r="B180" s="2" t="s">
        <v>15</v>
      </c>
      <c r="C180" s="8" t="s">
        <v>57</v>
      </c>
      <c r="D180" s="256" t="s">
        <v>200</v>
      </c>
      <c r="E180" s="257" t="s">
        <v>10</v>
      </c>
      <c r="F180" s="258" t="s">
        <v>508</v>
      </c>
      <c r="G180" s="2"/>
      <c r="H180" s="421">
        <f>SUM(H181)</f>
        <v>0</v>
      </c>
    </row>
    <row r="181" spans="1:8" s="615" customFormat="1" ht="31.5" hidden="1" x14ac:dyDescent="0.25">
      <c r="A181" s="89" t="s">
        <v>537</v>
      </c>
      <c r="B181" s="2" t="s">
        <v>15</v>
      </c>
      <c r="C181" s="8" t="s">
        <v>57</v>
      </c>
      <c r="D181" s="256" t="s">
        <v>200</v>
      </c>
      <c r="E181" s="257" t="s">
        <v>10</v>
      </c>
      <c r="F181" s="258" t="s">
        <v>508</v>
      </c>
      <c r="G181" s="2" t="s">
        <v>16</v>
      </c>
      <c r="H181" s="422">
        <f>SUM(прил7!I141)</f>
        <v>0</v>
      </c>
    </row>
    <row r="182" spans="1:8" ht="93.75" customHeight="1" x14ac:dyDescent="0.25">
      <c r="A182" s="54" t="s">
        <v>511</v>
      </c>
      <c r="B182" s="2" t="s">
        <v>15</v>
      </c>
      <c r="C182" s="8" t="s">
        <v>57</v>
      </c>
      <c r="D182" s="235" t="s">
        <v>507</v>
      </c>
      <c r="E182" s="236" t="s">
        <v>383</v>
      </c>
      <c r="F182" s="237" t="s">
        <v>384</v>
      </c>
      <c r="G182" s="2"/>
      <c r="H182" s="421">
        <f>SUM(H183)</f>
        <v>100000</v>
      </c>
    </row>
    <row r="183" spans="1:8" ht="46.5" customHeight="1" x14ac:dyDescent="0.25">
      <c r="A183" s="101" t="s">
        <v>509</v>
      </c>
      <c r="B183" s="2" t="s">
        <v>15</v>
      </c>
      <c r="C183" s="8" t="s">
        <v>57</v>
      </c>
      <c r="D183" s="235" t="s">
        <v>507</v>
      </c>
      <c r="E183" s="236" t="s">
        <v>10</v>
      </c>
      <c r="F183" s="237" t="s">
        <v>384</v>
      </c>
      <c r="G183" s="2"/>
      <c r="H183" s="421">
        <f>SUM(H184)</f>
        <v>100000</v>
      </c>
    </row>
    <row r="184" spans="1:8" ht="36.75" customHeight="1" x14ac:dyDescent="0.25">
      <c r="A184" s="101" t="s">
        <v>510</v>
      </c>
      <c r="B184" s="2" t="s">
        <v>15</v>
      </c>
      <c r="C184" s="8" t="s">
        <v>57</v>
      </c>
      <c r="D184" s="235" t="s">
        <v>507</v>
      </c>
      <c r="E184" s="236" t="s">
        <v>10</v>
      </c>
      <c r="F184" s="243" t="s">
        <v>508</v>
      </c>
      <c r="G184" s="2"/>
      <c r="H184" s="421">
        <f>SUM(H185)</f>
        <v>100000</v>
      </c>
    </row>
    <row r="185" spans="1:8" ht="32.25" customHeight="1" x14ac:dyDescent="0.25">
      <c r="A185" s="89" t="s">
        <v>537</v>
      </c>
      <c r="B185" s="2" t="s">
        <v>15</v>
      </c>
      <c r="C185" s="8" t="s">
        <v>57</v>
      </c>
      <c r="D185" s="235" t="s">
        <v>507</v>
      </c>
      <c r="E185" s="236" t="s">
        <v>10</v>
      </c>
      <c r="F185" s="243" t="s">
        <v>508</v>
      </c>
      <c r="G185" s="2" t="s">
        <v>16</v>
      </c>
      <c r="H185" s="422">
        <f>SUM(прил7!I145)</f>
        <v>100000</v>
      </c>
    </row>
    <row r="186" spans="1:8" ht="15.75" x14ac:dyDescent="0.25">
      <c r="A186" s="74" t="s">
        <v>25</v>
      </c>
      <c r="B186" s="16" t="s">
        <v>20</v>
      </c>
      <c r="C186" s="39"/>
      <c r="D186" s="250"/>
      <c r="E186" s="251"/>
      <c r="F186" s="252"/>
      <c r="G186" s="15"/>
      <c r="H186" s="473">
        <f>SUM(H187+H193+H207)</f>
        <v>10641555</v>
      </c>
    </row>
    <row r="187" spans="1:8" ht="15.75" x14ac:dyDescent="0.25">
      <c r="A187" s="86" t="s">
        <v>236</v>
      </c>
      <c r="B187" s="23" t="s">
        <v>20</v>
      </c>
      <c r="C187" s="55" t="s">
        <v>35</v>
      </c>
      <c r="D187" s="253"/>
      <c r="E187" s="254"/>
      <c r="F187" s="255"/>
      <c r="G187" s="22"/>
      <c r="H187" s="427">
        <f>SUM(H188)</f>
        <v>450000</v>
      </c>
    </row>
    <row r="188" spans="1:8" ht="47.25" x14ac:dyDescent="0.25">
      <c r="A188" s="75" t="s">
        <v>132</v>
      </c>
      <c r="B188" s="28" t="s">
        <v>20</v>
      </c>
      <c r="C188" s="30" t="s">
        <v>35</v>
      </c>
      <c r="D188" s="226" t="s">
        <v>417</v>
      </c>
      <c r="E188" s="227" t="s">
        <v>383</v>
      </c>
      <c r="F188" s="228" t="s">
        <v>384</v>
      </c>
      <c r="G188" s="28"/>
      <c r="H188" s="420">
        <f>SUM(H189)</f>
        <v>450000</v>
      </c>
    </row>
    <row r="189" spans="1:8" ht="68.25" customHeight="1" x14ac:dyDescent="0.25">
      <c r="A189" s="76" t="s">
        <v>172</v>
      </c>
      <c r="B189" s="44" t="s">
        <v>20</v>
      </c>
      <c r="C189" s="53" t="s">
        <v>35</v>
      </c>
      <c r="D189" s="229" t="s">
        <v>207</v>
      </c>
      <c r="E189" s="230" t="s">
        <v>383</v>
      </c>
      <c r="F189" s="231" t="s">
        <v>384</v>
      </c>
      <c r="G189" s="44"/>
      <c r="H189" s="421">
        <f>SUM(H190)</f>
        <v>450000</v>
      </c>
    </row>
    <row r="190" spans="1:8" ht="33" customHeight="1" x14ac:dyDescent="0.25">
      <c r="A190" s="76" t="s">
        <v>418</v>
      </c>
      <c r="B190" s="44" t="s">
        <v>20</v>
      </c>
      <c r="C190" s="53" t="s">
        <v>35</v>
      </c>
      <c r="D190" s="229" t="s">
        <v>207</v>
      </c>
      <c r="E190" s="230" t="s">
        <v>10</v>
      </c>
      <c r="F190" s="231" t="s">
        <v>384</v>
      </c>
      <c r="G190" s="44"/>
      <c r="H190" s="421">
        <f>SUM(H191)</f>
        <v>450000</v>
      </c>
    </row>
    <row r="191" spans="1:8" ht="15.75" customHeight="1" x14ac:dyDescent="0.25">
      <c r="A191" s="76" t="s">
        <v>173</v>
      </c>
      <c r="B191" s="44" t="s">
        <v>20</v>
      </c>
      <c r="C191" s="53" t="s">
        <v>35</v>
      </c>
      <c r="D191" s="229" t="s">
        <v>207</v>
      </c>
      <c r="E191" s="230" t="s">
        <v>10</v>
      </c>
      <c r="F191" s="231" t="s">
        <v>419</v>
      </c>
      <c r="G191" s="44"/>
      <c r="H191" s="421">
        <f>SUM(H192)</f>
        <v>450000</v>
      </c>
    </row>
    <row r="192" spans="1:8" ht="31.5" x14ac:dyDescent="0.25">
      <c r="A192" s="89" t="s">
        <v>537</v>
      </c>
      <c r="B192" s="44" t="s">
        <v>20</v>
      </c>
      <c r="C192" s="53" t="s">
        <v>35</v>
      </c>
      <c r="D192" s="229" t="s">
        <v>207</v>
      </c>
      <c r="E192" s="230" t="s">
        <v>10</v>
      </c>
      <c r="F192" s="231" t="s">
        <v>419</v>
      </c>
      <c r="G192" s="2" t="s">
        <v>16</v>
      </c>
      <c r="H192" s="423">
        <f>SUM(прил7!I152)</f>
        <v>450000</v>
      </c>
    </row>
    <row r="193" spans="1:11" ht="15.75" x14ac:dyDescent="0.25">
      <c r="A193" s="86" t="s">
        <v>131</v>
      </c>
      <c r="B193" s="23" t="s">
        <v>20</v>
      </c>
      <c r="C193" s="40" t="s">
        <v>32</v>
      </c>
      <c r="D193" s="244"/>
      <c r="E193" s="245"/>
      <c r="F193" s="246"/>
      <c r="G193" s="22"/>
      <c r="H193" s="427">
        <f>SUM(H194)</f>
        <v>8464636</v>
      </c>
    </row>
    <row r="194" spans="1:11" ht="47.25" x14ac:dyDescent="0.25">
      <c r="A194" s="75" t="s">
        <v>132</v>
      </c>
      <c r="B194" s="28" t="s">
        <v>20</v>
      </c>
      <c r="C194" s="30" t="s">
        <v>32</v>
      </c>
      <c r="D194" s="226" t="s">
        <v>417</v>
      </c>
      <c r="E194" s="227" t="s">
        <v>383</v>
      </c>
      <c r="F194" s="228" t="s">
        <v>384</v>
      </c>
      <c r="G194" s="28"/>
      <c r="H194" s="420">
        <f>SUM(H195+H203)</f>
        <v>8464636</v>
      </c>
    </row>
    <row r="195" spans="1:11" ht="65.25" customHeight="1" x14ac:dyDescent="0.25">
      <c r="A195" s="76" t="s">
        <v>133</v>
      </c>
      <c r="B195" s="44" t="s">
        <v>20</v>
      </c>
      <c r="C195" s="53" t="s">
        <v>32</v>
      </c>
      <c r="D195" s="229" t="s">
        <v>202</v>
      </c>
      <c r="E195" s="230" t="s">
        <v>383</v>
      </c>
      <c r="F195" s="231" t="s">
        <v>384</v>
      </c>
      <c r="G195" s="44"/>
      <c r="H195" s="421">
        <f>SUM(H196)</f>
        <v>8413756</v>
      </c>
    </row>
    <row r="196" spans="1:11" ht="47.25" customHeight="1" x14ac:dyDescent="0.25">
      <c r="A196" s="76" t="s">
        <v>420</v>
      </c>
      <c r="B196" s="44" t="s">
        <v>20</v>
      </c>
      <c r="C196" s="53" t="s">
        <v>32</v>
      </c>
      <c r="D196" s="229" t="s">
        <v>202</v>
      </c>
      <c r="E196" s="230" t="s">
        <v>10</v>
      </c>
      <c r="F196" s="231" t="s">
        <v>384</v>
      </c>
      <c r="G196" s="44"/>
      <c r="H196" s="421">
        <f>SUM(H201+H197+H199)</f>
        <v>8413756</v>
      </c>
    </row>
    <row r="197" spans="1:11" ht="48" hidden="1" customHeight="1" x14ac:dyDescent="0.25">
      <c r="A197" s="76" t="s">
        <v>422</v>
      </c>
      <c r="B197" s="44" t="s">
        <v>20</v>
      </c>
      <c r="C197" s="53" t="s">
        <v>32</v>
      </c>
      <c r="D197" s="229" t="s">
        <v>202</v>
      </c>
      <c r="E197" s="230" t="s">
        <v>10</v>
      </c>
      <c r="F197" s="231" t="s">
        <v>423</v>
      </c>
      <c r="G197" s="44"/>
      <c r="H197" s="421">
        <f>SUM(H198)</f>
        <v>0</v>
      </c>
    </row>
    <row r="198" spans="1:11" ht="19.5" hidden="1" customHeight="1" x14ac:dyDescent="0.25">
      <c r="A198" s="76" t="s">
        <v>21</v>
      </c>
      <c r="B198" s="44" t="s">
        <v>20</v>
      </c>
      <c r="C198" s="53" t="s">
        <v>32</v>
      </c>
      <c r="D198" s="103" t="s">
        <v>202</v>
      </c>
      <c r="E198" s="272" t="s">
        <v>10</v>
      </c>
      <c r="F198" s="273" t="s">
        <v>423</v>
      </c>
      <c r="G198" s="44" t="s">
        <v>66</v>
      </c>
      <c r="H198" s="423">
        <f>SUM(прил7!I158)</f>
        <v>0</v>
      </c>
    </row>
    <row r="199" spans="1:11" ht="47.25" x14ac:dyDescent="0.25">
      <c r="A199" s="76" t="s">
        <v>424</v>
      </c>
      <c r="B199" s="44" t="s">
        <v>20</v>
      </c>
      <c r="C199" s="53" t="s">
        <v>32</v>
      </c>
      <c r="D199" s="229" t="s">
        <v>202</v>
      </c>
      <c r="E199" s="230" t="s">
        <v>10</v>
      </c>
      <c r="F199" s="231" t="s">
        <v>425</v>
      </c>
      <c r="G199" s="44"/>
      <c r="H199" s="421">
        <f>SUM(H200)</f>
        <v>7749955</v>
      </c>
    </row>
    <row r="200" spans="1:11" ht="18" customHeight="1" x14ac:dyDescent="0.25">
      <c r="A200" s="76" t="s">
        <v>21</v>
      </c>
      <c r="B200" s="44" t="s">
        <v>20</v>
      </c>
      <c r="C200" s="53" t="s">
        <v>32</v>
      </c>
      <c r="D200" s="229" t="s">
        <v>202</v>
      </c>
      <c r="E200" s="230" t="s">
        <v>10</v>
      </c>
      <c r="F200" s="231" t="s">
        <v>425</v>
      </c>
      <c r="G200" s="44" t="s">
        <v>66</v>
      </c>
      <c r="H200" s="423">
        <f>SUM(прил7!I160)</f>
        <v>7749955</v>
      </c>
    </row>
    <row r="201" spans="1:11" ht="33.75" customHeight="1" x14ac:dyDescent="0.25">
      <c r="A201" s="76" t="s">
        <v>134</v>
      </c>
      <c r="B201" s="44" t="s">
        <v>20</v>
      </c>
      <c r="C201" s="53" t="s">
        <v>32</v>
      </c>
      <c r="D201" s="229" t="s">
        <v>202</v>
      </c>
      <c r="E201" s="230" t="s">
        <v>10</v>
      </c>
      <c r="F201" s="231" t="s">
        <v>421</v>
      </c>
      <c r="G201" s="44"/>
      <c r="H201" s="421">
        <f>SUM(H202)</f>
        <v>663801</v>
      </c>
      <c r="I201" s="673"/>
      <c r="J201" s="674"/>
      <c r="K201" s="674"/>
    </row>
    <row r="202" spans="1:11" ht="33.75" customHeight="1" x14ac:dyDescent="0.25">
      <c r="A202" s="76" t="s">
        <v>171</v>
      </c>
      <c r="B202" s="44" t="s">
        <v>20</v>
      </c>
      <c r="C202" s="53" t="s">
        <v>32</v>
      </c>
      <c r="D202" s="229" t="s">
        <v>202</v>
      </c>
      <c r="E202" s="230" t="s">
        <v>10</v>
      </c>
      <c r="F202" s="231" t="s">
        <v>421</v>
      </c>
      <c r="G202" s="44" t="s">
        <v>170</v>
      </c>
      <c r="H202" s="423">
        <f>SUM(прил7!I162)</f>
        <v>663801</v>
      </c>
    </row>
    <row r="203" spans="1:11" ht="78.75" x14ac:dyDescent="0.25">
      <c r="A203" s="76" t="s">
        <v>235</v>
      </c>
      <c r="B203" s="44" t="s">
        <v>20</v>
      </c>
      <c r="C203" s="119" t="s">
        <v>32</v>
      </c>
      <c r="D203" s="229" t="s">
        <v>233</v>
      </c>
      <c r="E203" s="230" t="s">
        <v>383</v>
      </c>
      <c r="F203" s="231" t="s">
        <v>384</v>
      </c>
      <c r="G203" s="44"/>
      <c r="H203" s="421">
        <f>SUM(H204)</f>
        <v>50880</v>
      </c>
    </row>
    <row r="204" spans="1:11" ht="34.5" customHeight="1" x14ac:dyDescent="0.25">
      <c r="A204" s="76" t="s">
        <v>426</v>
      </c>
      <c r="B204" s="44" t="s">
        <v>20</v>
      </c>
      <c r="C204" s="119" t="s">
        <v>32</v>
      </c>
      <c r="D204" s="229" t="s">
        <v>233</v>
      </c>
      <c r="E204" s="230" t="s">
        <v>10</v>
      </c>
      <c r="F204" s="231" t="s">
        <v>384</v>
      </c>
      <c r="G204" s="44"/>
      <c r="H204" s="421">
        <f>SUM(H205)</f>
        <v>50880</v>
      </c>
    </row>
    <row r="205" spans="1:11" ht="31.5" x14ac:dyDescent="0.25">
      <c r="A205" s="76" t="s">
        <v>234</v>
      </c>
      <c r="B205" s="44" t="s">
        <v>20</v>
      </c>
      <c r="C205" s="119" t="s">
        <v>32</v>
      </c>
      <c r="D205" s="229" t="s">
        <v>233</v>
      </c>
      <c r="E205" s="230" t="s">
        <v>10</v>
      </c>
      <c r="F205" s="231" t="s">
        <v>427</v>
      </c>
      <c r="G205" s="44"/>
      <c r="H205" s="421">
        <f>SUM(H206)</f>
        <v>50880</v>
      </c>
    </row>
    <row r="206" spans="1:11" ht="32.25" customHeight="1" x14ac:dyDescent="0.25">
      <c r="A206" s="89" t="s">
        <v>537</v>
      </c>
      <c r="B206" s="44" t="s">
        <v>20</v>
      </c>
      <c r="C206" s="119" t="s">
        <v>32</v>
      </c>
      <c r="D206" s="229" t="s">
        <v>233</v>
      </c>
      <c r="E206" s="230" t="s">
        <v>10</v>
      </c>
      <c r="F206" s="231" t="s">
        <v>427</v>
      </c>
      <c r="G206" s="44" t="s">
        <v>16</v>
      </c>
      <c r="H206" s="423">
        <f>SUM(прил7!I166)</f>
        <v>50880</v>
      </c>
    </row>
    <row r="207" spans="1:11" ht="15.75" x14ac:dyDescent="0.25">
      <c r="A207" s="86" t="s">
        <v>26</v>
      </c>
      <c r="B207" s="23" t="s">
        <v>20</v>
      </c>
      <c r="C207" s="40">
        <v>12</v>
      </c>
      <c r="D207" s="244"/>
      <c r="E207" s="245"/>
      <c r="F207" s="246"/>
      <c r="G207" s="22"/>
      <c r="H207" s="427">
        <f>SUM(H208,H213,H218,H227)</f>
        <v>1726919</v>
      </c>
    </row>
    <row r="208" spans="1:11" ht="47.25" customHeight="1" x14ac:dyDescent="0.25">
      <c r="A208" s="27" t="s">
        <v>124</v>
      </c>
      <c r="B208" s="28" t="s">
        <v>20</v>
      </c>
      <c r="C208" s="30">
        <v>12</v>
      </c>
      <c r="D208" s="226" t="s">
        <v>408</v>
      </c>
      <c r="E208" s="227" t="s">
        <v>383</v>
      </c>
      <c r="F208" s="228" t="s">
        <v>384</v>
      </c>
      <c r="G208" s="28"/>
      <c r="H208" s="420">
        <f>SUM(H209)</f>
        <v>100000</v>
      </c>
    </row>
    <row r="209" spans="1:8" ht="64.5" customHeight="1" x14ac:dyDescent="0.25">
      <c r="A209" s="54" t="s">
        <v>125</v>
      </c>
      <c r="B209" s="2" t="s">
        <v>20</v>
      </c>
      <c r="C209" s="347">
        <v>12</v>
      </c>
      <c r="D209" s="241" t="s">
        <v>192</v>
      </c>
      <c r="E209" s="242" t="s">
        <v>383</v>
      </c>
      <c r="F209" s="243" t="s">
        <v>384</v>
      </c>
      <c r="G209" s="2"/>
      <c r="H209" s="421">
        <f>SUM(H210)</f>
        <v>100000</v>
      </c>
    </row>
    <row r="210" spans="1:8" ht="48.75" customHeight="1" x14ac:dyDescent="0.25">
      <c r="A210" s="54" t="s">
        <v>409</v>
      </c>
      <c r="B210" s="2" t="s">
        <v>20</v>
      </c>
      <c r="C210" s="347">
        <v>12</v>
      </c>
      <c r="D210" s="241" t="s">
        <v>192</v>
      </c>
      <c r="E210" s="242" t="s">
        <v>10</v>
      </c>
      <c r="F210" s="243" t="s">
        <v>384</v>
      </c>
      <c r="G210" s="2"/>
      <c r="H210" s="421">
        <f>SUM(H211)</f>
        <v>100000</v>
      </c>
    </row>
    <row r="211" spans="1:8" ht="16.5" customHeight="1" x14ac:dyDescent="0.25">
      <c r="A211" s="84" t="s">
        <v>411</v>
      </c>
      <c r="B211" s="2" t="s">
        <v>20</v>
      </c>
      <c r="C211" s="347">
        <v>12</v>
      </c>
      <c r="D211" s="241" t="s">
        <v>192</v>
      </c>
      <c r="E211" s="242" t="s">
        <v>10</v>
      </c>
      <c r="F211" s="243" t="s">
        <v>410</v>
      </c>
      <c r="G211" s="2"/>
      <c r="H211" s="421">
        <f>SUM(H212)</f>
        <v>100000</v>
      </c>
    </row>
    <row r="212" spans="1:8" ht="30" customHeight="1" x14ac:dyDescent="0.25">
      <c r="A212" s="89" t="s">
        <v>537</v>
      </c>
      <c r="B212" s="2" t="s">
        <v>20</v>
      </c>
      <c r="C212" s="347">
        <v>12</v>
      </c>
      <c r="D212" s="241" t="s">
        <v>192</v>
      </c>
      <c r="E212" s="242" t="s">
        <v>10</v>
      </c>
      <c r="F212" s="243" t="s">
        <v>410</v>
      </c>
      <c r="G212" s="2" t="s">
        <v>16</v>
      </c>
      <c r="H212" s="422">
        <f>SUM(прил7!I172)</f>
        <v>100000</v>
      </c>
    </row>
    <row r="213" spans="1:8" ht="47.25" x14ac:dyDescent="0.25">
      <c r="A213" s="27" t="s">
        <v>137</v>
      </c>
      <c r="B213" s="28" t="s">
        <v>20</v>
      </c>
      <c r="C213" s="30">
        <v>12</v>
      </c>
      <c r="D213" s="226" t="s">
        <v>428</v>
      </c>
      <c r="E213" s="227" t="s">
        <v>383</v>
      </c>
      <c r="F213" s="228" t="s">
        <v>384</v>
      </c>
      <c r="G213" s="28"/>
      <c r="H213" s="420">
        <f>SUM(H214)</f>
        <v>15000</v>
      </c>
    </row>
    <row r="214" spans="1:8" ht="63.75" customHeight="1" x14ac:dyDescent="0.25">
      <c r="A214" s="274" t="s">
        <v>138</v>
      </c>
      <c r="B214" s="5" t="s">
        <v>20</v>
      </c>
      <c r="C214" s="361">
        <v>12</v>
      </c>
      <c r="D214" s="241" t="s">
        <v>203</v>
      </c>
      <c r="E214" s="242" t="s">
        <v>383</v>
      </c>
      <c r="F214" s="243" t="s">
        <v>384</v>
      </c>
      <c r="G214" s="2"/>
      <c r="H214" s="421">
        <f>SUM(H215)</f>
        <v>15000</v>
      </c>
    </row>
    <row r="215" spans="1:8" ht="32.25" customHeight="1" x14ac:dyDescent="0.25">
      <c r="A215" s="90" t="s">
        <v>429</v>
      </c>
      <c r="B215" s="5" t="s">
        <v>20</v>
      </c>
      <c r="C215" s="361">
        <v>12</v>
      </c>
      <c r="D215" s="241" t="s">
        <v>203</v>
      </c>
      <c r="E215" s="242" t="s">
        <v>10</v>
      </c>
      <c r="F215" s="243" t="s">
        <v>384</v>
      </c>
      <c r="G215" s="271"/>
      <c r="H215" s="421">
        <f>SUM(H216)</f>
        <v>15000</v>
      </c>
    </row>
    <row r="216" spans="1:8" ht="18" customHeight="1" x14ac:dyDescent="0.25">
      <c r="A216" s="3" t="s">
        <v>97</v>
      </c>
      <c r="B216" s="5" t="s">
        <v>20</v>
      </c>
      <c r="C216" s="361">
        <v>12</v>
      </c>
      <c r="D216" s="241" t="s">
        <v>203</v>
      </c>
      <c r="E216" s="242" t="s">
        <v>10</v>
      </c>
      <c r="F216" s="243" t="s">
        <v>430</v>
      </c>
      <c r="G216" s="59"/>
      <c r="H216" s="421">
        <f>SUM(H217)</f>
        <v>15000</v>
      </c>
    </row>
    <row r="217" spans="1:8" ht="30.75" customHeight="1" x14ac:dyDescent="0.25">
      <c r="A217" s="89" t="s">
        <v>537</v>
      </c>
      <c r="B217" s="5" t="s">
        <v>20</v>
      </c>
      <c r="C217" s="361">
        <v>12</v>
      </c>
      <c r="D217" s="241" t="s">
        <v>203</v>
      </c>
      <c r="E217" s="242" t="s">
        <v>10</v>
      </c>
      <c r="F217" s="243" t="s">
        <v>430</v>
      </c>
      <c r="G217" s="59" t="s">
        <v>16</v>
      </c>
      <c r="H217" s="423">
        <f>SUM(прил7!I301+прил7!I177)</f>
        <v>15000</v>
      </c>
    </row>
    <row r="218" spans="1:8" ht="50.25" customHeight="1" x14ac:dyDescent="0.25">
      <c r="A218" s="75" t="s">
        <v>178</v>
      </c>
      <c r="B218" s="28" t="s">
        <v>20</v>
      </c>
      <c r="C218" s="30">
        <v>12</v>
      </c>
      <c r="D218" s="226" t="s">
        <v>566</v>
      </c>
      <c r="E218" s="227" t="s">
        <v>383</v>
      </c>
      <c r="F218" s="228" t="s">
        <v>384</v>
      </c>
      <c r="G218" s="28"/>
      <c r="H218" s="420">
        <f>SUM(H219)</f>
        <v>1601919</v>
      </c>
    </row>
    <row r="219" spans="1:8" ht="79.5" customHeight="1" x14ac:dyDescent="0.25">
      <c r="A219" s="76" t="s">
        <v>179</v>
      </c>
      <c r="B219" s="44" t="s">
        <v>20</v>
      </c>
      <c r="C219" s="53">
        <v>12</v>
      </c>
      <c r="D219" s="229" t="s">
        <v>206</v>
      </c>
      <c r="E219" s="230" t="s">
        <v>383</v>
      </c>
      <c r="F219" s="231" t="s">
        <v>384</v>
      </c>
      <c r="G219" s="44"/>
      <c r="H219" s="421">
        <f>SUM(H220)</f>
        <v>1601919</v>
      </c>
    </row>
    <row r="220" spans="1:8" ht="30.75" customHeight="1" x14ac:dyDescent="0.25">
      <c r="A220" s="76" t="s">
        <v>440</v>
      </c>
      <c r="B220" s="44" t="s">
        <v>20</v>
      </c>
      <c r="C220" s="53">
        <v>12</v>
      </c>
      <c r="D220" s="229" t="s">
        <v>206</v>
      </c>
      <c r="E220" s="230" t="s">
        <v>10</v>
      </c>
      <c r="F220" s="231" t="s">
        <v>384</v>
      </c>
      <c r="G220" s="44"/>
      <c r="H220" s="421">
        <f>SUM(H221+H223+H225)</f>
        <v>1601919</v>
      </c>
    </row>
    <row r="221" spans="1:8" ht="30.75" customHeight="1" x14ac:dyDescent="0.25">
      <c r="A221" s="76" t="s">
        <v>674</v>
      </c>
      <c r="B221" s="44" t="s">
        <v>20</v>
      </c>
      <c r="C221" s="53">
        <v>12</v>
      </c>
      <c r="D221" s="229" t="s">
        <v>206</v>
      </c>
      <c r="E221" s="230" t="s">
        <v>10</v>
      </c>
      <c r="F221" s="387">
        <v>13600</v>
      </c>
      <c r="G221" s="44"/>
      <c r="H221" s="421">
        <f>SUM(H222:H222)</f>
        <v>1121343</v>
      </c>
    </row>
    <row r="222" spans="1:8" ht="18.75" customHeight="1" x14ac:dyDescent="0.25">
      <c r="A222" s="76" t="s">
        <v>21</v>
      </c>
      <c r="B222" s="44" t="s">
        <v>20</v>
      </c>
      <c r="C222" s="53">
        <v>12</v>
      </c>
      <c r="D222" s="229" t="s">
        <v>206</v>
      </c>
      <c r="E222" s="230" t="s">
        <v>10</v>
      </c>
      <c r="F222" s="387">
        <v>13600</v>
      </c>
      <c r="G222" s="44" t="s">
        <v>66</v>
      </c>
      <c r="H222" s="423">
        <f>SUM(прил7!I182)</f>
        <v>1121343</v>
      </c>
    </row>
    <row r="223" spans="1:8" ht="30.75" customHeight="1" x14ac:dyDescent="0.25">
      <c r="A223" s="76" t="s">
        <v>675</v>
      </c>
      <c r="B223" s="44" t="s">
        <v>20</v>
      </c>
      <c r="C223" s="53">
        <v>12</v>
      </c>
      <c r="D223" s="229" t="s">
        <v>206</v>
      </c>
      <c r="E223" s="230" t="s">
        <v>10</v>
      </c>
      <c r="F223" s="231" t="s">
        <v>575</v>
      </c>
      <c r="G223" s="44"/>
      <c r="H223" s="421">
        <f>SUM(H224:H224)</f>
        <v>480576</v>
      </c>
    </row>
    <row r="224" spans="1:8" ht="17.25" customHeight="1" x14ac:dyDescent="0.25">
      <c r="A224" s="76" t="s">
        <v>21</v>
      </c>
      <c r="B224" s="44" t="s">
        <v>20</v>
      </c>
      <c r="C224" s="53">
        <v>12</v>
      </c>
      <c r="D224" s="229" t="s">
        <v>206</v>
      </c>
      <c r="E224" s="230" t="s">
        <v>10</v>
      </c>
      <c r="F224" s="231" t="s">
        <v>575</v>
      </c>
      <c r="G224" s="44" t="s">
        <v>66</v>
      </c>
      <c r="H224" s="423">
        <f>SUM(прил7!I184)</f>
        <v>480576</v>
      </c>
    </row>
    <row r="225" spans="1:8" s="487" customFormat="1" ht="33.75" hidden="1" customHeight="1" x14ac:dyDescent="0.25">
      <c r="A225" s="76" t="s">
        <v>684</v>
      </c>
      <c r="B225" s="44" t="s">
        <v>20</v>
      </c>
      <c r="C225" s="53">
        <v>12</v>
      </c>
      <c r="D225" s="229" t="s">
        <v>206</v>
      </c>
      <c r="E225" s="230" t="s">
        <v>10</v>
      </c>
      <c r="F225" s="231" t="s">
        <v>683</v>
      </c>
      <c r="G225" s="44"/>
      <c r="H225" s="421">
        <f>SUM(H226)</f>
        <v>0</v>
      </c>
    </row>
    <row r="226" spans="1:8" s="487" customFormat="1" ht="31.5" hidden="1" customHeight="1" x14ac:dyDescent="0.25">
      <c r="A226" s="89" t="s">
        <v>537</v>
      </c>
      <c r="B226" s="44" t="s">
        <v>20</v>
      </c>
      <c r="C226" s="53">
        <v>12</v>
      </c>
      <c r="D226" s="229" t="s">
        <v>206</v>
      </c>
      <c r="E226" s="230" t="s">
        <v>10</v>
      </c>
      <c r="F226" s="231" t="s">
        <v>683</v>
      </c>
      <c r="G226" s="44" t="s">
        <v>16</v>
      </c>
      <c r="H226" s="423">
        <f>SUM(прил7!I186)</f>
        <v>0</v>
      </c>
    </row>
    <row r="227" spans="1:8" ht="33" customHeight="1" x14ac:dyDescent="0.25">
      <c r="A227" s="65" t="s">
        <v>135</v>
      </c>
      <c r="B227" s="29" t="s">
        <v>20</v>
      </c>
      <c r="C227" s="29" t="s">
        <v>74</v>
      </c>
      <c r="D227" s="220" t="s">
        <v>204</v>
      </c>
      <c r="E227" s="221" t="s">
        <v>383</v>
      </c>
      <c r="F227" s="222" t="s">
        <v>384</v>
      </c>
      <c r="G227" s="28"/>
      <c r="H227" s="420">
        <f>SUM(H228)</f>
        <v>10000</v>
      </c>
    </row>
    <row r="228" spans="1:8" ht="47.25" customHeight="1" x14ac:dyDescent="0.25">
      <c r="A228" s="84" t="s">
        <v>136</v>
      </c>
      <c r="B228" s="5" t="s">
        <v>20</v>
      </c>
      <c r="C228" s="361">
        <v>12</v>
      </c>
      <c r="D228" s="241" t="s">
        <v>205</v>
      </c>
      <c r="E228" s="242" t="s">
        <v>383</v>
      </c>
      <c r="F228" s="243" t="s">
        <v>384</v>
      </c>
      <c r="G228" s="271"/>
      <c r="H228" s="421">
        <f>SUM(H229)</f>
        <v>10000</v>
      </c>
    </row>
    <row r="229" spans="1:8" ht="65.25" customHeight="1" x14ac:dyDescent="0.25">
      <c r="A229" s="84" t="s">
        <v>431</v>
      </c>
      <c r="B229" s="5" t="s">
        <v>20</v>
      </c>
      <c r="C229" s="361">
        <v>12</v>
      </c>
      <c r="D229" s="241" t="s">
        <v>205</v>
      </c>
      <c r="E229" s="242" t="s">
        <v>10</v>
      </c>
      <c r="F229" s="243" t="s">
        <v>384</v>
      </c>
      <c r="G229" s="271"/>
      <c r="H229" s="421">
        <f>SUM(H230)</f>
        <v>10000</v>
      </c>
    </row>
    <row r="230" spans="1:8" ht="31.5" x14ac:dyDescent="0.25">
      <c r="A230" s="3" t="s">
        <v>433</v>
      </c>
      <c r="B230" s="5" t="s">
        <v>20</v>
      </c>
      <c r="C230" s="361">
        <v>12</v>
      </c>
      <c r="D230" s="241" t="s">
        <v>205</v>
      </c>
      <c r="E230" s="242" t="s">
        <v>10</v>
      </c>
      <c r="F230" s="243" t="s">
        <v>432</v>
      </c>
      <c r="G230" s="271"/>
      <c r="H230" s="421">
        <f>SUM(H231)</f>
        <v>10000</v>
      </c>
    </row>
    <row r="231" spans="1:8" ht="16.5" customHeight="1" x14ac:dyDescent="0.25">
      <c r="A231" s="84" t="s">
        <v>18</v>
      </c>
      <c r="B231" s="5" t="s">
        <v>20</v>
      </c>
      <c r="C231" s="361">
        <v>12</v>
      </c>
      <c r="D231" s="241" t="s">
        <v>205</v>
      </c>
      <c r="E231" s="242" t="s">
        <v>10</v>
      </c>
      <c r="F231" s="243" t="s">
        <v>432</v>
      </c>
      <c r="G231" s="271" t="s">
        <v>17</v>
      </c>
      <c r="H231" s="423">
        <f>SUM(прил7!I191)</f>
        <v>10000</v>
      </c>
    </row>
    <row r="232" spans="1:8" ht="16.5" customHeight="1" x14ac:dyDescent="0.25">
      <c r="A232" s="58" t="s">
        <v>139</v>
      </c>
      <c r="B232" s="94" t="s">
        <v>98</v>
      </c>
      <c r="C232" s="95"/>
      <c r="D232" s="250"/>
      <c r="E232" s="251"/>
      <c r="F232" s="252"/>
      <c r="G232" s="96"/>
      <c r="H232" s="473">
        <f>SUM(H233+H239)</f>
        <v>2818393</v>
      </c>
    </row>
    <row r="233" spans="1:8" s="9" customFormat="1" ht="15.75" x14ac:dyDescent="0.25">
      <c r="A233" s="41" t="s">
        <v>229</v>
      </c>
      <c r="B233" s="51" t="s">
        <v>98</v>
      </c>
      <c r="C233" s="118" t="s">
        <v>10</v>
      </c>
      <c r="D233" s="217"/>
      <c r="E233" s="218"/>
      <c r="F233" s="219"/>
      <c r="G233" s="52"/>
      <c r="H233" s="427">
        <f>SUM(H234)</f>
        <v>19449</v>
      </c>
    </row>
    <row r="234" spans="1:8" ht="47.25" x14ac:dyDescent="0.25">
      <c r="A234" s="27" t="s">
        <v>178</v>
      </c>
      <c r="B234" s="29" t="s">
        <v>98</v>
      </c>
      <c r="C234" s="121" t="s">
        <v>10</v>
      </c>
      <c r="D234" s="226" t="s">
        <v>434</v>
      </c>
      <c r="E234" s="227" t="s">
        <v>383</v>
      </c>
      <c r="F234" s="228" t="s">
        <v>384</v>
      </c>
      <c r="G234" s="31"/>
      <c r="H234" s="420">
        <f>SUM(H235)</f>
        <v>19449</v>
      </c>
    </row>
    <row r="235" spans="1:8" ht="78.75" x14ac:dyDescent="0.25">
      <c r="A235" s="3" t="s">
        <v>231</v>
      </c>
      <c r="B235" s="5" t="s">
        <v>98</v>
      </c>
      <c r="C235" s="120" t="s">
        <v>10</v>
      </c>
      <c r="D235" s="241" t="s">
        <v>230</v>
      </c>
      <c r="E235" s="242" t="s">
        <v>383</v>
      </c>
      <c r="F235" s="243" t="s">
        <v>384</v>
      </c>
      <c r="G235" s="59"/>
      <c r="H235" s="421">
        <f>SUM(H236)</f>
        <v>19449</v>
      </c>
    </row>
    <row r="236" spans="1:8" ht="47.25" x14ac:dyDescent="0.25">
      <c r="A236" s="61" t="s">
        <v>435</v>
      </c>
      <c r="B236" s="5" t="s">
        <v>98</v>
      </c>
      <c r="C236" s="120" t="s">
        <v>10</v>
      </c>
      <c r="D236" s="241" t="s">
        <v>230</v>
      </c>
      <c r="E236" s="242" t="s">
        <v>10</v>
      </c>
      <c r="F236" s="243" t="s">
        <v>384</v>
      </c>
      <c r="G236" s="59"/>
      <c r="H236" s="421">
        <f>SUM(H237)</f>
        <v>19449</v>
      </c>
    </row>
    <row r="237" spans="1:8" ht="33.75" customHeight="1" x14ac:dyDescent="0.25">
      <c r="A237" s="105" t="s">
        <v>436</v>
      </c>
      <c r="B237" s="5" t="s">
        <v>98</v>
      </c>
      <c r="C237" s="120" t="s">
        <v>10</v>
      </c>
      <c r="D237" s="241" t="s">
        <v>230</v>
      </c>
      <c r="E237" s="242" t="s">
        <v>10</v>
      </c>
      <c r="F237" s="243" t="s">
        <v>437</v>
      </c>
      <c r="G237" s="59"/>
      <c r="H237" s="421">
        <f>SUM(H238)</f>
        <v>19449</v>
      </c>
    </row>
    <row r="238" spans="1:8" ht="16.5" customHeight="1" x14ac:dyDescent="0.25">
      <c r="A238" s="76" t="s">
        <v>21</v>
      </c>
      <c r="B238" s="5" t="s">
        <v>98</v>
      </c>
      <c r="C238" s="120" t="s">
        <v>10</v>
      </c>
      <c r="D238" s="241" t="s">
        <v>230</v>
      </c>
      <c r="E238" s="242" t="s">
        <v>10</v>
      </c>
      <c r="F238" s="243" t="s">
        <v>437</v>
      </c>
      <c r="G238" s="59" t="s">
        <v>66</v>
      </c>
      <c r="H238" s="423">
        <f>SUM(прил7!I198)</f>
        <v>19449</v>
      </c>
    </row>
    <row r="239" spans="1:8" ht="16.5" customHeight="1" x14ac:dyDescent="0.25">
      <c r="A239" s="41" t="s">
        <v>140</v>
      </c>
      <c r="B239" s="51" t="s">
        <v>98</v>
      </c>
      <c r="C239" s="23" t="s">
        <v>12</v>
      </c>
      <c r="D239" s="217"/>
      <c r="E239" s="218"/>
      <c r="F239" s="219"/>
      <c r="G239" s="52"/>
      <c r="H239" s="427">
        <f>SUM(H240)</f>
        <v>2798944</v>
      </c>
    </row>
    <row r="240" spans="1:8" s="43" customFormat="1" ht="49.5" customHeight="1" x14ac:dyDescent="0.25">
      <c r="A240" s="27" t="s">
        <v>178</v>
      </c>
      <c r="B240" s="29" t="s">
        <v>98</v>
      </c>
      <c r="C240" s="121" t="s">
        <v>12</v>
      </c>
      <c r="D240" s="226" t="s">
        <v>434</v>
      </c>
      <c r="E240" s="227" t="s">
        <v>383</v>
      </c>
      <c r="F240" s="228" t="s">
        <v>384</v>
      </c>
      <c r="G240" s="31"/>
      <c r="H240" s="420">
        <f>SUM(H241+H245)</f>
        <v>2798944</v>
      </c>
    </row>
    <row r="241" spans="1:8" s="43" customFormat="1" ht="78.75" customHeight="1" x14ac:dyDescent="0.25">
      <c r="A241" s="54" t="s">
        <v>231</v>
      </c>
      <c r="B241" s="5" t="s">
        <v>98</v>
      </c>
      <c r="C241" s="120" t="s">
        <v>12</v>
      </c>
      <c r="D241" s="241" t="s">
        <v>230</v>
      </c>
      <c r="E241" s="242" t="s">
        <v>383</v>
      </c>
      <c r="F241" s="243" t="s">
        <v>384</v>
      </c>
      <c r="G241" s="271"/>
      <c r="H241" s="421">
        <f>SUM(H242)</f>
        <v>1616746</v>
      </c>
    </row>
    <row r="242" spans="1:8" s="43" customFormat="1" ht="48" customHeight="1" x14ac:dyDescent="0.25">
      <c r="A242" s="105" t="s">
        <v>435</v>
      </c>
      <c r="B242" s="5" t="s">
        <v>98</v>
      </c>
      <c r="C242" s="120" t="s">
        <v>12</v>
      </c>
      <c r="D242" s="241" t="s">
        <v>230</v>
      </c>
      <c r="E242" s="242" t="s">
        <v>10</v>
      </c>
      <c r="F242" s="243" t="s">
        <v>384</v>
      </c>
      <c r="G242" s="271"/>
      <c r="H242" s="421">
        <f>SUM(H243)</f>
        <v>1616746</v>
      </c>
    </row>
    <row r="243" spans="1:8" s="43" customFormat="1" ht="32.25" customHeight="1" x14ac:dyDescent="0.25">
      <c r="A243" s="105" t="s">
        <v>500</v>
      </c>
      <c r="B243" s="5" t="s">
        <v>98</v>
      </c>
      <c r="C243" s="120" t="s">
        <v>12</v>
      </c>
      <c r="D243" s="241" t="s">
        <v>230</v>
      </c>
      <c r="E243" s="242" t="s">
        <v>10</v>
      </c>
      <c r="F243" s="243" t="s">
        <v>501</v>
      </c>
      <c r="G243" s="271"/>
      <c r="H243" s="421">
        <f>SUM(H244)</f>
        <v>1616746</v>
      </c>
    </row>
    <row r="244" spans="1:8" s="43" customFormat="1" ht="15.75" customHeight="1" x14ac:dyDescent="0.25">
      <c r="A244" s="76" t="s">
        <v>21</v>
      </c>
      <c r="B244" s="5" t="s">
        <v>98</v>
      </c>
      <c r="C244" s="120" t="s">
        <v>12</v>
      </c>
      <c r="D244" s="241" t="s">
        <v>230</v>
      </c>
      <c r="E244" s="242" t="s">
        <v>10</v>
      </c>
      <c r="F244" s="243" t="s">
        <v>501</v>
      </c>
      <c r="G244" s="271" t="s">
        <v>66</v>
      </c>
      <c r="H244" s="423">
        <f>SUM(прил7!I204)</f>
        <v>1616746</v>
      </c>
    </row>
    <row r="245" spans="1:8" s="43" customFormat="1" ht="78.75" x14ac:dyDescent="0.25">
      <c r="A245" s="344" t="s">
        <v>179</v>
      </c>
      <c r="B245" s="5" t="s">
        <v>98</v>
      </c>
      <c r="C245" s="603" t="s">
        <v>12</v>
      </c>
      <c r="D245" s="241" t="s">
        <v>206</v>
      </c>
      <c r="E245" s="242" t="s">
        <v>383</v>
      </c>
      <c r="F245" s="243" t="s">
        <v>384</v>
      </c>
      <c r="G245" s="59"/>
      <c r="H245" s="421">
        <f>SUM(H246)</f>
        <v>1182198</v>
      </c>
    </row>
    <row r="246" spans="1:8" s="43" customFormat="1" ht="31.5" x14ac:dyDescent="0.25">
      <c r="A246" s="3" t="s">
        <v>440</v>
      </c>
      <c r="B246" s="5" t="s">
        <v>98</v>
      </c>
      <c r="C246" s="603" t="s">
        <v>12</v>
      </c>
      <c r="D246" s="241" t="s">
        <v>206</v>
      </c>
      <c r="E246" s="242" t="s">
        <v>10</v>
      </c>
      <c r="F246" s="243" t="s">
        <v>384</v>
      </c>
      <c r="G246" s="59"/>
      <c r="H246" s="421">
        <f>SUM(H249+H247+H251)</f>
        <v>1182198</v>
      </c>
    </row>
    <row r="247" spans="1:8" s="43" customFormat="1" ht="31.5" x14ac:dyDescent="0.25">
      <c r="A247" s="61" t="s">
        <v>776</v>
      </c>
      <c r="B247" s="5" t="s">
        <v>98</v>
      </c>
      <c r="C247" s="614" t="s">
        <v>12</v>
      </c>
      <c r="D247" s="241" t="s">
        <v>206</v>
      </c>
      <c r="E247" s="242" t="s">
        <v>10</v>
      </c>
      <c r="F247" s="356">
        <v>11500</v>
      </c>
      <c r="G247" s="59"/>
      <c r="H247" s="421">
        <f>SUM(H248)</f>
        <v>1123088</v>
      </c>
    </row>
    <row r="248" spans="1:8" s="43" customFormat="1" ht="31.5" x14ac:dyDescent="0.25">
      <c r="A248" s="76" t="s">
        <v>171</v>
      </c>
      <c r="B248" s="5" t="s">
        <v>98</v>
      </c>
      <c r="C248" s="614" t="s">
        <v>12</v>
      </c>
      <c r="D248" s="241" t="s">
        <v>206</v>
      </c>
      <c r="E248" s="242" t="s">
        <v>10</v>
      </c>
      <c r="F248" s="356">
        <v>11500</v>
      </c>
      <c r="G248" s="59" t="s">
        <v>170</v>
      </c>
      <c r="H248" s="423">
        <f>SUM(прил7!I208)</f>
        <v>1123088</v>
      </c>
    </row>
    <row r="249" spans="1:8" s="43" customFormat="1" ht="31.5" x14ac:dyDescent="0.25">
      <c r="A249" s="61" t="s">
        <v>770</v>
      </c>
      <c r="B249" s="5" t="s">
        <v>98</v>
      </c>
      <c r="C249" s="603" t="s">
        <v>12</v>
      </c>
      <c r="D249" s="241" t="s">
        <v>206</v>
      </c>
      <c r="E249" s="242" t="s">
        <v>10</v>
      </c>
      <c r="F249" s="356" t="s">
        <v>769</v>
      </c>
      <c r="G249" s="59"/>
      <c r="H249" s="421">
        <f>SUM(H250)</f>
        <v>59110</v>
      </c>
    </row>
    <row r="250" spans="1:8" s="43" customFormat="1" ht="31.5" x14ac:dyDescent="0.25">
      <c r="A250" s="76" t="s">
        <v>171</v>
      </c>
      <c r="B250" s="5" t="s">
        <v>98</v>
      </c>
      <c r="C250" s="603" t="s">
        <v>12</v>
      </c>
      <c r="D250" s="241" t="s">
        <v>206</v>
      </c>
      <c r="E250" s="242" t="s">
        <v>10</v>
      </c>
      <c r="F250" s="356" t="s">
        <v>769</v>
      </c>
      <c r="G250" s="59" t="s">
        <v>170</v>
      </c>
      <c r="H250" s="423">
        <f>SUM(прил7!I210)</f>
        <v>59110</v>
      </c>
    </row>
    <row r="251" spans="1:8" s="43" customFormat="1" ht="31.5" hidden="1" x14ac:dyDescent="0.25">
      <c r="A251" s="618" t="s">
        <v>778</v>
      </c>
      <c r="B251" s="5" t="s">
        <v>98</v>
      </c>
      <c r="C251" s="616" t="s">
        <v>12</v>
      </c>
      <c r="D251" s="241" t="s">
        <v>206</v>
      </c>
      <c r="E251" s="242" t="s">
        <v>10</v>
      </c>
      <c r="F251" s="225" t="s">
        <v>777</v>
      </c>
      <c r="G251" s="59"/>
      <c r="H251" s="421">
        <f>SUM(H252:H253)</f>
        <v>0</v>
      </c>
    </row>
    <row r="252" spans="1:8" s="43" customFormat="1" ht="31.5" hidden="1" x14ac:dyDescent="0.25">
      <c r="A252" s="84" t="s">
        <v>537</v>
      </c>
      <c r="B252" s="5" t="s">
        <v>98</v>
      </c>
      <c r="C252" s="616" t="s">
        <v>12</v>
      </c>
      <c r="D252" s="241" t="s">
        <v>206</v>
      </c>
      <c r="E252" s="242" t="s">
        <v>10</v>
      </c>
      <c r="F252" s="225" t="s">
        <v>777</v>
      </c>
      <c r="G252" s="59" t="s">
        <v>16</v>
      </c>
      <c r="H252" s="423">
        <f>SUM(прил7!I212)</f>
        <v>0</v>
      </c>
    </row>
    <row r="253" spans="1:8" s="43" customFormat="1" ht="31.5" hidden="1" x14ac:dyDescent="0.25">
      <c r="A253" s="76" t="s">
        <v>171</v>
      </c>
      <c r="B253" s="5" t="s">
        <v>98</v>
      </c>
      <c r="C253" s="624" t="s">
        <v>12</v>
      </c>
      <c r="D253" s="241" t="s">
        <v>206</v>
      </c>
      <c r="E253" s="242" t="s">
        <v>10</v>
      </c>
      <c r="F253" s="225" t="s">
        <v>777</v>
      </c>
      <c r="G253" s="59" t="s">
        <v>170</v>
      </c>
      <c r="H253" s="423">
        <f>SUM(прил7!I213)</f>
        <v>0</v>
      </c>
    </row>
    <row r="254" spans="1:8" ht="17.25" customHeight="1" x14ac:dyDescent="0.25">
      <c r="A254" s="74" t="s">
        <v>27</v>
      </c>
      <c r="B254" s="16" t="s">
        <v>29</v>
      </c>
      <c r="C254" s="39"/>
      <c r="D254" s="250"/>
      <c r="E254" s="251"/>
      <c r="F254" s="252"/>
      <c r="G254" s="15"/>
      <c r="H254" s="473">
        <f>SUM(H255+H284+H363+H390+H412)</f>
        <v>314655600</v>
      </c>
    </row>
    <row r="255" spans="1:8" ht="15.75" x14ac:dyDescent="0.25">
      <c r="A255" s="86" t="s">
        <v>28</v>
      </c>
      <c r="B255" s="23" t="s">
        <v>29</v>
      </c>
      <c r="C255" s="23" t="s">
        <v>10</v>
      </c>
      <c r="D255" s="217"/>
      <c r="E255" s="218"/>
      <c r="F255" s="219"/>
      <c r="G255" s="22"/>
      <c r="H255" s="427">
        <f>SUM(H256,H279)</f>
        <v>38545392</v>
      </c>
    </row>
    <row r="256" spans="1:8" ht="35.25" customHeight="1" x14ac:dyDescent="0.25">
      <c r="A256" s="27" t="s">
        <v>141</v>
      </c>
      <c r="B256" s="29" t="s">
        <v>29</v>
      </c>
      <c r="C256" s="29" t="s">
        <v>10</v>
      </c>
      <c r="D256" s="220" t="s">
        <v>441</v>
      </c>
      <c r="E256" s="221" t="s">
        <v>383</v>
      </c>
      <c r="F256" s="222" t="s">
        <v>384</v>
      </c>
      <c r="G256" s="31"/>
      <c r="H256" s="420">
        <f>SUM(H257)</f>
        <v>38397392</v>
      </c>
    </row>
    <row r="257" spans="1:8" ht="49.5" customHeight="1" x14ac:dyDescent="0.25">
      <c r="A257" s="3" t="s">
        <v>142</v>
      </c>
      <c r="B257" s="5" t="s">
        <v>29</v>
      </c>
      <c r="C257" s="5" t="s">
        <v>10</v>
      </c>
      <c r="D257" s="223" t="s">
        <v>215</v>
      </c>
      <c r="E257" s="224" t="s">
        <v>383</v>
      </c>
      <c r="F257" s="225" t="s">
        <v>384</v>
      </c>
      <c r="G257" s="59"/>
      <c r="H257" s="421">
        <f>SUM(H258)</f>
        <v>38397392</v>
      </c>
    </row>
    <row r="258" spans="1:8" ht="17.25" customHeight="1" x14ac:dyDescent="0.25">
      <c r="A258" s="3" t="s">
        <v>442</v>
      </c>
      <c r="B258" s="5" t="s">
        <v>29</v>
      </c>
      <c r="C258" s="5" t="s">
        <v>10</v>
      </c>
      <c r="D258" s="223" t="s">
        <v>215</v>
      </c>
      <c r="E258" s="224" t="s">
        <v>10</v>
      </c>
      <c r="F258" s="225" t="s">
        <v>384</v>
      </c>
      <c r="G258" s="59"/>
      <c r="H258" s="421">
        <f>SUM(H264+H267+H273+H269+H271+H259+H262+H277)</f>
        <v>38397392</v>
      </c>
    </row>
    <row r="259" spans="1:8" s="655" customFormat="1" ht="47.25" x14ac:dyDescent="0.25">
      <c r="A259" s="3" t="s">
        <v>888</v>
      </c>
      <c r="B259" s="5" t="s">
        <v>29</v>
      </c>
      <c r="C259" s="5" t="s">
        <v>10</v>
      </c>
      <c r="D259" s="223" t="s">
        <v>215</v>
      </c>
      <c r="E259" s="224" t="s">
        <v>10</v>
      </c>
      <c r="F259" s="225" t="s">
        <v>881</v>
      </c>
      <c r="G259" s="59"/>
      <c r="H259" s="421">
        <f>SUM(H260:H261)</f>
        <v>1465157</v>
      </c>
    </row>
    <row r="260" spans="1:8" s="655" customFormat="1" ht="47.25" x14ac:dyDescent="0.25">
      <c r="A260" s="101" t="s">
        <v>76</v>
      </c>
      <c r="B260" s="5" t="s">
        <v>29</v>
      </c>
      <c r="C260" s="5" t="s">
        <v>10</v>
      </c>
      <c r="D260" s="223" t="s">
        <v>215</v>
      </c>
      <c r="E260" s="224" t="s">
        <v>10</v>
      </c>
      <c r="F260" s="225" t="s">
        <v>881</v>
      </c>
      <c r="G260" s="59" t="s">
        <v>13</v>
      </c>
      <c r="H260" s="423">
        <f>SUM(прил7!I308)</f>
        <v>1020157</v>
      </c>
    </row>
    <row r="261" spans="1:8" s="655" customFormat="1" ht="15.75" x14ac:dyDescent="0.25">
      <c r="A261" s="61" t="s">
        <v>40</v>
      </c>
      <c r="B261" s="5" t="s">
        <v>29</v>
      </c>
      <c r="C261" s="5" t="s">
        <v>10</v>
      </c>
      <c r="D261" s="223" t="s">
        <v>215</v>
      </c>
      <c r="E261" s="224" t="s">
        <v>10</v>
      </c>
      <c r="F261" s="225" t="s">
        <v>881</v>
      </c>
      <c r="G261" s="59" t="s">
        <v>39</v>
      </c>
      <c r="H261" s="423">
        <f>SUM(прил7!I309)</f>
        <v>445000</v>
      </c>
    </row>
    <row r="262" spans="1:8" s="655" customFormat="1" ht="78.75" x14ac:dyDescent="0.25">
      <c r="A262" s="3" t="s">
        <v>889</v>
      </c>
      <c r="B262" s="5" t="s">
        <v>29</v>
      </c>
      <c r="C262" s="5" t="s">
        <v>10</v>
      </c>
      <c r="D262" s="223" t="s">
        <v>215</v>
      </c>
      <c r="E262" s="224" t="s">
        <v>10</v>
      </c>
      <c r="F262" s="225" t="s">
        <v>882</v>
      </c>
      <c r="G262" s="59"/>
      <c r="H262" s="421">
        <f>SUM(H263)</f>
        <v>193420</v>
      </c>
    </row>
    <row r="263" spans="1:8" s="655" customFormat="1" ht="31.5" x14ac:dyDescent="0.25">
      <c r="A263" s="586" t="s">
        <v>537</v>
      </c>
      <c r="B263" s="5" t="s">
        <v>29</v>
      </c>
      <c r="C263" s="5" t="s">
        <v>10</v>
      </c>
      <c r="D263" s="223" t="s">
        <v>215</v>
      </c>
      <c r="E263" s="224" t="s">
        <v>10</v>
      </c>
      <c r="F263" s="225" t="s">
        <v>882</v>
      </c>
      <c r="G263" s="59" t="s">
        <v>16</v>
      </c>
      <c r="H263" s="423">
        <f>SUM(прил7!I311)</f>
        <v>193420</v>
      </c>
    </row>
    <row r="264" spans="1:8" ht="81" customHeight="1" x14ac:dyDescent="0.25">
      <c r="A264" s="3" t="s">
        <v>443</v>
      </c>
      <c r="B264" s="5" t="s">
        <v>29</v>
      </c>
      <c r="C264" s="5" t="s">
        <v>10</v>
      </c>
      <c r="D264" s="223" t="s">
        <v>215</v>
      </c>
      <c r="E264" s="224" t="s">
        <v>10</v>
      </c>
      <c r="F264" s="225" t="s">
        <v>444</v>
      </c>
      <c r="G264" s="2"/>
      <c r="H264" s="421">
        <f>SUM(H265:H266)</f>
        <v>18429532</v>
      </c>
    </row>
    <row r="265" spans="1:8" ht="47.25" x14ac:dyDescent="0.25">
      <c r="A265" s="84" t="s">
        <v>76</v>
      </c>
      <c r="B265" s="5" t="s">
        <v>29</v>
      </c>
      <c r="C265" s="5" t="s">
        <v>10</v>
      </c>
      <c r="D265" s="223" t="s">
        <v>215</v>
      </c>
      <c r="E265" s="224" t="s">
        <v>10</v>
      </c>
      <c r="F265" s="225" t="s">
        <v>444</v>
      </c>
      <c r="G265" s="271" t="s">
        <v>13</v>
      </c>
      <c r="H265" s="423">
        <f>SUM(прил7!I313)</f>
        <v>18218061</v>
      </c>
    </row>
    <row r="266" spans="1:8" ht="31.5" customHeight="1" x14ac:dyDescent="0.25">
      <c r="A266" s="89" t="s">
        <v>537</v>
      </c>
      <c r="B266" s="5" t="s">
        <v>29</v>
      </c>
      <c r="C266" s="5" t="s">
        <v>10</v>
      </c>
      <c r="D266" s="223" t="s">
        <v>215</v>
      </c>
      <c r="E266" s="224" t="s">
        <v>10</v>
      </c>
      <c r="F266" s="225" t="s">
        <v>444</v>
      </c>
      <c r="G266" s="271" t="s">
        <v>16</v>
      </c>
      <c r="H266" s="423">
        <f>SUM(прил7!I314)</f>
        <v>211471</v>
      </c>
    </row>
    <row r="267" spans="1:8" ht="31.5" hidden="1" customHeight="1" x14ac:dyDescent="0.25">
      <c r="A267" s="355" t="s">
        <v>534</v>
      </c>
      <c r="B267" s="5" t="s">
        <v>29</v>
      </c>
      <c r="C267" s="5" t="s">
        <v>10</v>
      </c>
      <c r="D267" s="223" t="s">
        <v>215</v>
      </c>
      <c r="E267" s="224" t="s">
        <v>10</v>
      </c>
      <c r="F267" s="225" t="s">
        <v>533</v>
      </c>
      <c r="G267" s="271"/>
      <c r="H267" s="421">
        <f>SUM(H268)</f>
        <v>0</v>
      </c>
    </row>
    <row r="268" spans="1:8" ht="31.5" hidden="1" customHeight="1" x14ac:dyDescent="0.25">
      <c r="A268" s="110" t="s">
        <v>537</v>
      </c>
      <c r="B268" s="5" t="s">
        <v>29</v>
      </c>
      <c r="C268" s="5" t="s">
        <v>10</v>
      </c>
      <c r="D268" s="223" t="s">
        <v>215</v>
      </c>
      <c r="E268" s="224" t="s">
        <v>10</v>
      </c>
      <c r="F268" s="225" t="s">
        <v>533</v>
      </c>
      <c r="G268" s="271" t="s">
        <v>16</v>
      </c>
      <c r="H268" s="423">
        <f>SUM(прил7!I316)</f>
        <v>0</v>
      </c>
    </row>
    <row r="269" spans="1:8" s="627" customFormat="1" ht="66" customHeight="1" x14ac:dyDescent="0.25">
      <c r="A269" s="540" t="s">
        <v>845</v>
      </c>
      <c r="B269" s="2" t="s">
        <v>29</v>
      </c>
      <c r="C269" s="5" t="s">
        <v>10</v>
      </c>
      <c r="D269" s="223" t="s">
        <v>215</v>
      </c>
      <c r="E269" s="224" t="s">
        <v>10</v>
      </c>
      <c r="F269" s="225" t="s">
        <v>828</v>
      </c>
      <c r="G269" s="2"/>
      <c r="H269" s="421">
        <f>SUM(H270)</f>
        <v>1629354</v>
      </c>
    </row>
    <row r="270" spans="1:8" s="627" customFormat="1" ht="31.5" x14ac:dyDescent="0.25">
      <c r="A270" s="570" t="s">
        <v>537</v>
      </c>
      <c r="B270" s="2" t="s">
        <v>29</v>
      </c>
      <c r="C270" s="5" t="s">
        <v>10</v>
      </c>
      <c r="D270" s="223" t="s">
        <v>215</v>
      </c>
      <c r="E270" s="224" t="s">
        <v>10</v>
      </c>
      <c r="F270" s="225" t="s">
        <v>828</v>
      </c>
      <c r="G270" s="2" t="s">
        <v>16</v>
      </c>
      <c r="H270" s="423">
        <f>SUM(прил7!I318)</f>
        <v>1629354</v>
      </c>
    </row>
    <row r="271" spans="1:8" s="627" customFormat="1" ht="78.75" x14ac:dyDescent="0.25">
      <c r="A271" s="49" t="s">
        <v>846</v>
      </c>
      <c r="B271" s="44" t="s">
        <v>29</v>
      </c>
      <c r="C271" s="5" t="s">
        <v>10</v>
      </c>
      <c r="D271" s="259" t="s">
        <v>215</v>
      </c>
      <c r="E271" s="224" t="s">
        <v>10</v>
      </c>
      <c r="F271" s="225" t="s">
        <v>829</v>
      </c>
      <c r="G271" s="44"/>
      <c r="H271" s="421">
        <f>SUM(H272)</f>
        <v>1086236</v>
      </c>
    </row>
    <row r="272" spans="1:8" s="627" customFormat="1" ht="31.5" x14ac:dyDescent="0.25">
      <c r="A272" s="570" t="s">
        <v>537</v>
      </c>
      <c r="B272" s="44" t="s">
        <v>29</v>
      </c>
      <c r="C272" s="5" t="s">
        <v>10</v>
      </c>
      <c r="D272" s="259" t="s">
        <v>215</v>
      </c>
      <c r="E272" s="224" t="s">
        <v>10</v>
      </c>
      <c r="F272" s="225" t="s">
        <v>829</v>
      </c>
      <c r="G272" s="44" t="s">
        <v>16</v>
      </c>
      <c r="H272" s="423">
        <f>SUM(прил7!I320)</f>
        <v>1086236</v>
      </c>
    </row>
    <row r="273" spans="1:8" ht="33" customHeight="1" x14ac:dyDescent="0.25">
      <c r="A273" s="3" t="s">
        <v>84</v>
      </c>
      <c r="B273" s="5" t="s">
        <v>29</v>
      </c>
      <c r="C273" s="5" t="s">
        <v>10</v>
      </c>
      <c r="D273" s="223" t="s">
        <v>215</v>
      </c>
      <c r="E273" s="224" t="s">
        <v>10</v>
      </c>
      <c r="F273" s="225" t="s">
        <v>415</v>
      </c>
      <c r="G273" s="59"/>
      <c r="H273" s="421">
        <f>SUM(H274:H276)</f>
        <v>15571893</v>
      </c>
    </row>
    <row r="274" spans="1:8" ht="49.5" customHeight="1" x14ac:dyDescent="0.25">
      <c r="A274" s="84" t="s">
        <v>76</v>
      </c>
      <c r="B274" s="5" t="s">
        <v>29</v>
      </c>
      <c r="C274" s="5" t="s">
        <v>10</v>
      </c>
      <c r="D274" s="223" t="s">
        <v>215</v>
      </c>
      <c r="E274" s="224" t="s">
        <v>10</v>
      </c>
      <c r="F274" s="225" t="s">
        <v>415</v>
      </c>
      <c r="G274" s="59" t="s">
        <v>13</v>
      </c>
      <c r="H274" s="423">
        <f>SUM(прил7!I322)</f>
        <v>6506545</v>
      </c>
    </row>
    <row r="275" spans="1:8" ht="31.5" customHeight="1" x14ac:dyDescent="0.25">
      <c r="A275" s="89" t="s">
        <v>537</v>
      </c>
      <c r="B275" s="5" t="s">
        <v>29</v>
      </c>
      <c r="C275" s="5" t="s">
        <v>10</v>
      </c>
      <c r="D275" s="223" t="s">
        <v>215</v>
      </c>
      <c r="E275" s="224" t="s">
        <v>10</v>
      </c>
      <c r="F275" s="225" t="s">
        <v>415</v>
      </c>
      <c r="G275" s="59" t="s">
        <v>16</v>
      </c>
      <c r="H275" s="423">
        <f>SUM(прил7!I323)</f>
        <v>8522986</v>
      </c>
    </row>
    <row r="276" spans="1:8" ht="18" customHeight="1" x14ac:dyDescent="0.25">
      <c r="A276" s="3" t="s">
        <v>18</v>
      </c>
      <c r="B276" s="5" t="s">
        <v>29</v>
      </c>
      <c r="C276" s="5" t="s">
        <v>10</v>
      </c>
      <c r="D276" s="223" t="s">
        <v>215</v>
      </c>
      <c r="E276" s="224" t="s">
        <v>10</v>
      </c>
      <c r="F276" s="225" t="s">
        <v>415</v>
      </c>
      <c r="G276" s="59" t="s">
        <v>17</v>
      </c>
      <c r="H276" s="423">
        <f>SUM(прил7!I324)</f>
        <v>542362</v>
      </c>
    </row>
    <row r="277" spans="1:8" s="655" customFormat="1" ht="31.5" x14ac:dyDescent="0.25">
      <c r="A277" s="3" t="s">
        <v>532</v>
      </c>
      <c r="B277" s="5" t="s">
        <v>29</v>
      </c>
      <c r="C277" s="5" t="s">
        <v>10</v>
      </c>
      <c r="D277" s="223" t="s">
        <v>215</v>
      </c>
      <c r="E277" s="224" t="s">
        <v>10</v>
      </c>
      <c r="F277" s="225" t="s">
        <v>531</v>
      </c>
      <c r="G277" s="59"/>
      <c r="H277" s="421">
        <f>SUM(H278)</f>
        <v>21800</v>
      </c>
    </row>
    <row r="278" spans="1:8" s="655" customFormat="1" ht="31.5" x14ac:dyDescent="0.25">
      <c r="A278" s="585" t="s">
        <v>537</v>
      </c>
      <c r="B278" s="5" t="s">
        <v>29</v>
      </c>
      <c r="C278" s="5" t="s">
        <v>10</v>
      </c>
      <c r="D278" s="223" t="s">
        <v>215</v>
      </c>
      <c r="E278" s="224" t="s">
        <v>10</v>
      </c>
      <c r="F278" s="225" t="s">
        <v>531</v>
      </c>
      <c r="G278" s="59" t="s">
        <v>16</v>
      </c>
      <c r="H278" s="423">
        <f>SUM(прил7!I326)</f>
        <v>21800</v>
      </c>
    </row>
    <row r="279" spans="1:8" ht="64.5" customHeight="1" x14ac:dyDescent="0.25">
      <c r="A279" s="75" t="s">
        <v>128</v>
      </c>
      <c r="B279" s="28" t="s">
        <v>29</v>
      </c>
      <c r="C279" s="42" t="s">
        <v>10</v>
      </c>
      <c r="D279" s="232" t="s">
        <v>199</v>
      </c>
      <c r="E279" s="233" t="s">
        <v>383</v>
      </c>
      <c r="F279" s="234" t="s">
        <v>384</v>
      </c>
      <c r="G279" s="28"/>
      <c r="H279" s="420">
        <f>SUM(H280)</f>
        <v>148000</v>
      </c>
    </row>
    <row r="280" spans="1:8" ht="96" customHeight="1" x14ac:dyDescent="0.25">
      <c r="A280" s="76" t="s">
        <v>144</v>
      </c>
      <c r="B280" s="2" t="s">
        <v>29</v>
      </c>
      <c r="C280" s="8" t="s">
        <v>10</v>
      </c>
      <c r="D280" s="256" t="s">
        <v>201</v>
      </c>
      <c r="E280" s="257" t="s">
        <v>383</v>
      </c>
      <c r="F280" s="258" t="s">
        <v>384</v>
      </c>
      <c r="G280" s="2"/>
      <c r="H280" s="421">
        <f>SUM(H281)</f>
        <v>148000</v>
      </c>
    </row>
    <row r="281" spans="1:8" ht="49.5" customHeight="1" x14ac:dyDescent="0.25">
      <c r="A281" s="76" t="s">
        <v>403</v>
      </c>
      <c r="B281" s="2" t="s">
        <v>29</v>
      </c>
      <c r="C281" s="8" t="s">
        <v>10</v>
      </c>
      <c r="D281" s="256" t="s">
        <v>201</v>
      </c>
      <c r="E281" s="257" t="s">
        <v>10</v>
      </c>
      <c r="F281" s="258" t="s">
        <v>384</v>
      </c>
      <c r="G281" s="2"/>
      <c r="H281" s="421">
        <f>SUM(H282)</f>
        <v>148000</v>
      </c>
    </row>
    <row r="282" spans="1:8" ht="18" customHeight="1" x14ac:dyDescent="0.25">
      <c r="A282" s="3" t="s">
        <v>99</v>
      </c>
      <c r="B282" s="2" t="s">
        <v>29</v>
      </c>
      <c r="C282" s="8" t="s">
        <v>10</v>
      </c>
      <c r="D282" s="256" t="s">
        <v>201</v>
      </c>
      <c r="E282" s="257" t="s">
        <v>10</v>
      </c>
      <c r="F282" s="258" t="s">
        <v>404</v>
      </c>
      <c r="G282" s="2"/>
      <c r="H282" s="421">
        <f>SUM(H283)</f>
        <v>148000</v>
      </c>
    </row>
    <row r="283" spans="1:8" ht="30" customHeight="1" x14ac:dyDescent="0.25">
      <c r="A283" s="89" t="s">
        <v>537</v>
      </c>
      <c r="B283" s="2" t="s">
        <v>29</v>
      </c>
      <c r="C283" s="8" t="s">
        <v>10</v>
      </c>
      <c r="D283" s="256" t="s">
        <v>201</v>
      </c>
      <c r="E283" s="257" t="s">
        <v>10</v>
      </c>
      <c r="F283" s="258" t="s">
        <v>404</v>
      </c>
      <c r="G283" s="2" t="s">
        <v>16</v>
      </c>
      <c r="H283" s="422">
        <f>SUM(прил7!I331)</f>
        <v>148000</v>
      </c>
    </row>
    <row r="284" spans="1:8" ht="15.75" x14ac:dyDescent="0.25">
      <c r="A284" s="86" t="s">
        <v>30</v>
      </c>
      <c r="B284" s="23" t="s">
        <v>29</v>
      </c>
      <c r="C284" s="23" t="s">
        <v>12</v>
      </c>
      <c r="D284" s="217"/>
      <c r="E284" s="218"/>
      <c r="F284" s="219"/>
      <c r="G284" s="22"/>
      <c r="H284" s="427">
        <f>SUM(H285+H353+H358)</f>
        <v>248754588</v>
      </c>
    </row>
    <row r="285" spans="1:8" ht="35.25" customHeight="1" x14ac:dyDescent="0.25">
      <c r="A285" s="27" t="s">
        <v>141</v>
      </c>
      <c r="B285" s="28" t="s">
        <v>29</v>
      </c>
      <c r="C285" s="28" t="s">
        <v>12</v>
      </c>
      <c r="D285" s="220" t="s">
        <v>441</v>
      </c>
      <c r="E285" s="221" t="s">
        <v>383</v>
      </c>
      <c r="F285" s="222" t="s">
        <v>384</v>
      </c>
      <c r="G285" s="28"/>
      <c r="H285" s="420">
        <f>SUM(H286+H349)</f>
        <v>247450997</v>
      </c>
    </row>
    <row r="286" spans="1:8" ht="50.25" customHeight="1" x14ac:dyDescent="0.25">
      <c r="A286" s="3" t="s">
        <v>142</v>
      </c>
      <c r="B286" s="2" t="s">
        <v>29</v>
      </c>
      <c r="C286" s="2" t="s">
        <v>12</v>
      </c>
      <c r="D286" s="223" t="s">
        <v>215</v>
      </c>
      <c r="E286" s="224" t="s">
        <v>383</v>
      </c>
      <c r="F286" s="225" t="s">
        <v>384</v>
      </c>
      <c r="G286" s="2"/>
      <c r="H286" s="421">
        <f>SUM(H287+H340+H346+H343)</f>
        <v>247450997</v>
      </c>
    </row>
    <row r="287" spans="1:8" ht="17.25" customHeight="1" x14ac:dyDescent="0.25">
      <c r="A287" s="3" t="s">
        <v>452</v>
      </c>
      <c r="B287" s="2" t="s">
        <v>29</v>
      </c>
      <c r="C287" s="2" t="s">
        <v>12</v>
      </c>
      <c r="D287" s="223" t="s">
        <v>215</v>
      </c>
      <c r="E287" s="224" t="s">
        <v>12</v>
      </c>
      <c r="F287" s="225" t="s">
        <v>384</v>
      </c>
      <c r="G287" s="2"/>
      <c r="H287" s="421">
        <f>SUM(H293+H296+H301+H313+H333+H318+H311+H327+H331+H335+H299+H316+H309+H303+H305+H307+H321+H323+H325+H288+H291+H338)</f>
        <v>244160234</v>
      </c>
    </row>
    <row r="288" spans="1:8" s="655" customFormat="1" ht="47.25" x14ac:dyDescent="0.25">
      <c r="A288" s="3" t="s">
        <v>888</v>
      </c>
      <c r="B288" s="5" t="s">
        <v>29</v>
      </c>
      <c r="C288" s="2" t="s">
        <v>12</v>
      </c>
      <c r="D288" s="223" t="s">
        <v>215</v>
      </c>
      <c r="E288" s="224" t="s">
        <v>12</v>
      </c>
      <c r="F288" s="225" t="s">
        <v>881</v>
      </c>
      <c r="G288" s="59"/>
      <c r="H288" s="421">
        <f>SUM(H289:H290)</f>
        <v>9516264</v>
      </c>
    </row>
    <row r="289" spans="1:8" s="655" customFormat="1" ht="47.25" x14ac:dyDescent="0.25">
      <c r="A289" s="101" t="s">
        <v>76</v>
      </c>
      <c r="B289" s="5" t="s">
        <v>29</v>
      </c>
      <c r="C289" s="2" t="s">
        <v>12</v>
      </c>
      <c r="D289" s="223" t="s">
        <v>215</v>
      </c>
      <c r="E289" s="224" t="s">
        <v>12</v>
      </c>
      <c r="F289" s="225" t="s">
        <v>881</v>
      </c>
      <c r="G289" s="59" t="s">
        <v>13</v>
      </c>
      <c r="H289" s="423">
        <f>SUM(прил7!I337)</f>
        <v>6944264</v>
      </c>
    </row>
    <row r="290" spans="1:8" s="655" customFormat="1" ht="15.75" x14ac:dyDescent="0.25">
      <c r="A290" s="61" t="s">
        <v>40</v>
      </c>
      <c r="B290" s="5" t="s">
        <v>29</v>
      </c>
      <c r="C290" s="2" t="s">
        <v>12</v>
      </c>
      <c r="D290" s="223" t="s">
        <v>215</v>
      </c>
      <c r="E290" s="224" t="s">
        <v>12</v>
      </c>
      <c r="F290" s="225" t="s">
        <v>881</v>
      </c>
      <c r="G290" s="59" t="s">
        <v>39</v>
      </c>
      <c r="H290" s="423">
        <f>SUM(прил7!I338)</f>
        <v>2572000</v>
      </c>
    </row>
    <row r="291" spans="1:8" s="655" customFormat="1" ht="78.75" x14ac:dyDescent="0.25">
      <c r="A291" s="3" t="s">
        <v>889</v>
      </c>
      <c r="B291" s="5" t="s">
        <v>29</v>
      </c>
      <c r="C291" s="2" t="s">
        <v>12</v>
      </c>
      <c r="D291" s="223" t="s">
        <v>215</v>
      </c>
      <c r="E291" s="224" t="s">
        <v>12</v>
      </c>
      <c r="F291" s="225" t="s">
        <v>882</v>
      </c>
      <c r="G291" s="59"/>
      <c r="H291" s="421">
        <f>SUM(H292)</f>
        <v>205481</v>
      </c>
    </row>
    <row r="292" spans="1:8" s="655" customFormat="1" ht="31.5" x14ac:dyDescent="0.25">
      <c r="A292" s="586" t="s">
        <v>537</v>
      </c>
      <c r="B292" s="5" t="s">
        <v>29</v>
      </c>
      <c r="C292" s="2" t="s">
        <v>12</v>
      </c>
      <c r="D292" s="223" t="s">
        <v>215</v>
      </c>
      <c r="E292" s="224" t="s">
        <v>12</v>
      </c>
      <c r="F292" s="225" t="s">
        <v>882</v>
      </c>
      <c r="G292" s="59" t="s">
        <v>16</v>
      </c>
      <c r="H292" s="423">
        <f>SUM(прил7!I340)</f>
        <v>205481</v>
      </c>
    </row>
    <row r="293" spans="1:8" ht="82.5" customHeight="1" x14ac:dyDescent="0.25">
      <c r="A293" s="569" t="s">
        <v>145</v>
      </c>
      <c r="B293" s="2" t="s">
        <v>29</v>
      </c>
      <c r="C293" s="2" t="s">
        <v>12</v>
      </c>
      <c r="D293" s="223" t="s">
        <v>215</v>
      </c>
      <c r="E293" s="224" t="s">
        <v>12</v>
      </c>
      <c r="F293" s="225" t="s">
        <v>445</v>
      </c>
      <c r="G293" s="2"/>
      <c r="H293" s="421">
        <f>SUM(H294:H295)</f>
        <v>165576256</v>
      </c>
    </row>
    <row r="294" spans="1:8" ht="48" customHeight="1" x14ac:dyDescent="0.25">
      <c r="A294" s="84" t="s">
        <v>76</v>
      </c>
      <c r="B294" s="2" t="s">
        <v>29</v>
      </c>
      <c r="C294" s="2" t="s">
        <v>12</v>
      </c>
      <c r="D294" s="223" t="s">
        <v>215</v>
      </c>
      <c r="E294" s="224" t="s">
        <v>12</v>
      </c>
      <c r="F294" s="225" t="s">
        <v>445</v>
      </c>
      <c r="G294" s="2" t="s">
        <v>13</v>
      </c>
      <c r="H294" s="423">
        <f>SUM(прил7!I342)</f>
        <v>159931011</v>
      </c>
    </row>
    <row r="295" spans="1:8" ht="32.25" customHeight="1" x14ac:dyDescent="0.25">
      <c r="A295" s="570" t="s">
        <v>537</v>
      </c>
      <c r="B295" s="2" t="s">
        <v>29</v>
      </c>
      <c r="C295" s="2" t="s">
        <v>12</v>
      </c>
      <c r="D295" s="223" t="s">
        <v>215</v>
      </c>
      <c r="E295" s="224" t="s">
        <v>12</v>
      </c>
      <c r="F295" s="225" t="s">
        <v>445</v>
      </c>
      <c r="G295" s="2" t="s">
        <v>16</v>
      </c>
      <c r="H295" s="423">
        <f>SUM(прил7!I343)</f>
        <v>5645245</v>
      </c>
    </row>
    <row r="296" spans="1:8" ht="34.5" customHeight="1" x14ac:dyDescent="0.25">
      <c r="A296" s="571" t="s">
        <v>544</v>
      </c>
      <c r="B296" s="2" t="s">
        <v>29</v>
      </c>
      <c r="C296" s="2" t="s">
        <v>12</v>
      </c>
      <c r="D296" s="223" t="s">
        <v>215</v>
      </c>
      <c r="E296" s="224" t="s">
        <v>12</v>
      </c>
      <c r="F296" s="225" t="s">
        <v>543</v>
      </c>
      <c r="G296" s="2"/>
      <c r="H296" s="421">
        <f>SUM(H297:H298)</f>
        <v>107072</v>
      </c>
    </row>
    <row r="297" spans="1:8" ht="50.25" customHeight="1" x14ac:dyDescent="0.25">
      <c r="A297" s="84" t="s">
        <v>76</v>
      </c>
      <c r="B297" s="2" t="s">
        <v>29</v>
      </c>
      <c r="C297" s="2" t="s">
        <v>12</v>
      </c>
      <c r="D297" s="223" t="s">
        <v>215</v>
      </c>
      <c r="E297" s="224" t="s">
        <v>12</v>
      </c>
      <c r="F297" s="225" t="s">
        <v>543</v>
      </c>
      <c r="G297" s="2" t="s">
        <v>13</v>
      </c>
      <c r="H297" s="423">
        <f>SUM(прил7!I345)</f>
        <v>83872</v>
      </c>
    </row>
    <row r="298" spans="1:8" ht="19.5" customHeight="1" x14ac:dyDescent="0.25">
      <c r="A298" s="3" t="s">
        <v>40</v>
      </c>
      <c r="B298" s="2" t="s">
        <v>29</v>
      </c>
      <c r="C298" s="2" t="s">
        <v>12</v>
      </c>
      <c r="D298" s="223" t="s">
        <v>215</v>
      </c>
      <c r="E298" s="224" t="s">
        <v>12</v>
      </c>
      <c r="F298" s="225" t="s">
        <v>543</v>
      </c>
      <c r="G298" s="2" t="s">
        <v>39</v>
      </c>
      <c r="H298" s="423">
        <f>SUM(прил7!I346)</f>
        <v>23200</v>
      </c>
    </row>
    <row r="299" spans="1:8" ht="48" customHeight="1" x14ac:dyDescent="0.25">
      <c r="A299" s="569" t="s">
        <v>639</v>
      </c>
      <c r="B299" s="2" t="s">
        <v>29</v>
      </c>
      <c r="C299" s="2" t="s">
        <v>12</v>
      </c>
      <c r="D299" s="223" t="s">
        <v>215</v>
      </c>
      <c r="E299" s="224" t="s">
        <v>12</v>
      </c>
      <c r="F299" s="225" t="s">
        <v>638</v>
      </c>
      <c r="G299" s="2"/>
      <c r="H299" s="421">
        <f>SUM(H300)</f>
        <v>436961</v>
      </c>
    </row>
    <row r="300" spans="1:8" ht="33.75" customHeight="1" x14ac:dyDescent="0.25">
      <c r="A300" s="570" t="s">
        <v>537</v>
      </c>
      <c r="B300" s="2" t="s">
        <v>29</v>
      </c>
      <c r="C300" s="2" t="s">
        <v>12</v>
      </c>
      <c r="D300" s="223" t="s">
        <v>215</v>
      </c>
      <c r="E300" s="224" t="s">
        <v>12</v>
      </c>
      <c r="F300" s="225" t="s">
        <v>638</v>
      </c>
      <c r="G300" s="2" t="s">
        <v>16</v>
      </c>
      <c r="H300" s="423">
        <f>SUM(прил7!I348)</f>
        <v>436961</v>
      </c>
    </row>
    <row r="301" spans="1:8" ht="63.75" customHeight="1" x14ac:dyDescent="0.25">
      <c r="A301" s="571" t="s">
        <v>610</v>
      </c>
      <c r="B301" s="2" t="s">
        <v>29</v>
      </c>
      <c r="C301" s="2" t="s">
        <v>12</v>
      </c>
      <c r="D301" s="223" t="s">
        <v>215</v>
      </c>
      <c r="E301" s="224" t="s">
        <v>12</v>
      </c>
      <c r="F301" s="225" t="s">
        <v>542</v>
      </c>
      <c r="G301" s="2"/>
      <c r="H301" s="421">
        <f>SUM(H302)</f>
        <v>440088</v>
      </c>
    </row>
    <row r="302" spans="1:8" ht="33" customHeight="1" x14ac:dyDescent="0.25">
      <c r="A302" s="570" t="s">
        <v>537</v>
      </c>
      <c r="B302" s="2" t="s">
        <v>29</v>
      </c>
      <c r="C302" s="2" t="s">
        <v>12</v>
      </c>
      <c r="D302" s="223" t="s">
        <v>215</v>
      </c>
      <c r="E302" s="224" t="s">
        <v>12</v>
      </c>
      <c r="F302" s="225" t="s">
        <v>542</v>
      </c>
      <c r="G302" s="2" t="s">
        <v>16</v>
      </c>
      <c r="H302" s="423">
        <f>SUM(прил7!I350)</f>
        <v>440088</v>
      </c>
    </row>
    <row r="303" spans="1:8" s="539" customFormat="1" ht="50.25" customHeight="1" x14ac:dyDescent="0.25">
      <c r="A303" s="540" t="s">
        <v>847</v>
      </c>
      <c r="B303" s="2" t="s">
        <v>29</v>
      </c>
      <c r="C303" s="2" t="s">
        <v>12</v>
      </c>
      <c r="D303" s="223" t="s">
        <v>215</v>
      </c>
      <c r="E303" s="224" t="s">
        <v>12</v>
      </c>
      <c r="F303" s="225" t="s">
        <v>733</v>
      </c>
      <c r="G303" s="2"/>
      <c r="H303" s="421">
        <f>SUM(H304)</f>
        <v>1800000</v>
      </c>
    </row>
    <row r="304" spans="1:8" s="539" customFormat="1" ht="31.5" x14ac:dyDescent="0.25">
      <c r="A304" s="585" t="s">
        <v>537</v>
      </c>
      <c r="B304" s="2" t="s">
        <v>29</v>
      </c>
      <c r="C304" s="2" t="s">
        <v>12</v>
      </c>
      <c r="D304" s="223" t="s">
        <v>215</v>
      </c>
      <c r="E304" s="224" t="s">
        <v>12</v>
      </c>
      <c r="F304" s="225" t="s">
        <v>733</v>
      </c>
      <c r="G304" s="2" t="s">
        <v>16</v>
      </c>
      <c r="H304" s="423">
        <f>SUM(прил7!I352)</f>
        <v>1800000</v>
      </c>
    </row>
    <row r="305" spans="1:8" s="541" customFormat="1" ht="63" x14ac:dyDescent="0.25">
      <c r="A305" s="540" t="s">
        <v>848</v>
      </c>
      <c r="B305" s="2" t="s">
        <v>29</v>
      </c>
      <c r="C305" s="2" t="s">
        <v>12</v>
      </c>
      <c r="D305" s="223" t="s">
        <v>215</v>
      </c>
      <c r="E305" s="224" t="s">
        <v>12</v>
      </c>
      <c r="F305" s="225" t="s">
        <v>734</v>
      </c>
      <c r="G305" s="2"/>
      <c r="H305" s="421">
        <f>SUM(H306)</f>
        <v>1800000</v>
      </c>
    </row>
    <row r="306" spans="1:8" s="541" customFormat="1" ht="31.5" x14ac:dyDescent="0.25">
      <c r="A306" s="585" t="s">
        <v>537</v>
      </c>
      <c r="B306" s="2" t="s">
        <v>29</v>
      </c>
      <c r="C306" s="2" t="s">
        <v>12</v>
      </c>
      <c r="D306" s="223" t="s">
        <v>215</v>
      </c>
      <c r="E306" s="224" t="s">
        <v>12</v>
      </c>
      <c r="F306" s="225" t="s">
        <v>734</v>
      </c>
      <c r="G306" s="2" t="s">
        <v>16</v>
      </c>
      <c r="H306" s="423">
        <f>SUM(прил7!I354)</f>
        <v>1800000</v>
      </c>
    </row>
    <row r="307" spans="1:8" s="541" customFormat="1" ht="50.25" customHeight="1" x14ac:dyDescent="0.25">
      <c r="A307" s="540" t="s">
        <v>849</v>
      </c>
      <c r="B307" s="2" t="s">
        <v>29</v>
      </c>
      <c r="C307" s="2" t="s">
        <v>12</v>
      </c>
      <c r="D307" s="223" t="s">
        <v>215</v>
      </c>
      <c r="E307" s="224" t="s">
        <v>12</v>
      </c>
      <c r="F307" s="225" t="s">
        <v>735</v>
      </c>
      <c r="G307" s="2"/>
      <c r="H307" s="421">
        <f>SUM(H308)</f>
        <v>787236</v>
      </c>
    </row>
    <row r="308" spans="1:8" s="541" customFormat="1" ht="31.5" x14ac:dyDescent="0.25">
      <c r="A308" s="585" t="s">
        <v>537</v>
      </c>
      <c r="B308" s="2" t="s">
        <v>29</v>
      </c>
      <c r="C308" s="2" t="s">
        <v>12</v>
      </c>
      <c r="D308" s="223" t="s">
        <v>215</v>
      </c>
      <c r="E308" s="224" t="s">
        <v>12</v>
      </c>
      <c r="F308" s="225" t="s">
        <v>735</v>
      </c>
      <c r="G308" s="2" t="s">
        <v>16</v>
      </c>
      <c r="H308" s="423">
        <f>SUM(прил7!I356)</f>
        <v>787236</v>
      </c>
    </row>
    <row r="309" spans="1:8" s="535" customFormat="1" ht="33" customHeight="1" x14ac:dyDescent="0.25">
      <c r="A309" s="572" t="s">
        <v>704</v>
      </c>
      <c r="B309" s="2" t="s">
        <v>29</v>
      </c>
      <c r="C309" s="2" t="s">
        <v>12</v>
      </c>
      <c r="D309" s="223" t="s">
        <v>215</v>
      </c>
      <c r="E309" s="224" t="s">
        <v>12</v>
      </c>
      <c r="F309" s="225" t="s">
        <v>703</v>
      </c>
      <c r="G309" s="2"/>
      <c r="H309" s="421">
        <f>SUM(H310)</f>
        <v>11256794</v>
      </c>
    </row>
    <row r="310" spans="1:8" s="535" customFormat="1" ht="49.5" customHeight="1" x14ac:dyDescent="0.25">
      <c r="A310" s="84" t="s">
        <v>76</v>
      </c>
      <c r="B310" s="2" t="s">
        <v>29</v>
      </c>
      <c r="C310" s="2" t="s">
        <v>12</v>
      </c>
      <c r="D310" s="223" t="s">
        <v>215</v>
      </c>
      <c r="E310" s="224" t="s">
        <v>12</v>
      </c>
      <c r="F310" s="225" t="s">
        <v>703</v>
      </c>
      <c r="G310" s="2" t="s">
        <v>13</v>
      </c>
      <c r="H310" s="423">
        <f>SUM(прил7!I358)</f>
        <v>11256794</v>
      </c>
    </row>
    <row r="311" spans="1:8" ht="47.25" customHeight="1" x14ac:dyDescent="0.25">
      <c r="A311" s="573" t="s">
        <v>692</v>
      </c>
      <c r="B311" s="5" t="s">
        <v>29</v>
      </c>
      <c r="C311" s="5" t="s">
        <v>12</v>
      </c>
      <c r="D311" s="223" t="s">
        <v>215</v>
      </c>
      <c r="E311" s="224" t="s">
        <v>12</v>
      </c>
      <c r="F311" s="225" t="s">
        <v>691</v>
      </c>
      <c r="G311" s="2"/>
      <c r="H311" s="421">
        <f>SUM(H312)</f>
        <v>4463385</v>
      </c>
    </row>
    <row r="312" spans="1:8" ht="32.25" customHeight="1" x14ac:dyDescent="0.25">
      <c r="A312" s="570" t="s">
        <v>537</v>
      </c>
      <c r="B312" s="5" t="s">
        <v>29</v>
      </c>
      <c r="C312" s="5" t="s">
        <v>12</v>
      </c>
      <c r="D312" s="223" t="s">
        <v>215</v>
      </c>
      <c r="E312" s="224" t="s">
        <v>12</v>
      </c>
      <c r="F312" s="225" t="s">
        <v>691</v>
      </c>
      <c r="G312" s="2" t="s">
        <v>16</v>
      </c>
      <c r="H312" s="423">
        <f>SUM(прил7!I360)</f>
        <v>4463385</v>
      </c>
    </row>
    <row r="313" spans="1:8" ht="32.25" customHeight="1" x14ac:dyDescent="0.25">
      <c r="A313" s="574" t="s">
        <v>446</v>
      </c>
      <c r="B313" s="2" t="s">
        <v>29</v>
      </c>
      <c r="C313" s="2" t="s">
        <v>12</v>
      </c>
      <c r="D313" s="223" t="s">
        <v>215</v>
      </c>
      <c r="E313" s="224" t="s">
        <v>12</v>
      </c>
      <c r="F313" s="225" t="s">
        <v>447</v>
      </c>
      <c r="G313" s="2"/>
      <c r="H313" s="421">
        <f>SUM(H314:H315)</f>
        <v>896858</v>
      </c>
    </row>
    <row r="314" spans="1:8" ht="49.5" customHeight="1" x14ac:dyDescent="0.25">
      <c r="A314" s="84" t="s">
        <v>76</v>
      </c>
      <c r="B314" s="2" t="s">
        <v>29</v>
      </c>
      <c r="C314" s="2" t="s">
        <v>12</v>
      </c>
      <c r="D314" s="223" t="s">
        <v>215</v>
      </c>
      <c r="E314" s="224" t="s">
        <v>12</v>
      </c>
      <c r="F314" s="225" t="s">
        <v>447</v>
      </c>
      <c r="G314" s="2" t="s">
        <v>13</v>
      </c>
      <c r="H314" s="423">
        <f>SUM(прил7!I362)</f>
        <v>702528</v>
      </c>
    </row>
    <row r="315" spans="1:8" ht="16.5" customHeight="1" x14ac:dyDescent="0.25">
      <c r="A315" s="3" t="s">
        <v>40</v>
      </c>
      <c r="B315" s="2" t="s">
        <v>29</v>
      </c>
      <c r="C315" s="2" t="s">
        <v>12</v>
      </c>
      <c r="D315" s="223" t="s">
        <v>215</v>
      </c>
      <c r="E315" s="224" t="s">
        <v>12</v>
      </c>
      <c r="F315" s="225" t="s">
        <v>447</v>
      </c>
      <c r="G315" s="271" t="s">
        <v>39</v>
      </c>
      <c r="H315" s="423">
        <f>SUM(прил7!I363)</f>
        <v>194330</v>
      </c>
    </row>
    <row r="316" spans="1:8" ht="49.5" customHeight="1" x14ac:dyDescent="0.25">
      <c r="A316" s="569" t="s">
        <v>641</v>
      </c>
      <c r="B316" s="2" t="s">
        <v>29</v>
      </c>
      <c r="C316" s="2" t="s">
        <v>12</v>
      </c>
      <c r="D316" s="223" t="s">
        <v>215</v>
      </c>
      <c r="E316" s="224" t="s">
        <v>12</v>
      </c>
      <c r="F316" s="225" t="s">
        <v>640</v>
      </c>
      <c r="G316" s="271"/>
      <c r="H316" s="421">
        <f>SUM(H317)</f>
        <v>672557</v>
      </c>
    </row>
    <row r="317" spans="1:8" ht="33.75" customHeight="1" x14ac:dyDescent="0.25">
      <c r="A317" s="575" t="s">
        <v>537</v>
      </c>
      <c r="B317" s="2" t="s">
        <v>29</v>
      </c>
      <c r="C317" s="2" t="s">
        <v>12</v>
      </c>
      <c r="D317" s="223" t="s">
        <v>215</v>
      </c>
      <c r="E317" s="224" t="s">
        <v>12</v>
      </c>
      <c r="F317" s="225" t="s">
        <v>640</v>
      </c>
      <c r="G317" s="271" t="s">
        <v>16</v>
      </c>
      <c r="H317" s="423">
        <f>SUM(прил7!I365)</f>
        <v>672557</v>
      </c>
    </row>
    <row r="318" spans="1:8" ht="48.75" customHeight="1" x14ac:dyDescent="0.25">
      <c r="A318" s="574" t="s">
        <v>598</v>
      </c>
      <c r="B318" s="44" t="s">
        <v>29</v>
      </c>
      <c r="C318" s="44" t="s">
        <v>12</v>
      </c>
      <c r="D318" s="259" t="s">
        <v>215</v>
      </c>
      <c r="E318" s="260" t="s">
        <v>12</v>
      </c>
      <c r="F318" s="261" t="s">
        <v>448</v>
      </c>
      <c r="G318" s="44"/>
      <c r="H318" s="421">
        <f>SUM(H319+H320)</f>
        <v>2943303</v>
      </c>
    </row>
    <row r="319" spans="1:8" ht="30.75" customHeight="1" x14ac:dyDescent="0.25">
      <c r="A319" s="575" t="s">
        <v>537</v>
      </c>
      <c r="B319" s="59" t="s">
        <v>29</v>
      </c>
      <c r="C319" s="44" t="s">
        <v>12</v>
      </c>
      <c r="D319" s="259" t="s">
        <v>215</v>
      </c>
      <c r="E319" s="260" t="s">
        <v>12</v>
      </c>
      <c r="F319" s="261" t="s">
        <v>448</v>
      </c>
      <c r="G319" s="44" t="s">
        <v>16</v>
      </c>
      <c r="H319" s="423">
        <f>SUM(прил7!I367)</f>
        <v>2776278</v>
      </c>
    </row>
    <row r="320" spans="1:8" s="531" customFormat="1" ht="19.5" hidden="1" customHeight="1" x14ac:dyDescent="0.25">
      <c r="A320" s="3" t="s">
        <v>40</v>
      </c>
      <c r="B320" s="44" t="s">
        <v>29</v>
      </c>
      <c r="C320" s="44" t="s">
        <v>12</v>
      </c>
      <c r="D320" s="259" t="s">
        <v>215</v>
      </c>
      <c r="E320" s="260" t="s">
        <v>12</v>
      </c>
      <c r="F320" s="261" t="s">
        <v>448</v>
      </c>
      <c r="G320" s="44" t="s">
        <v>39</v>
      </c>
      <c r="H320" s="423">
        <f>SUM(прил7!I368)</f>
        <v>167025</v>
      </c>
    </row>
    <row r="321" spans="1:8" s="541" customFormat="1" ht="63" x14ac:dyDescent="0.25">
      <c r="A321" s="49" t="s">
        <v>850</v>
      </c>
      <c r="B321" s="44" t="s">
        <v>29</v>
      </c>
      <c r="C321" s="44" t="s">
        <v>12</v>
      </c>
      <c r="D321" s="259" t="s">
        <v>215</v>
      </c>
      <c r="E321" s="260" t="s">
        <v>12</v>
      </c>
      <c r="F321" s="225" t="s">
        <v>736</v>
      </c>
      <c r="G321" s="44"/>
      <c r="H321" s="421">
        <f>SUM(H322)</f>
        <v>2614655</v>
      </c>
    </row>
    <row r="322" spans="1:8" s="541" customFormat="1" ht="31.5" x14ac:dyDescent="0.25">
      <c r="A322" s="570" t="s">
        <v>537</v>
      </c>
      <c r="B322" s="44" t="s">
        <v>29</v>
      </c>
      <c r="C322" s="44" t="s">
        <v>12</v>
      </c>
      <c r="D322" s="259" t="s">
        <v>215</v>
      </c>
      <c r="E322" s="260" t="s">
        <v>12</v>
      </c>
      <c r="F322" s="225" t="s">
        <v>736</v>
      </c>
      <c r="G322" s="44" t="s">
        <v>16</v>
      </c>
      <c r="H322" s="423">
        <f>SUM(прил7!I370)</f>
        <v>2614655</v>
      </c>
    </row>
    <row r="323" spans="1:8" s="541" customFormat="1" ht="63" x14ac:dyDescent="0.25">
      <c r="A323" s="49" t="s">
        <v>851</v>
      </c>
      <c r="B323" s="44" t="s">
        <v>29</v>
      </c>
      <c r="C323" s="44" t="s">
        <v>12</v>
      </c>
      <c r="D323" s="259" t="s">
        <v>215</v>
      </c>
      <c r="E323" s="260" t="s">
        <v>12</v>
      </c>
      <c r="F323" s="225" t="s">
        <v>737</v>
      </c>
      <c r="G323" s="44"/>
      <c r="H323" s="421">
        <f>SUM(H324)</f>
        <v>5412920</v>
      </c>
    </row>
    <row r="324" spans="1:8" s="541" customFormat="1" ht="31.5" x14ac:dyDescent="0.25">
      <c r="A324" s="570" t="s">
        <v>537</v>
      </c>
      <c r="B324" s="44" t="s">
        <v>29</v>
      </c>
      <c r="C324" s="44" t="s">
        <v>12</v>
      </c>
      <c r="D324" s="259" t="s">
        <v>215</v>
      </c>
      <c r="E324" s="260" t="s">
        <v>12</v>
      </c>
      <c r="F324" s="225" t="s">
        <v>737</v>
      </c>
      <c r="G324" s="44" t="s">
        <v>16</v>
      </c>
      <c r="H324" s="423">
        <f>SUM(прил7!I372)</f>
        <v>5412920</v>
      </c>
    </row>
    <row r="325" spans="1:8" s="541" customFormat="1" ht="63" x14ac:dyDescent="0.25">
      <c r="A325" s="49" t="s">
        <v>852</v>
      </c>
      <c r="B325" s="44" t="s">
        <v>29</v>
      </c>
      <c r="C325" s="44" t="s">
        <v>12</v>
      </c>
      <c r="D325" s="259" t="s">
        <v>215</v>
      </c>
      <c r="E325" s="260" t="s">
        <v>12</v>
      </c>
      <c r="F325" s="225" t="s">
        <v>738</v>
      </c>
      <c r="G325" s="44"/>
      <c r="H325" s="421">
        <f>SUM(H326)</f>
        <v>524824</v>
      </c>
    </row>
    <row r="326" spans="1:8" s="541" customFormat="1" ht="31.5" x14ac:dyDescent="0.25">
      <c r="A326" s="570" t="s">
        <v>537</v>
      </c>
      <c r="B326" s="44" t="s">
        <v>29</v>
      </c>
      <c r="C326" s="44" t="s">
        <v>12</v>
      </c>
      <c r="D326" s="259" t="s">
        <v>215</v>
      </c>
      <c r="E326" s="260" t="s">
        <v>12</v>
      </c>
      <c r="F326" s="225" t="s">
        <v>738</v>
      </c>
      <c r="G326" s="44" t="s">
        <v>16</v>
      </c>
      <c r="H326" s="423">
        <f>SUM(прил7!I374)</f>
        <v>524824</v>
      </c>
    </row>
    <row r="327" spans="1:8" ht="33" customHeight="1" x14ac:dyDescent="0.25">
      <c r="A327" s="3" t="s">
        <v>84</v>
      </c>
      <c r="B327" s="5" t="s">
        <v>29</v>
      </c>
      <c r="C327" s="5" t="s">
        <v>12</v>
      </c>
      <c r="D327" s="223" t="s">
        <v>215</v>
      </c>
      <c r="E327" s="224" t="s">
        <v>12</v>
      </c>
      <c r="F327" s="225" t="s">
        <v>415</v>
      </c>
      <c r="G327" s="2"/>
      <c r="H327" s="421">
        <f>SUM(H328:H330)</f>
        <v>29660647</v>
      </c>
    </row>
    <row r="328" spans="1:8" ht="49.5" customHeight="1" x14ac:dyDescent="0.25">
      <c r="A328" s="84" t="s">
        <v>76</v>
      </c>
      <c r="B328" s="5" t="s">
        <v>29</v>
      </c>
      <c r="C328" s="5" t="s">
        <v>12</v>
      </c>
      <c r="D328" s="223" t="s">
        <v>215</v>
      </c>
      <c r="E328" s="224" t="s">
        <v>12</v>
      </c>
      <c r="F328" s="225" t="s">
        <v>415</v>
      </c>
      <c r="G328" s="2" t="s">
        <v>13</v>
      </c>
      <c r="H328" s="422">
        <f>SUM(прил7!I376)</f>
        <v>2328087</v>
      </c>
    </row>
    <row r="329" spans="1:8" ht="31.5" customHeight="1" x14ac:dyDescent="0.25">
      <c r="A329" s="570" t="s">
        <v>537</v>
      </c>
      <c r="B329" s="5" t="s">
        <v>29</v>
      </c>
      <c r="C329" s="5" t="s">
        <v>12</v>
      </c>
      <c r="D329" s="223" t="s">
        <v>215</v>
      </c>
      <c r="E329" s="224" t="s">
        <v>12</v>
      </c>
      <c r="F329" s="225" t="s">
        <v>415</v>
      </c>
      <c r="G329" s="2" t="s">
        <v>16</v>
      </c>
      <c r="H329" s="422">
        <f>SUM(прил7!I377)</f>
        <v>24925752</v>
      </c>
    </row>
    <row r="330" spans="1:8" ht="16.5" customHeight="1" x14ac:dyDescent="0.25">
      <c r="A330" s="3" t="s">
        <v>18</v>
      </c>
      <c r="B330" s="44" t="s">
        <v>29</v>
      </c>
      <c r="C330" s="44" t="s">
        <v>12</v>
      </c>
      <c r="D330" s="259" t="s">
        <v>215</v>
      </c>
      <c r="E330" s="260" t="s">
        <v>12</v>
      </c>
      <c r="F330" s="261" t="s">
        <v>415</v>
      </c>
      <c r="G330" s="44" t="s">
        <v>17</v>
      </c>
      <c r="H330" s="422">
        <f>SUM(прил7!I378)</f>
        <v>2406808</v>
      </c>
    </row>
    <row r="331" spans="1:8" ht="30.75" customHeight="1" x14ac:dyDescent="0.25">
      <c r="A331" s="398" t="s">
        <v>532</v>
      </c>
      <c r="B331" s="44" t="s">
        <v>29</v>
      </c>
      <c r="C331" s="44" t="s">
        <v>12</v>
      </c>
      <c r="D331" s="259" t="s">
        <v>215</v>
      </c>
      <c r="E331" s="260" t="s">
        <v>12</v>
      </c>
      <c r="F331" s="261" t="s">
        <v>531</v>
      </c>
      <c r="G331" s="44"/>
      <c r="H331" s="421">
        <f>SUM(H332)</f>
        <v>3299952</v>
      </c>
    </row>
    <row r="332" spans="1:8" ht="33" customHeight="1" x14ac:dyDescent="0.25">
      <c r="A332" s="84" t="s">
        <v>537</v>
      </c>
      <c r="B332" s="44" t="s">
        <v>29</v>
      </c>
      <c r="C332" s="44" t="s">
        <v>12</v>
      </c>
      <c r="D332" s="259" t="s">
        <v>215</v>
      </c>
      <c r="E332" s="260" t="s">
        <v>12</v>
      </c>
      <c r="F332" s="261" t="s">
        <v>531</v>
      </c>
      <c r="G332" s="44" t="s">
        <v>16</v>
      </c>
      <c r="H332" s="422">
        <f>SUM(прил7!I380)</f>
        <v>3299952</v>
      </c>
    </row>
    <row r="333" spans="1:8" ht="16.5" hidden="1" customHeight="1" x14ac:dyDescent="0.25">
      <c r="A333" s="3" t="s">
        <v>536</v>
      </c>
      <c r="B333" s="2" t="s">
        <v>29</v>
      </c>
      <c r="C333" s="2" t="s">
        <v>12</v>
      </c>
      <c r="D333" s="223" t="s">
        <v>215</v>
      </c>
      <c r="E333" s="224" t="s">
        <v>12</v>
      </c>
      <c r="F333" s="261" t="s">
        <v>535</v>
      </c>
      <c r="G333" s="2"/>
      <c r="H333" s="421">
        <f>SUM(H334)</f>
        <v>0</v>
      </c>
    </row>
    <row r="334" spans="1:8" ht="31.5" hidden="1" customHeight="1" x14ac:dyDescent="0.25">
      <c r="A334" s="575" t="s">
        <v>537</v>
      </c>
      <c r="B334" s="59" t="s">
        <v>29</v>
      </c>
      <c r="C334" s="44" t="s">
        <v>12</v>
      </c>
      <c r="D334" s="259" t="s">
        <v>215</v>
      </c>
      <c r="E334" s="260" t="s">
        <v>12</v>
      </c>
      <c r="F334" s="261" t="s">
        <v>535</v>
      </c>
      <c r="G334" s="44" t="s">
        <v>16</v>
      </c>
      <c r="H334" s="423">
        <f>SUM(прил7!I382)</f>
        <v>0</v>
      </c>
    </row>
    <row r="335" spans="1:8" ht="32.25" customHeight="1" x14ac:dyDescent="0.25">
      <c r="A335" s="576" t="s">
        <v>633</v>
      </c>
      <c r="B335" s="44" t="s">
        <v>29</v>
      </c>
      <c r="C335" s="44" t="s">
        <v>12</v>
      </c>
      <c r="D335" s="259" t="s">
        <v>215</v>
      </c>
      <c r="E335" s="260" t="s">
        <v>12</v>
      </c>
      <c r="F335" s="261" t="s">
        <v>632</v>
      </c>
      <c r="G335" s="44"/>
      <c r="H335" s="421">
        <f>SUM(H336:H337)</f>
        <v>1542485</v>
      </c>
    </row>
    <row r="336" spans="1:8" ht="31.5" customHeight="1" x14ac:dyDescent="0.25">
      <c r="A336" s="576" t="s">
        <v>537</v>
      </c>
      <c r="B336" s="44" t="s">
        <v>29</v>
      </c>
      <c r="C336" s="44" t="s">
        <v>12</v>
      </c>
      <c r="D336" s="259" t="s">
        <v>215</v>
      </c>
      <c r="E336" s="260" t="s">
        <v>12</v>
      </c>
      <c r="F336" s="261" t="s">
        <v>632</v>
      </c>
      <c r="G336" s="44" t="s">
        <v>16</v>
      </c>
      <c r="H336" s="423">
        <f>SUM(прил7!I384)</f>
        <v>1450010</v>
      </c>
    </row>
    <row r="337" spans="1:8" s="623" customFormat="1" ht="19.5" customHeight="1" x14ac:dyDescent="0.25">
      <c r="A337" s="61" t="s">
        <v>40</v>
      </c>
      <c r="B337" s="44" t="s">
        <v>29</v>
      </c>
      <c r="C337" s="44" t="s">
        <v>12</v>
      </c>
      <c r="D337" s="259" t="s">
        <v>215</v>
      </c>
      <c r="E337" s="260" t="s">
        <v>12</v>
      </c>
      <c r="F337" s="261" t="s">
        <v>632</v>
      </c>
      <c r="G337" s="44" t="s">
        <v>39</v>
      </c>
      <c r="H337" s="423">
        <f>SUM(прил7!I385)</f>
        <v>92475</v>
      </c>
    </row>
    <row r="338" spans="1:8" s="655" customFormat="1" ht="15.75" x14ac:dyDescent="0.25">
      <c r="A338" s="3" t="s">
        <v>450</v>
      </c>
      <c r="B338" s="59" t="s">
        <v>29</v>
      </c>
      <c r="C338" s="44" t="s">
        <v>12</v>
      </c>
      <c r="D338" s="259" t="s">
        <v>215</v>
      </c>
      <c r="E338" s="260" t="s">
        <v>12</v>
      </c>
      <c r="F338" s="261" t="s">
        <v>451</v>
      </c>
      <c r="G338" s="44"/>
      <c r="H338" s="421">
        <f>SUM(H339)</f>
        <v>202496</v>
      </c>
    </row>
    <row r="339" spans="1:8" s="655" customFormat="1" ht="31.5" x14ac:dyDescent="0.25">
      <c r="A339" s="7" t="s">
        <v>537</v>
      </c>
      <c r="B339" s="59" t="s">
        <v>29</v>
      </c>
      <c r="C339" s="44" t="s">
        <v>12</v>
      </c>
      <c r="D339" s="259" t="s">
        <v>215</v>
      </c>
      <c r="E339" s="260" t="s">
        <v>12</v>
      </c>
      <c r="F339" s="261" t="s">
        <v>451</v>
      </c>
      <c r="G339" s="44" t="s">
        <v>16</v>
      </c>
      <c r="H339" s="423">
        <f>SUM(прил7!I387)</f>
        <v>202496</v>
      </c>
    </row>
    <row r="340" spans="1:8" s="493" customFormat="1" ht="18.75" customHeight="1" x14ac:dyDescent="0.25">
      <c r="A340" s="3" t="s">
        <v>663</v>
      </c>
      <c r="B340" s="2" t="s">
        <v>29</v>
      </c>
      <c r="C340" s="2" t="s">
        <v>12</v>
      </c>
      <c r="D340" s="223" t="s">
        <v>215</v>
      </c>
      <c r="E340" s="224" t="s">
        <v>658</v>
      </c>
      <c r="F340" s="225" t="s">
        <v>384</v>
      </c>
      <c r="G340" s="2"/>
      <c r="H340" s="421">
        <f>SUM(H341)</f>
        <v>1387979</v>
      </c>
    </row>
    <row r="341" spans="1:8" s="493" customFormat="1" ht="48.75" customHeight="1" x14ac:dyDescent="0.25">
      <c r="A341" s="3" t="s">
        <v>772</v>
      </c>
      <c r="B341" s="2" t="s">
        <v>29</v>
      </c>
      <c r="C341" s="2" t="s">
        <v>12</v>
      </c>
      <c r="D341" s="223" t="s">
        <v>215</v>
      </c>
      <c r="E341" s="224" t="s">
        <v>658</v>
      </c>
      <c r="F341" s="225" t="s">
        <v>659</v>
      </c>
      <c r="G341" s="2"/>
      <c r="H341" s="421">
        <f>SUM(H342)</f>
        <v>1387979</v>
      </c>
    </row>
    <row r="342" spans="1:8" s="493" customFormat="1" ht="32.25" customHeight="1" x14ac:dyDescent="0.25">
      <c r="A342" s="576" t="s">
        <v>537</v>
      </c>
      <c r="B342" s="2" t="s">
        <v>29</v>
      </c>
      <c r="C342" s="2" t="s">
        <v>12</v>
      </c>
      <c r="D342" s="223" t="s">
        <v>215</v>
      </c>
      <c r="E342" s="224" t="s">
        <v>658</v>
      </c>
      <c r="F342" s="225" t="s">
        <v>659</v>
      </c>
      <c r="G342" s="2" t="s">
        <v>16</v>
      </c>
      <c r="H342" s="423">
        <f>SUM(прил7!I390)</f>
        <v>1387979</v>
      </c>
    </row>
    <row r="343" spans="1:8" s="637" customFormat="1" ht="18" customHeight="1" x14ac:dyDescent="0.25">
      <c r="A343" s="597" t="s">
        <v>665</v>
      </c>
      <c r="B343" s="2" t="s">
        <v>29</v>
      </c>
      <c r="C343" s="2" t="s">
        <v>12</v>
      </c>
      <c r="D343" s="223" t="s">
        <v>215</v>
      </c>
      <c r="E343" s="224" t="s">
        <v>660</v>
      </c>
      <c r="F343" s="225" t="s">
        <v>384</v>
      </c>
      <c r="G343" s="2"/>
      <c r="H343" s="421">
        <f>SUM(H344)</f>
        <v>1542866</v>
      </c>
    </row>
    <row r="344" spans="1:8" s="634" customFormat="1" ht="33.75" customHeight="1" x14ac:dyDescent="0.25">
      <c r="A344" s="597" t="s">
        <v>678</v>
      </c>
      <c r="B344" s="2" t="s">
        <v>29</v>
      </c>
      <c r="C344" s="2" t="s">
        <v>12</v>
      </c>
      <c r="D344" s="223" t="s">
        <v>215</v>
      </c>
      <c r="E344" s="224" t="s">
        <v>660</v>
      </c>
      <c r="F344" s="225" t="s">
        <v>677</v>
      </c>
      <c r="G344" s="2"/>
      <c r="H344" s="421">
        <f>SUM(H345)</f>
        <v>1542866</v>
      </c>
    </row>
    <row r="345" spans="1:8" s="634" customFormat="1" ht="32.25" customHeight="1" x14ac:dyDescent="0.25">
      <c r="A345" s="597" t="s">
        <v>537</v>
      </c>
      <c r="B345" s="2" t="s">
        <v>29</v>
      </c>
      <c r="C345" s="2" t="s">
        <v>12</v>
      </c>
      <c r="D345" s="223" t="s">
        <v>215</v>
      </c>
      <c r="E345" s="224" t="s">
        <v>660</v>
      </c>
      <c r="F345" s="225" t="s">
        <v>677</v>
      </c>
      <c r="G345" s="2" t="s">
        <v>16</v>
      </c>
      <c r="H345" s="423">
        <f>SUM(прил7!I393)</f>
        <v>1542866</v>
      </c>
    </row>
    <row r="346" spans="1:8" s="493" customFormat="1" ht="18.75" customHeight="1" x14ac:dyDescent="0.25">
      <c r="A346" s="3" t="s">
        <v>664</v>
      </c>
      <c r="B346" s="2" t="s">
        <v>29</v>
      </c>
      <c r="C346" s="2" t="s">
        <v>12</v>
      </c>
      <c r="D346" s="223" t="s">
        <v>215</v>
      </c>
      <c r="E346" s="224" t="s">
        <v>661</v>
      </c>
      <c r="F346" s="225" t="s">
        <v>384</v>
      </c>
      <c r="G346" s="2"/>
      <c r="H346" s="421">
        <f>SUM(H347)</f>
        <v>359918</v>
      </c>
    </row>
    <row r="347" spans="1:8" s="493" customFormat="1" ht="33" customHeight="1" x14ac:dyDescent="0.25">
      <c r="A347" s="3" t="s">
        <v>771</v>
      </c>
      <c r="B347" s="2" t="s">
        <v>29</v>
      </c>
      <c r="C347" s="2" t="s">
        <v>12</v>
      </c>
      <c r="D347" s="223" t="s">
        <v>215</v>
      </c>
      <c r="E347" s="224" t="s">
        <v>661</v>
      </c>
      <c r="F347" s="225" t="s">
        <v>662</v>
      </c>
      <c r="G347" s="2"/>
      <c r="H347" s="421">
        <f>SUM(H348)</f>
        <v>359918</v>
      </c>
    </row>
    <row r="348" spans="1:8" s="493" customFormat="1" ht="32.25" customHeight="1" x14ac:dyDescent="0.25">
      <c r="A348" s="576" t="s">
        <v>537</v>
      </c>
      <c r="B348" s="2" t="s">
        <v>29</v>
      </c>
      <c r="C348" s="2" t="s">
        <v>12</v>
      </c>
      <c r="D348" s="223" t="s">
        <v>215</v>
      </c>
      <c r="E348" s="224" t="s">
        <v>661</v>
      </c>
      <c r="F348" s="225" t="s">
        <v>662</v>
      </c>
      <c r="G348" s="2" t="s">
        <v>16</v>
      </c>
      <c r="H348" s="423">
        <f>SUM(прил7!I396)</f>
        <v>359918</v>
      </c>
    </row>
    <row r="349" spans="1:8" ht="65.25" hidden="1" customHeight="1" x14ac:dyDescent="0.25">
      <c r="A349" s="76" t="s">
        <v>147</v>
      </c>
      <c r="B349" s="44" t="s">
        <v>29</v>
      </c>
      <c r="C349" s="44" t="s">
        <v>12</v>
      </c>
      <c r="D349" s="259" t="s">
        <v>217</v>
      </c>
      <c r="E349" s="260" t="s">
        <v>383</v>
      </c>
      <c r="F349" s="261" t="s">
        <v>384</v>
      </c>
      <c r="G349" s="44"/>
      <c r="H349" s="421">
        <f>SUM(H350)</f>
        <v>0</v>
      </c>
    </row>
    <row r="350" spans="1:8" ht="33" hidden="1" customHeight="1" x14ac:dyDescent="0.25">
      <c r="A350" s="76" t="s">
        <v>449</v>
      </c>
      <c r="B350" s="44" t="s">
        <v>29</v>
      </c>
      <c r="C350" s="44" t="s">
        <v>12</v>
      </c>
      <c r="D350" s="259" t="s">
        <v>217</v>
      </c>
      <c r="E350" s="260" t="s">
        <v>10</v>
      </c>
      <c r="F350" s="261" t="s">
        <v>384</v>
      </c>
      <c r="G350" s="44"/>
      <c r="H350" s="421">
        <f>SUM(H351)</f>
        <v>0</v>
      </c>
    </row>
    <row r="351" spans="1:8" ht="17.25" hidden="1" customHeight="1" x14ac:dyDescent="0.25">
      <c r="A351" s="577" t="s">
        <v>450</v>
      </c>
      <c r="B351" s="44" t="s">
        <v>29</v>
      </c>
      <c r="C351" s="44" t="s">
        <v>12</v>
      </c>
      <c r="D351" s="259" t="s">
        <v>217</v>
      </c>
      <c r="E351" s="260" t="s">
        <v>10</v>
      </c>
      <c r="F351" s="261" t="s">
        <v>451</v>
      </c>
      <c r="G351" s="44"/>
      <c r="H351" s="421">
        <f>SUM(H352)</f>
        <v>0</v>
      </c>
    </row>
    <row r="352" spans="1:8" ht="31.5" hidden="1" customHeight="1" x14ac:dyDescent="0.25">
      <c r="A352" s="570" t="s">
        <v>537</v>
      </c>
      <c r="B352" s="2" t="s">
        <v>29</v>
      </c>
      <c r="C352" s="2" t="s">
        <v>12</v>
      </c>
      <c r="D352" s="223" t="s">
        <v>217</v>
      </c>
      <c r="E352" s="224" t="s">
        <v>10</v>
      </c>
      <c r="F352" s="225" t="s">
        <v>451</v>
      </c>
      <c r="G352" s="2" t="s">
        <v>16</v>
      </c>
      <c r="H352" s="423">
        <f>SUM(прил7!I400)</f>
        <v>0</v>
      </c>
    </row>
    <row r="353" spans="1:8" s="37" customFormat="1" ht="62.25" customHeight="1" x14ac:dyDescent="0.25">
      <c r="A353" s="75" t="s">
        <v>128</v>
      </c>
      <c r="B353" s="28" t="s">
        <v>29</v>
      </c>
      <c r="C353" s="42" t="s">
        <v>12</v>
      </c>
      <c r="D353" s="232" t="s">
        <v>199</v>
      </c>
      <c r="E353" s="233" t="s">
        <v>383</v>
      </c>
      <c r="F353" s="234" t="s">
        <v>384</v>
      </c>
      <c r="G353" s="28"/>
      <c r="H353" s="420">
        <f>SUM(H354)</f>
        <v>1197020</v>
      </c>
    </row>
    <row r="354" spans="1:8" s="37" customFormat="1" ht="95.25" customHeight="1" x14ac:dyDescent="0.25">
      <c r="A354" s="76" t="s">
        <v>144</v>
      </c>
      <c r="B354" s="2" t="s">
        <v>29</v>
      </c>
      <c r="C354" s="35" t="s">
        <v>12</v>
      </c>
      <c r="D354" s="262" t="s">
        <v>201</v>
      </c>
      <c r="E354" s="263" t="s">
        <v>383</v>
      </c>
      <c r="F354" s="264" t="s">
        <v>384</v>
      </c>
      <c r="G354" s="2"/>
      <c r="H354" s="421">
        <f>SUM(H355)</f>
        <v>1197020</v>
      </c>
    </row>
    <row r="355" spans="1:8" s="37" customFormat="1" ht="48.75" customHeight="1" x14ac:dyDescent="0.25">
      <c r="A355" s="76" t="s">
        <v>403</v>
      </c>
      <c r="B355" s="2" t="s">
        <v>29</v>
      </c>
      <c r="C355" s="35" t="s">
        <v>12</v>
      </c>
      <c r="D355" s="262" t="s">
        <v>201</v>
      </c>
      <c r="E355" s="263" t="s">
        <v>10</v>
      </c>
      <c r="F355" s="264" t="s">
        <v>384</v>
      </c>
      <c r="G355" s="2"/>
      <c r="H355" s="421">
        <f>SUM(H356)</f>
        <v>1197020</v>
      </c>
    </row>
    <row r="356" spans="1:8" s="37" customFormat="1" ht="15.75" customHeight="1" x14ac:dyDescent="0.25">
      <c r="A356" s="3" t="s">
        <v>99</v>
      </c>
      <c r="B356" s="2" t="s">
        <v>29</v>
      </c>
      <c r="C356" s="35" t="s">
        <v>12</v>
      </c>
      <c r="D356" s="262" t="s">
        <v>201</v>
      </c>
      <c r="E356" s="263" t="s">
        <v>10</v>
      </c>
      <c r="F356" s="264" t="s">
        <v>404</v>
      </c>
      <c r="G356" s="2"/>
      <c r="H356" s="421">
        <f>SUM(H357)</f>
        <v>1197020</v>
      </c>
    </row>
    <row r="357" spans="1:8" s="37" customFormat="1" ht="31.5" customHeight="1" x14ac:dyDescent="0.25">
      <c r="A357" s="571" t="s">
        <v>537</v>
      </c>
      <c r="B357" s="2" t="s">
        <v>29</v>
      </c>
      <c r="C357" s="35" t="s">
        <v>12</v>
      </c>
      <c r="D357" s="262" t="s">
        <v>201</v>
      </c>
      <c r="E357" s="263" t="s">
        <v>10</v>
      </c>
      <c r="F357" s="264" t="s">
        <v>404</v>
      </c>
      <c r="G357" s="2" t="s">
        <v>16</v>
      </c>
      <c r="H357" s="422">
        <f>SUM(прил7!I405)</f>
        <v>1197020</v>
      </c>
    </row>
    <row r="358" spans="1:8" s="37" customFormat="1" ht="33" customHeight="1" x14ac:dyDescent="0.25">
      <c r="A358" s="114" t="s">
        <v>114</v>
      </c>
      <c r="B358" s="28" t="s">
        <v>29</v>
      </c>
      <c r="C358" s="68" t="s">
        <v>12</v>
      </c>
      <c r="D358" s="265" t="s">
        <v>186</v>
      </c>
      <c r="E358" s="266" t="s">
        <v>383</v>
      </c>
      <c r="F358" s="267" t="s">
        <v>384</v>
      </c>
      <c r="G358" s="28"/>
      <c r="H358" s="420">
        <f>SUM(H359)</f>
        <v>106571</v>
      </c>
    </row>
    <row r="359" spans="1:8" s="37" customFormat="1" ht="48.75" customHeight="1" x14ac:dyDescent="0.25">
      <c r="A359" s="7" t="s">
        <v>693</v>
      </c>
      <c r="B359" s="2" t="s">
        <v>29</v>
      </c>
      <c r="C359" s="35" t="s">
        <v>12</v>
      </c>
      <c r="D359" s="262" t="s">
        <v>696</v>
      </c>
      <c r="E359" s="263" t="s">
        <v>383</v>
      </c>
      <c r="F359" s="264" t="s">
        <v>384</v>
      </c>
      <c r="G359" s="2"/>
      <c r="H359" s="421">
        <f>SUM(H360)</f>
        <v>106571</v>
      </c>
    </row>
    <row r="360" spans="1:8" s="37" customFormat="1" ht="31.5" customHeight="1" x14ac:dyDescent="0.25">
      <c r="A360" s="7" t="s">
        <v>694</v>
      </c>
      <c r="B360" s="2" t="s">
        <v>29</v>
      </c>
      <c r="C360" s="35" t="s">
        <v>12</v>
      </c>
      <c r="D360" s="262" t="s">
        <v>696</v>
      </c>
      <c r="E360" s="263" t="s">
        <v>10</v>
      </c>
      <c r="F360" s="264" t="s">
        <v>384</v>
      </c>
      <c r="G360" s="2"/>
      <c r="H360" s="421">
        <f>SUM(H361)</f>
        <v>106571</v>
      </c>
    </row>
    <row r="361" spans="1:8" s="37" customFormat="1" ht="19.5" customHeight="1" x14ac:dyDescent="0.25">
      <c r="A361" s="7" t="s">
        <v>695</v>
      </c>
      <c r="B361" s="2" t="s">
        <v>29</v>
      </c>
      <c r="C361" s="35" t="s">
        <v>12</v>
      </c>
      <c r="D361" s="262" t="s">
        <v>696</v>
      </c>
      <c r="E361" s="263" t="s">
        <v>10</v>
      </c>
      <c r="F361" s="264" t="s">
        <v>697</v>
      </c>
      <c r="G361" s="2"/>
      <c r="H361" s="421">
        <f>SUM(H362)</f>
        <v>106571</v>
      </c>
    </row>
    <row r="362" spans="1:8" s="37" customFormat="1" ht="31.5" customHeight="1" x14ac:dyDescent="0.25">
      <c r="A362" s="7" t="s">
        <v>537</v>
      </c>
      <c r="B362" s="2" t="s">
        <v>29</v>
      </c>
      <c r="C362" s="35" t="s">
        <v>12</v>
      </c>
      <c r="D362" s="262" t="s">
        <v>696</v>
      </c>
      <c r="E362" s="263" t="s">
        <v>10</v>
      </c>
      <c r="F362" s="264" t="s">
        <v>697</v>
      </c>
      <c r="G362" s="2" t="s">
        <v>16</v>
      </c>
      <c r="H362" s="422">
        <f>SUM(прил7!I410)</f>
        <v>106571</v>
      </c>
    </row>
    <row r="363" spans="1:8" s="37" customFormat="1" ht="18" customHeight="1" x14ac:dyDescent="0.25">
      <c r="A363" s="86" t="s">
        <v>570</v>
      </c>
      <c r="B363" s="23" t="s">
        <v>29</v>
      </c>
      <c r="C363" s="380" t="s">
        <v>15</v>
      </c>
      <c r="D363" s="381"/>
      <c r="E363" s="382"/>
      <c r="F363" s="383"/>
      <c r="G363" s="23"/>
      <c r="H363" s="427">
        <f>SUM(H366+H384)</f>
        <v>12787099</v>
      </c>
    </row>
    <row r="364" spans="1:8" s="37" customFormat="1" ht="33" hidden="1" customHeight="1" x14ac:dyDescent="0.25">
      <c r="A364" s="3" t="s">
        <v>532</v>
      </c>
      <c r="B364" s="44" t="s">
        <v>29</v>
      </c>
      <c r="C364" s="44" t="s">
        <v>15</v>
      </c>
      <c r="D364" s="262" t="s">
        <v>222</v>
      </c>
      <c r="E364" s="263" t="s">
        <v>10</v>
      </c>
      <c r="F364" s="264" t="s">
        <v>531</v>
      </c>
      <c r="G364" s="2"/>
      <c r="H364" s="421" t="e">
        <f>SUM(H365)</f>
        <v>#REF!</v>
      </c>
    </row>
    <row r="365" spans="1:8" s="37" customFormat="1" ht="31.5" hidden="1" customHeight="1" x14ac:dyDescent="0.25">
      <c r="A365" s="570" t="s">
        <v>537</v>
      </c>
      <c r="B365" s="44" t="s">
        <v>29</v>
      </c>
      <c r="C365" s="44" t="s">
        <v>15</v>
      </c>
      <c r="D365" s="262" t="s">
        <v>222</v>
      </c>
      <c r="E365" s="263" t="s">
        <v>10</v>
      </c>
      <c r="F365" s="264" t="s">
        <v>531</v>
      </c>
      <c r="G365" s="2" t="s">
        <v>16</v>
      </c>
      <c r="H365" s="422" t="e">
        <f>SUM(прил7!#REF!)</f>
        <v>#REF!</v>
      </c>
    </row>
    <row r="366" spans="1:8" s="37" customFormat="1" ht="31.5" customHeight="1" x14ac:dyDescent="0.25">
      <c r="A366" s="27" t="s">
        <v>141</v>
      </c>
      <c r="B366" s="28" t="s">
        <v>29</v>
      </c>
      <c r="C366" s="28" t="s">
        <v>15</v>
      </c>
      <c r="D366" s="220" t="s">
        <v>441</v>
      </c>
      <c r="E366" s="221" t="s">
        <v>383</v>
      </c>
      <c r="F366" s="222" t="s">
        <v>384</v>
      </c>
      <c r="G366" s="28"/>
      <c r="H366" s="420">
        <f>SUM(H367+H380)</f>
        <v>12312099</v>
      </c>
    </row>
    <row r="367" spans="1:8" s="37" customFormat="1" ht="48" customHeight="1" x14ac:dyDescent="0.25">
      <c r="A367" s="3" t="s">
        <v>146</v>
      </c>
      <c r="B367" s="44" t="s">
        <v>29</v>
      </c>
      <c r="C367" s="44" t="s">
        <v>15</v>
      </c>
      <c r="D367" s="259" t="s">
        <v>216</v>
      </c>
      <c r="E367" s="260" t="s">
        <v>383</v>
      </c>
      <c r="F367" s="261" t="s">
        <v>384</v>
      </c>
      <c r="G367" s="44"/>
      <c r="H367" s="421">
        <f>SUM(H368)</f>
        <v>12312099</v>
      </c>
    </row>
    <row r="368" spans="1:8" s="37" customFormat="1" ht="33" customHeight="1" x14ac:dyDescent="0.25">
      <c r="A368" s="3" t="s">
        <v>455</v>
      </c>
      <c r="B368" s="44" t="s">
        <v>29</v>
      </c>
      <c r="C368" s="44" t="s">
        <v>15</v>
      </c>
      <c r="D368" s="259" t="s">
        <v>216</v>
      </c>
      <c r="E368" s="260" t="s">
        <v>10</v>
      </c>
      <c r="F368" s="261" t="s">
        <v>384</v>
      </c>
      <c r="G368" s="44"/>
      <c r="H368" s="421">
        <f>SUM(H369+H371+H373+H378)</f>
        <v>12312099</v>
      </c>
    </row>
    <row r="369" spans="1:8" s="37" customFormat="1" ht="47.25" x14ac:dyDescent="0.25">
      <c r="A369" s="3" t="s">
        <v>888</v>
      </c>
      <c r="B369" s="44" t="s">
        <v>29</v>
      </c>
      <c r="C369" s="44" t="s">
        <v>15</v>
      </c>
      <c r="D369" s="259" t="s">
        <v>216</v>
      </c>
      <c r="E369" s="260" t="s">
        <v>10</v>
      </c>
      <c r="F369" s="225" t="s">
        <v>881</v>
      </c>
      <c r="G369" s="59"/>
      <c r="H369" s="421">
        <f>SUM(H370)</f>
        <v>435195</v>
      </c>
    </row>
    <row r="370" spans="1:8" s="37" customFormat="1" ht="33" customHeight="1" x14ac:dyDescent="0.25">
      <c r="A370" s="89" t="s">
        <v>834</v>
      </c>
      <c r="B370" s="44" t="s">
        <v>29</v>
      </c>
      <c r="C370" s="44" t="s">
        <v>15</v>
      </c>
      <c r="D370" s="259" t="s">
        <v>216</v>
      </c>
      <c r="E370" s="260" t="s">
        <v>10</v>
      </c>
      <c r="F370" s="225" t="s">
        <v>881</v>
      </c>
      <c r="G370" s="59" t="s">
        <v>835</v>
      </c>
      <c r="H370" s="423">
        <f>SUM(прил7!I416)</f>
        <v>435195</v>
      </c>
    </row>
    <row r="371" spans="1:8" s="37" customFormat="1" ht="78.75" x14ac:dyDescent="0.25">
      <c r="A371" s="3" t="s">
        <v>889</v>
      </c>
      <c r="B371" s="44" t="s">
        <v>29</v>
      </c>
      <c r="C371" s="44" t="s">
        <v>15</v>
      </c>
      <c r="D371" s="259" t="s">
        <v>216</v>
      </c>
      <c r="E371" s="260" t="s">
        <v>10</v>
      </c>
      <c r="F371" s="225" t="s">
        <v>882</v>
      </c>
      <c r="G371" s="59"/>
      <c r="H371" s="421">
        <f>SUM(H372)</f>
        <v>39775</v>
      </c>
    </row>
    <row r="372" spans="1:8" s="37" customFormat="1" ht="33" customHeight="1" x14ac:dyDescent="0.25">
      <c r="A372" s="89" t="s">
        <v>834</v>
      </c>
      <c r="B372" s="44" t="s">
        <v>29</v>
      </c>
      <c r="C372" s="44" t="s">
        <v>15</v>
      </c>
      <c r="D372" s="259" t="s">
        <v>216</v>
      </c>
      <c r="E372" s="260" t="s">
        <v>10</v>
      </c>
      <c r="F372" s="225" t="s">
        <v>882</v>
      </c>
      <c r="G372" s="59" t="s">
        <v>835</v>
      </c>
      <c r="H372" s="423">
        <f>SUM(прил7!I418)</f>
        <v>39775</v>
      </c>
    </row>
    <row r="373" spans="1:8" s="37" customFormat="1" ht="32.25" customHeight="1" x14ac:dyDescent="0.25">
      <c r="A373" s="61" t="s">
        <v>84</v>
      </c>
      <c r="B373" s="44" t="s">
        <v>29</v>
      </c>
      <c r="C373" s="44" t="s">
        <v>15</v>
      </c>
      <c r="D373" s="259" t="s">
        <v>216</v>
      </c>
      <c r="E373" s="260" t="s">
        <v>10</v>
      </c>
      <c r="F373" s="261" t="s">
        <v>415</v>
      </c>
      <c r="G373" s="44"/>
      <c r="H373" s="421">
        <f>SUM(H374:H377)</f>
        <v>10735709</v>
      </c>
    </row>
    <row r="374" spans="1:8" s="37" customFormat="1" ht="32.25" customHeight="1" x14ac:dyDescent="0.25">
      <c r="A374" s="101" t="s">
        <v>76</v>
      </c>
      <c r="B374" s="44" t="s">
        <v>29</v>
      </c>
      <c r="C374" s="44" t="s">
        <v>15</v>
      </c>
      <c r="D374" s="259" t="s">
        <v>216</v>
      </c>
      <c r="E374" s="260" t="s">
        <v>10</v>
      </c>
      <c r="F374" s="261" t="s">
        <v>415</v>
      </c>
      <c r="G374" s="44" t="s">
        <v>13</v>
      </c>
      <c r="H374" s="423">
        <f>SUM(прил7!I420)</f>
        <v>1843783</v>
      </c>
    </row>
    <row r="375" spans="1:8" s="37" customFormat="1" ht="32.25" customHeight="1" x14ac:dyDescent="0.25">
      <c r="A375" s="585" t="s">
        <v>537</v>
      </c>
      <c r="B375" s="44" t="s">
        <v>29</v>
      </c>
      <c r="C375" s="44" t="s">
        <v>15</v>
      </c>
      <c r="D375" s="259" t="s">
        <v>216</v>
      </c>
      <c r="E375" s="260" t="s">
        <v>10</v>
      </c>
      <c r="F375" s="261" t="s">
        <v>415</v>
      </c>
      <c r="G375" s="44" t="s">
        <v>16</v>
      </c>
      <c r="H375" s="423">
        <f>SUM(прил7!I421)</f>
        <v>893554</v>
      </c>
    </row>
    <row r="376" spans="1:8" s="37" customFormat="1" ht="32.25" customHeight="1" x14ac:dyDescent="0.25">
      <c r="A376" s="89" t="s">
        <v>834</v>
      </c>
      <c r="B376" s="44" t="s">
        <v>29</v>
      </c>
      <c r="C376" s="44" t="s">
        <v>15</v>
      </c>
      <c r="D376" s="259" t="s">
        <v>216</v>
      </c>
      <c r="E376" s="260" t="s">
        <v>10</v>
      </c>
      <c r="F376" s="261" t="s">
        <v>415</v>
      </c>
      <c r="G376" s="44" t="s">
        <v>835</v>
      </c>
      <c r="H376" s="423">
        <f>SUM(прил7!I422)</f>
        <v>7739113</v>
      </c>
    </row>
    <row r="377" spans="1:8" s="37" customFormat="1" ht="17.25" customHeight="1" x14ac:dyDescent="0.25">
      <c r="A377" s="61" t="s">
        <v>18</v>
      </c>
      <c r="B377" s="44" t="s">
        <v>29</v>
      </c>
      <c r="C377" s="44" t="s">
        <v>15</v>
      </c>
      <c r="D377" s="259" t="s">
        <v>216</v>
      </c>
      <c r="E377" s="260" t="s">
        <v>10</v>
      </c>
      <c r="F377" s="261" t="s">
        <v>415</v>
      </c>
      <c r="G377" s="44" t="s">
        <v>17</v>
      </c>
      <c r="H377" s="423">
        <f>SUM(прил7!I423)</f>
        <v>259259</v>
      </c>
    </row>
    <row r="378" spans="1:8" s="37" customFormat="1" ht="33" customHeight="1" x14ac:dyDescent="0.25">
      <c r="A378" s="61" t="s">
        <v>837</v>
      </c>
      <c r="B378" s="44" t="s">
        <v>29</v>
      </c>
      <c r="C378" s="44" t="s">
        <v>15</v>
      </c>
      <c r="D378" s="259" t="s">
        <v>216</v>
      </c>
      <c r="E378" s="260" t="s">
        <v>10</v>
      </c>
      <c r="F378" s="261" t="s">
        <v>836</v>
      </c>
      <c r="G378" s="44"/>
      <c r="H378" s="421">
        <f>SUM(H379)</f>
        <v>1101420</v>
      </c>
    </row>
    <row r="379" spans="1:8" s="37" customFormat="1" ht="33" customHeight="1" x14ac:dyDescent="0.25">
      <c r="A379" s="101" t="s">
        <v>834</v>
      </c>
      <c r="B379" s="44" t="s">
        <v>29</v>
      </c>
      <c r="C379" s="44" t="s">
        <v>15</v>
      </c>
      <c r="D379" s="259" t="s">
        <v>216</v>
      </c>
      <c r="E379" s="260" t="s">
        <v>10</v>
      </c>
      <c r="F379" s="261" t="s">
        <v>836</v>
      </c>
      <c r="G379" s="44" t="s">
        <v>835</v>
      </c>
      <c r="H379" s="423">
        <f>SUM(прил7!I425)</f>
        <v>1101420</v>
      </c>
    </row>
    <row r="380" spans="1:8" s="37" customFormat="1" ht="65.25" hidden="1" customHeight="1" x14ac:dyDescent="0.25">
      <c r="A380" s="76" t="s">
        <v>147</v>
      </c>
      <c r="B380" s="44" t="s">
        <v>29</v>
      </c>
      <c r="C380" s="44" t="s">
        <v>15</v>
      </c>
      <c r="D380" s="259" t="s">
        <v>217</v>
      </c>
      <c r="E380" s="260" t="s">
        <v>383</v>
      </c>
      <c r="F380" s="261" t="s">
        <v>384</v>
      </c>
      <c r="G380" s="44"/>
      <c r="H380" s="421">
        <f>SUM(H381)</f>
        <v>0</v>
      </c>
    </row>
    <row r="381" spans="1:8" s="37" customFormat="1" ht="33" hidden="1" customHeight="1" x14ac:dyDescent="0.25">
      <c r="A381" s="76" t="s">
        <v>449</v>
      </c>
      <c r="B381" s="44" t="s">
        <v>29</v>
      </c>
      <c r="C381" s="44" t="s">
        <v>15</v>
      </c>
      <c r="D381" s="259" t="s">
        <v>217</v>
      </c>
      <c r="E381" s="260" t="s">
        <v>10</v>
      </c>
      <c r="F381" s="261" t="s">
        <v>384</v>
      </c>
      <c r="G381" s="44"/>
      <c r="H381" s="421">
        <f>SUM(H382)</f>
        <v>0</v>
      </c>
    </row>
    <row r="382" spans="1:8" s="37" customFormat="1" ht="18.75" hidden="1" customHeight="1" x14ac:dyDescent="0.25">
      <c r="A382" s="577" t="s">
        <v>450</v>
      </c>
      <c r="B382" s="44" t="s">
        <v>29</v>
      </c>
      <c r="C382" s="44" t="s">
        <v>15</v>
      </c>
      <c r="D382" s="259" t="s">
        <v>217</v>
      </c>
      <c r="E382" s="260" t="s">
        <v>10</v>
      </c>
      <c r="F382" s="261" t="s">
        <v>451</v>
      </c>
      <c r="G382" s="44"/>
      <c r="H382" s="421">
        <f>SUM(H383)</f>
        <v>0</v>
      </c>
    </row>
    <row r="383" spans="1:8" s="37" customFormat="1" ht="33" hidden="1" customHeight="1" x14ac:dyDescent="0.25">
      <c r="A383" s="570" t="s">
        <v>537</v>
      </c>
      <c r="B383" s="44" t="s">
        <v>29</v>
      </c>
      <c r="C383" s="44" t="s">
        <v>15</v>
      </c>
      <c r="D383" s="259" t="s">
        <v>217</v>
      </c>
      <c r="E383" s="224" t="s">
        <v>10</v>
      </c>
      <c r="F383" s="225" t="s">
        <v>451</v>
      </c>
      <c r="G383" s="44" t="s">
        <v>16</v>
      </c>
      <c r="H383" s="423">
        <f>SUM(прил7!I429)</f>
        <v>0</v>
      </c>
    </row>
    <row r="384" spans="1:8" s="37" customFormat="1" ht="64.5" customHeight="1" x14ac:dyDescent="0.25">
      <c r="A384" s="75" t="s">
        <v>128</v>
      </c>
      <c r="B384" s="28" t="s">
        <v>29</v>
      </c>
      <c r="C384" s="42" t="s">
        <v>15</v>
      </c>
      <c r="D384" s="232" t="s">
        <v>199</v>
      </c>
      <c r="E384" s="233" t="s">
        <v>383</v>
      </c>
      <c r="F384" s="234" t="s">
        <v>384</v>
      </c>
      <c r="G384" s="28"/>
      <c r="H384" s="420">
        <f>SUM(H385)</f>
        <v>475000</v>
      </c>
    </row>
    <row r="385" spans="1:8" s="37" customFormat="1" ht="94.5" customHeight="1" x14ac:dyDescent="0.25">
      <c r="A385" s="76" t="s">
        <v>144</v>
      </c>
      <c r="B385" s="2" t="s">
        <v>29</v>
      </c>
      <c r="C385" s="35" t="s">
        <v>15</v>
      </c>
      <c r="D385" s="262" t="s">
        <v>201</v>
      </c>
      <c r="E385" s="263" t="s">
        <v>383</v>
      </c>
      <c r="F385" s="264" t="s">
        <v>384</v>
      </c>
      <c r="G385" s="2"/>
      <c r="H385" s="421">
        <f>SUM(H386)</f>
        <v>475000</v>
      </c>
    </row>
    <row r="386" spans="1:8" s="37" customFormat="1" ht="46.5" customHeight="1" x14ac:dyDescent="0.25">
      <c r="A386" s="103" t="s">
        <v>403</v>
      </c>
      <c r="B386" s="2" t="s">
        <v>29</v>
      </c>
      <c r="C386" s="35" t="s">
        <v>15</v>
      </c>
      <c r="D386" s="262" t="s">
        <v>201</v>
      </c>
      <c r="E386" s="263" t="s">
        <v>10</v>
      </c>
      <c r="F386" s="264" t="s">
        <v>384</v>
      </c>
      <c r="G386" s="2"/>
      <c r="H386" s="421">
        <f>SUM(H387)</f>
        <v>475000</v>
      </c>
    </row>
    <row r="387" spans="1:8" s="37" customFormat="1" ht="18.75" customHeight="1" x14ac:dyDescent="0.25">
      <c r="A387" s="61" t="s">
        <v>99</v>
      </c>
      <c r="B387" s="2" t="s">
        <v>29</v>
      </c>
      <c r="C387" s="35" t="s">
        <v>15</v>
      </c>
      <c r="D387" s="262" t="s">
        <v>201</v>
      </c>
      <c r="E387" s="263" t="s">
        <v>10</v>
      </c>
      <c r="F387" s="264" t="s">
        <v>404</v>
      </c>
      <c r="G387" s="2"/>
      <c r="H387" s="421">
        <f>SUM(H388:H389)</f>
        <v>475000</v>
      </c>
    </row>
    <row r="388" spans="1:8" s="37" customFormat="1" ht="34.5" customHeight="1" x14ac:dyDescent="0.25">
      <c r="A388" s="585" t="s">
        <v>537</v>
      </c>
      <c r="B388" s="2" t="s">
        <v>29</v>
      </c>
      <c r="C388" s="35" t="s">
        <v>15</v>
      </c>
      <c r="D388" s="262" t="s">
        <v>201</v>
      </c>
      <c r="E388" s="263" t="s">
        <v>10</v>
      </c>
      <c r="F388" s="264" t="s">
        <v>404</v>
      </c>
      <c r="G388" s="2" t="s">
        <v>16</v>
      </c>
      <c r="H388" s="422">
        <f>SUM(прил7!I434)</f>
        <v>16800</v>
      </c>
    </row>
    <row r="389" spans="1:8" s="37" customFormat="1" ht="34.5" customHeight="1" x14ac:dyDescent="0.25">
      <c r="A389" s="101" t="s">
        <v>834</v>
      </c>
      <c r="B389" s="2" t="s">
        <v>29</v>
      </c>
      <c r="C389" s="35" t="s">
        <v>15</v>
      </c>
      <c r="D389" s="262" t="s">
        <v>201</v>
      </c>
      <c r="E389" s="263" t="s">
        <v>10</v>
      </c>
      <c r="F389" s="264" t="s">
        <v>404</v>
      </c>
      <c r="G389" s="2" t="s">
        <v>835</v>
      </c>
      <c r="H389" s="422">
        <f>SUM(прил7!I435)</f>
        <v>458200</v>
      </c>
    </row>
    <row r="390" spans="1:8" ht="15.75" x14ac:dyDescent="0.25">
      <c r="A390" s="86" t="s">
        <v>576</v>
      </c>
      <c r="B390" s="23" t="s">
        <v>29</v>
      </c>
      <c r="C390" s="23" t="s">
        <v>29</v>
      </c>
      <c r="D390" s="217"/>
      <c r="E390" s="218"/>
      <c r="F390" s="219"/>
      <c r="G390" s="22"/>
      <c r="H390" s="427">
        <f>SUM(H391,H407)</f>
        <v>2350792</v>
      </c>
    </row>
    <row r="391" spans="1:8" ht="63" x14ac:dyDescent="0.25">
      <c r="A391" s="75" t="s">
        <v>151</v>
      </c>
      <c r="B391" s="28" t="s">
        <v>29</v>
      </c>
      <c r="C391" s="28" t="s">
        <v>29</v>
      </c>
      <c r="D391" s="220" t="s">
        <v>456</v>
      </c>
      <c r="E391" s="221" t="s">
        <v>383</v>
      </c>
      <c r="F391" s="222" t="s">
        <v>384</v>
      </c>
      <c r="G391" s="28"/>
      <c r="H391" s="420">
        <f>SUM(H392,H397)</f>
        <v>2325792</v>
      </c>
    </row>
    <row r="392" spans="1:8" ht="81.75" customHeight="1" x14ac:dyDescent="0.25">
      <c r="A392" s="54" t="s">
        <v>152</v>
      </c>
      <c r="B392" s="44" t="s">
        <v>29</v>
      </c>
      <c r="C392" s="44" t="s">
        <v>29</v>
      </c>
      <c r="D392" s="259" t="s">
        <v>223</v>
      </c>
      <c r="E392" s="260" t="s">
        <v>383</v>
      </c>
      <c r="F392" s="261" t="s">
        <v>384</v>
      </c>
      <c r="G392" s="44"/>
      <c r="H392" s="421">
        <f>SUM(H393)</f>
        <v>148000</v>
      </c>
    </row>
    <row r="393" spans="1:8" ht="33" customHeight="1" x14ac:dyDescent="0.25">
      <c r="A393" s="54" t="s">
        <v>457</v>
      </c>
      <c r="B393" s="44" t="s">
        <v>29</v>
      </c>
      <c r="C393" s="44" t="s">
        <v>29</v>
      </c>
      <c r="D393" s="259" t="s">
        <v>223</v>
      </c>
      <c r="E393" s="260" t="s">
        <v>10</v>
      </c>
      <c r="F393" s="261" t="s">
        <v>384</v>
      </c>
      <c r="G393" s="44"/>
      <c r="H393" s="421">
        <f>SUM(H394)</f>
        <v>148000</v>
      </c>
    </row>
    <row r="394" spans="1:8" ht="15.75" x14ac:dyDescent="0.25">
      <c r="A394" s="3" t="s">
        <v>85</v>
      </c>
      <c r="B394" s="44" t="s">
        <v>29</v>
      </c>
      <c r="C394" s="44" t="s">
        <v>29</v>
      </c>
      <c r="D394" s="259" t="s">
        <v>223</v>
      </c>
      <c r="E394" s="260" t="s">
        <v>10</v>
      </c>
      <c r="F394" s="261" t="s">
        <v>458</v>
      </c>
      <c r="G394" s="44"/>
      <c r="H394" s="421">
        <f>SUM(H395:H396)</f>
        <v>148000</v>
      </c>
    </row>
    <row r="395" spans="1:8" ht="31.5" x14ac:dyDescent="0.25">
      <c r="A395" s="89" t="s">
        <v>537</v>
      </c>
      <c r="B395" s="44" t="s">
        <v>29</v>
      </c>
      <c r="C395" s="44" t="s">
        <v>29</v>
      </c>
      <c r="D395" s="259" t="s">
        <v>223</v>
      </c>
      <c r="E395" s="260" t="s">
        <v>10</v>
      </c>
      <c r="F395" s="261" t="s">
        <v>458</v>
      </c>
      <c r="G395" s="44" t="s">
        <v>16</v>
      </c>
      <c r="H395" s="423">
        <f>SUM(прил7!I535)</f>
        <v>78000</v>
      </c>
    </row>
    <row r="396" spans="1:8" s="623" customFormat="1" ht="15.75" x14ac:dyDescent="0.25">
      <c r="A396" s="61" t="s">
        <v>40</v>
      </c>
      <c r="B396" s="44" t="s">
        <v>29</v>
      </c>
      <c r="C396" s="44" t="s">
        <v>29</v>
      </c>
      <c r="D396" s="259" t="s">
        <v>223</v>
      </c>
      <c r="E396" s="260" t="s">
        <v>10</v>
      </c>
      <c r="F396" s="261" t="s">
        <v>458</v>
      </c>
      <c r="G396" s="44" t="s">
        <v>39</v>
      </c>
      <c r="H396" s="423">
        <f>SUM(прил7!I536)</f>
        <v>70000</v>
      </c>
    </row>
    <row r="397" spans="1:8" ht="64.5" customHeight="1" x14ac:dyDescent="0.25">
      <c r="A397" s="76" t="s">
        <v>153</v>
      </c>
      <c r="B397" s="44" t="s">
        <v>29</v>
      </c>
      <c r="C397" s="44" t="s">
        <v>29</v>
      </c>
      <c r="D397" s="259" t="s">
        <v>219</v>
      </c>
      <c r="E397" s="260" t="s">
        <v>383</v>
      </c>
      <c r="F397" s="261" t="s">
        <v>384</v>
      </c>
      <c r="G397" s="44"/>
      <c r="H397" s="421">
        <f>SUM(H398)</f>
        <v>2177792</v>
      </c>
    </row>
    <row r="398" spans="1:8" ht="32.25" customHeight="1" x14ac:dyDescent="0.25">
      <c r="A398" s="76" t="s">
        <v>459</v>
      </c>
      <c r="B398" s="44" t="s">
        <v>29</v>
      </c>
      <c r="C398" s="44" t="s">
        <v>29</v>
      </c>
      <c r="D398" s="259" t="s">
        <v>219</v>
      </c>
      <c r="E398" s="260" t="s">
        <v>10</v>
      </c>
      <c r="F398" s="261" t="s">
        <v>384</v>
      </c>
      <c r="G398" s="44"/>
      <c r="H398" s="421">
        <f>SUM(H399+H401+H404)</f>
        <v>2177792</v>
      </c>
    </row>
    <row r="399" spans="1:8" ht="18" customHeight="1" x14ac:dyDescent="0.25">
      <c r="A399" s="76" t="s">
        <v>549</v>
      </c>
      <c r="B399" s="2" t="s">
        <v>29</v>
      </c>
      <c r="C399" s="2" t="s">
        <v>29</v>
      </c>
      <c r="D399" s="259" t="s">
        <v>219</v>
      </c>
      <c r="E399" s="224" t="s">
        <v>10</v>
      </c>
      <c r="F399" s="261" t="s">
        <v>548</v>
      </c>
      <c r="G399" s="44"/>
      <c r="H399" s="421">
        <f>SUM(H400)</f>
        <v>754650</v>
      </c>
    </row>
    <row r="400" spans="1:8" ht="16.5" customHeight="1" x14ac:dyDescent="0.25">
      <c r="A400" s="76" t="s">
        <v>40</v>
      </c>
      <c r="B400" s="2" t="s">
        <v>29</v>
      </c>
      <c r="C400" s="2" t="s">
        <v>29</v>
      </c>
      <c r="D400" s="259" t="s">
        <v>219</v>
      </c>
      <c r="E400" s="224" t="s">
        <v>10</v>
      </c>
      <c r="F400" s="261" t="s">
        <v>548</v>
      </c>
      <c r="G400" s="44" t="s">
        <v>39</v>
      </c>
      <c r="H400" s="423">
        <f>SUM(прил7!I540)</f>
        <v>754650</v>
      </c>
    </row>
    <row r="401" spans="1:8" ht="18.75" customHeight="1" x14ac:dyDescent="0.25">
      <c r="A401" s="84" t="s">
        <v>460</v>
      </c>
      <c r="B401" s="2" t="s">
        <v>29</v>
      </c>
      <c r="C401" s="2" t="s">
        <v>29</v>
      </c>
      <c r="D401" s="259" t="s">
        <v>219</v>
      </c>
      <c r="E401" s="224" t="s">
        <v>10</v>
      </c>
      <c r="F401" s="225" t="s">
        <v>461</v>
      </c>
      <c r="G401" s="2"/>
      <c r="H401" s="421">
        <f>SUM(H402:H403)</f>
        <v>1180350</v>
      </c>
    </row>
    <row r="402" spans="1:8" ht="31.5" x14ac:dyDescent="0.25">
      <c r="A402" s="89" t="s">
        <v>537</v>
      </c>
      <c r="B402" s="2" t="s">
        <v>29</v>
      </c>
      <c r="C402" s="2" t="s">
        <v>29</v>
      </c>
      <c r="D402" s="259" t="s">
        <v>219</v>
      </c>
      <c r="E402" s="224" t="s">
        <v>10</v>
      </c>
      <c r="F402" s="225" t="s">
        <v>461</v>
      </c>
      <c r="G402" s="2" t="s">
        <v>16</v>
      </c>
      <c r="H402" s="423">
        <f>SUM(прил7!I441)</f>
        <v>788400</v>
      </c>
    </row>
    <row r="403" spans="1:8" ht="15.75" x14ac:dyDescent="0.25">
      <c r="A403" s="61" t="s">
        <v>40</v>
      </c>
      <c r="B403" s="2" t="s">
        <v>29</v>
      </c>
      <c r="C403" s="2" t="s">
        <v>29</v>
      </c>
      <c r="D403" s="259" t="s">
        <v>219</v>
      </c>
      <c r="E403" s="224" t="s">
        <v>10</v>
      </c>
      <c r="F403" s="225" t="s">
        <v>461</v>
      </c>
      <c r="G403" s="2" t="s">
        <v>39</v>
      </c>
      <c r="H403" s="423">
        <f>SUM(прил7!I542+прил7!I442)</f>
        <v>391950</v>
      </c>
    </row>
    <row r="404" spans="1:8" ht="15.75" x14ac:dyDescent="0.25">
      <c r="A404" s="90" t="s">
        <v>547</v>
      </c>
      <c r="B404" s="2" t="s">
        <v>29</v>
      </c>
      <c r="C404" s="2" t="s">
        <v>29</v>
      </c>
      <c r="D404" s="259" t="s">
        <v>219</v>
      </c>
      <c r="E404" s="224" t="s">
        <v>10</v>
      </c>
      <c r="F404" s="225" t="s">
        <v>546</v>
      </c>
      <c r="G404" s="2"/>
      <c r="H404" s="421">
        <f>SUM(H405:H406)</f>
        <v>242792</v>
      </c>
    </row>
    <row r="405" spans="1:8" ht="31.5" x14ac:dyDescent="0.25">
      <c r="A405" s="110" t="s">
        <v>537</v>
      </c>
      <c r="B405" s="2" t="s">
        <v>29</v>
      </c>
      <c r="C405" s="2" t="s">
        <v>29</v>
      </c>
      <c r="D405" s="259" t="s">
        <v>219</v>
      </c>
      <c r="E405" s="224" t="s">
        <v>10</v>
      </c>
      <c r="F405" s="225" t="s">
        <v>546</v>
      </c>
      <c r="G405" s="2" t="s">
        <v>16</v>
      </c>
      <c r="H405" s="423">
        <f>SUM(прил7!I544+прил7!I444)</f>
        <v>172792</v>
      </c>
    </row>
    <row r="406" spans="1:8" s="531" customFormat="1" ht="31.5" x14ac:dyDescent="0.25">
      <c r="A406" s="101" t="s">
        <v>834</v>
      </c>
      <c r="B406" s="2" t="s">
        <v>29</v>
      </c>
      <c r="C406" s="2" t="s">
        <v>29</v>
      </c>
      <c r="D406" s="259" t="s">
        <v>219</v>
      </c>
      <c r="E406" s="224" t="s">
        <v>10</v>
      </c>
      <c r="F406" s="225" t="s">
        <v>546</v>
      </c>
      <c r="G406" s="2" t="s">
        <v>835</v>
      </c>
      <c r="H406" s="423">
        <f>SUM(прил7!I445)</f>
        <v>70000</v>
      </c>
    </row>
    <row r="407" spans="1:8" s="64" customFormat="1" ht="33.75" customHeight="1" x14ac:dyDescent="0.25">
      <c r="A407" s="75" t="s">
        <v>112</v>
      </c>
      <c r="B407" s="28" t="s">
        <v>29</v>
      </c>
      <c r="C407" s="28" t="s">
        <v>29</v>
      </c>
      <c r="D407" s="220" t="s">
        <v>398</v>
      </c>
      <c r="E407" s="221" t="s">
        <v>383</v>
      </c>
      <c r="F407" s="222" t="s">
        <v>384</v>
      </c>
      <c r="G407" s="28"/>
      <c r="H407" s="420">
        <f>SUM(H408)</f>
        <v>25000</v>
      </c>
    </row>
    <row r="408" spans="1:8" s="64" customFormat="1" ht="47.25" customHeight="1" x14ac:dyDescent="0.25">
      <c r="A408" s="76" t="s">
        <v>148</v>
      </c>
      <c r="B408" s="35" t="s">
        <v>29</v>
      </c>
      <c r="C408" s="44" t="s">
        <v>29</v>
      </c>
      <c r="D408" s="259" t="s">
        <v>218</v>
      </c>
      <c r="E408" s="260" t="s">
        <v>383</v>
      </c>
      <c r="F408" s="261" t="s">
        <v>384</v>
      </c>
      <c r="G408" s="71"/>
      <c r="H408" s="424">
        <f>SUM(H409)</f>
        <v>25000</v>
      </c>
    </row>
    <row r="409" spans="1:8" s="64" customFormat="1" ht="32.25" customHeight="1" x14ac:dyDescent="0.25">
      <c r="A409" s="76" t="s">
        <v>453</v>
      </c>
      <c r="B409" s="35" t="s">
        <v>29</v>
      </c>
      <c r="C409" s="44" t="s">
        <v>29</v>
      </c>
      <c r="D409" s="259" t="s">
        <v>218</v>
      </c>
      <c r="E409" s="260" t="s">
        <v>10</v>
      </c>
      <c r="F409" s="261" t="s">
        <v>384</v>
      </c>
      <c r="G409" s="71"/>
      <c r="H409" s="424">
        <f>SUM(H410)</f>
        <v>25000</v>
      </c>
    </row>
    <row r="410" spans="1:8" s="37" customFormat="1" ht="32.25" customHeight="1" x14ac:dyDescent="0.25">
      <c r="A410" s="69" t="s">
        <v>149</v>
      </c>
      <c r="B410" s="35" t="s">
        <v>29</v>
      </c>
      <c r="C410" s="44" t="s">
        <v>29</v>
      </c>
      <c r="D410" s="259" t="s">
        <v>218</v>
      </c>
      <c r="E410" s="260" t="s">
        <v>10</v>
      </c>
      <c r="F410" s="261" t="s">
        <v>454</v>
      </c>
      <c r="G410" s="71"/>
      <c r="H410" s="424">
        <f>SUM(H411)</f>
        <v>25000</v>
      </c>
    </row>
    <row r="411" spans="1:8" s="37" customFormat="1" ht="30.75" customHeight="1" x14ac:dyDescent="0.25">
      <c r="A411" s="91" t="s">
        <v>537</v>
      </c>
      <c r="B411" s="44" t="s">
        <v>29</v>
      </c>
      <c r="C411" s="44" t="s">
        <v>29</v>
      </c>
      <c r="D411" s="259" t="s">
        <v>218</v>
      </c>
      <c r="E411" s="260" t="s">
        <v>10</v>
      </c>
      <c r="F411" s="261" t="s">
        <v>454</v>
      </c>
      <c r="G411" s="71" t="s">
        <v>16</v>
      </c>
      <c r="H411" s="425">
        <f>SUM(прил7!I549)</f>
        <v>25000</v>
      </c>
    </row>
    <row r="412" spans="1:8" ht="15.75" x14ac:dyDescent="0.25">
      <c r="A412" s="86" t="s">
        <v>31</v>
      </c>
      <c r="B412" s="23" t="s">
        <v>29</v>
      </c>
      <c r="C412" s="23" t="s">
        <v>32</v>
      </c>
      <c r="D412" s="217"/>
      <c r="E412" s="218"/>
      <c r="F412" s="219"/>
      <c r="G412" s="22"/>
      <c r="H412" s="427">
        <f>SUM(H418,H413,H440,H435)</f>
        <v>12217729</v>
      </c>
    </row>
    <row r="413" spans="1:8" s="64" customFormat="1" ht="32.25" customHeight="1" x14ac:dyDescent="0.25">
      <c r="A413" s="75" t="s">
        <v>110</v>
      </c>
      <c r="B413" s="28" t="s">
        <v>29</v>
      </c>
      <c r="C413" s="28" t="s">
        <v>32</v>
      </c>
      <c r="D413" s="220" t="s">
        <v>180</v>
      </c>
      <c r="E413" s="221" t="s">
        <v>383</v>
      </c>
      <c r="F413" s="222" t="s">
        <v>384</v>
      </c>
      <c r="G413" s="28"/>
      <c r="H413" s="420">
        <f>SUM(H414)</f>
        <v>3000</v>
      </c>
    </row>
    <row r="414" spans="1:8" s="37" customFormat="1" ht="63.75" customHeight="1" x14ac:dyDescent="0.25">
      <c r="A414" s="69" t="s">
        <v>111</v>
      </c>
      <c r="B414" s="70" t="s">
        <v>29</v>
      </c>
      <c r="C414" s="35" t="s">
        <v>32</v>
      </c>
      <c r="D414" s="262" t="s">
        <v>210</v>
      </c>
      <c r="E414" s="263" t="s">
        <v>383</v>
      </c>
      <c r="F414" s="264" t="s">
        <v>384</v>
      </c>
      <c r="G414" s="71"/>
      <c r="H414" s="424">
        <f>SUM(H415)</f>
        <v>3000</v>
      </c>
    </row>
    <row r="415" spans="1:8" s="37" customFormat="1" ht="33" customHeight="1" x14ac:dyDescent="0.25">
      <c r="A415" s="275" t="s">
        <v>391</v>
      </c>
      <c r="B415" s="70" t="s">
        <v>29</v>
      </c>
      <c r="C415" s="35" t="s">
        <v>32</v>
      </c>
      <c r="D415" s="262" t="s">
        <v>210</v>
      </c>
      <c r="E415" s="263" t="s">
        <v>10</v>
      </c>
      <c r="F415" s="264" t="s">
        <v>384</v>
      </c>
      <c r="G415" s="71"/>
      <c r="H415" s="424">
        <f>SUM(H416)</f>
        <v>3000</v>
      </c>
    </row>
    <row r="416" spans="1:8" s="37" customFormat="1" ht="33.75" customHeight="1" x14ac:dyDescent="0.25">
      <c r="A416" s="79" t="s">
        <v>102</v>
      </c>
      <c r="B416" s="70" t="s">
        <v>29</v>
      </c>
      <c r="C416" s="35" t="s">
        <v>32</v>
      </c>
      <c r="D416" s="262" t="s">
        <v>210</v>
      </c>
      <c r="E416" s="263" t="s">
        <v>10</v>
      </c>
      <c r="F416" s="264" t="s">
        <v>393</v>
      </c>
      <c r="G416" s="2"/>
      <c r="H416" s="421">
        <f>SUM(H417)</f>
        <v>3000</v>
      </c>
    </row>
    <row r="417" spans="1:8" s="37" customFormat="1" ht="32.25" customHeight="1" x14ac:dyDescent="0.25">
      <c r="A417" s="91" t="s">
        <v>537</v>
      </c>
      <c r="B417" s="70" t="s">
        <v>29</v>
      </c>
      <c r="C417" s="35" t="s">
        <v>32</v>
      </c>
      <c r="D417" s="262" t="s">
        <v>210</v>
      </c>
      <c r="E417" s="263" t="s">
        <v>10</v>
      </c>
      <c r="F417" s="264" t="s">
        <v>393</v>
      </c>
      <c r="G417" s="71" t="s">
        <v>16</v>
      </c>
      <c r="H417" s="425">
        <f>SUM(прил7!I451)</f>
        <v>3000</v>
      </c>
    </row>
    <row r="418" spans="1:8" ht="36" customHeight="1" x14ac:dyDescent="0.25">
      <c r="A418" s="27" t="s">
        <v>141</v>
      </c>
      <c r="B418" s="28" t="s">
        <v>29</v>
      </c>
      <c r="C418" s="28" t="s">
        <v>32</v>
      </c>
      <c r="D418" s="220" t="s">
        <v>441</v>
      </c>
      <c r="E418" s="221" t="s">
        <v>383</v>
      </c>
      <c r="F418" s="222" t="s">
        <v>384</v>
      </c>
      <c r="G418" s="28"/>
      <c r="H418" s="420">
        <f>SUM(H423+H419)</f>
        <v>12186029</v>
      </c>
    </row>
    <row r="419" spans="1:8" s="487" customFormat="1" ht="65.25" customHeight="1" x14ac:dyDescent="0.25">
      <c r="A419" s="76" t="s">
        <v>147</v>
      </c>
      <c r="B419" s="44" t="s">
        <v>29</v>
      </c>
      <c r="C419" s="35" t="s">
        <v>32</v>
      </c>
      <c r="D419" s="259" t="s">
        <v>217</v>
      </c>
      <c r="E419" s="260" t="s">
        <v>383</v>
      </c>
      <c r="F419" s="261" t="s">
        <v>384</v>
      </c>
      <c r="G419" s="44"/>
      <c r="H419" s="421">
        <f>SUM(H420)</f>
        <v>100000</v>
      </c>
    </row>
    <row r="420" spans="1:8" s="487" customFormat="1" ht="33" customHeight="1" x14ac:dyDescent="0.25">
      <c r="A420" s="273" t="s">
        <v>449</v>
      </c>
      <c r="B420" s="44" t="s">
        <v>29</v>
      </c>
      <c r="C420" s="35" t="s">
        <v>32</v>
      </c>
      <c r="D420" s="259" t="s">
        <v>217</v>
      </c>
      <c r="E420" s="260" t="s">
        <v>10</v>
      </c>
      <c r="F420" s="261" t="s">
        <v>384</v>
      </c>
      <c r="G420" s="44"/>
      <c r="H420" s="421">
        <f>SUM(H421)</f>
        <v>100000</v>
      </c>
    </row>
    <row r="421" spans="1:8" s="487" customFormat="1" ht="17.25" customHeight="1" x14ac:dyDescent="0.25">
      <c r="A421" s="79" t="s">
        <v>450</v>
      </c>
      <c r="B421" s="44" t="s">
        <v>29</v>
      </c>
      <c r="C421" s="35" t="s">
        <v>32</v>
      </c>
      <c r="D421" s="259" t="s">
        <v>217</v>
      </c>
      <c r="E421" s="260" t="s">
        <v>10</v>
      </c>
      <c r="F421" s="261" t="s">
        <v>451</v>
      </c>
      <c r="G421" s="44"/>
      <c r="H421" s="421">
        <f>SUM(H422)</f>
        <v>100000</v>
      </c>
    </row>
    <row r="422" spans="1:8" s="487" customFormat="1" ht="31.5" customHeight="1" x14ac:dyDescent="0.25">
      <c r="A422" s="89" t="s">
        <v>537</v>
      </c>
      <c r="B422" s="2" t="s">
        <v>29</v>
      </c>
      <c r="C422" s="35" t="s">
        <v>32</v>
      </c>
      <c r="D422" s="223" t="s">
        <v>217</v>
      </c>
      <c r="E422" s="224" t="s">
        <v>10</v>
      </c>
      <c r="F422" s="225" t="s">
        <v>451</v>
      </c>
      <c r="G422" s="2" t="s">
        <v>16</v>
      </c>
      <c r="H422" s="423">
        <f>SUM(прил7!I456)</f>
        <v>100000</v>
      </c>
    </row>
    <row r="423" spans="1:8" ht="49.5" customHeight="1" x14ac:dyDescent="0.25">
      <c r="A423" s="3" t="s">
        <v>154</v>
      </c>
      <c r="B423" s="2" t="s">
        <v>29</v>
      </c>
      <c r="C423" s="2" t="s">
        <v>32</v>
      </c>
      <c r="D423" s="223" t="s">
        <v>220</v>
      </c>
      <c r="E423" s="224" t="s">
        <v>383</v>
      </c>
      <c r="F423" s="225" t="s">
        <v>384</v>
      </c>
      <c r="G423" s="2"/>
      <c r="H423" s="421">
        <f>SUM(H424+H431)</f>
        <v>12086029</v>
      </c>
    </row>
    <row r="424" spans="1:8" ht="34.5" customHeight="1" x14ac:dyDescent="0.25">
      <c r="A424" s="3" t="s">
        <v>462</v>
      </c>
      <c r="B424" s="2" t="s">
        <v>29</v>
      </c>
      <c r="C424" s="2" t="s">
        <v>32</v>
      </c>
      <c r="D424" s="223" t="s">
        <v>220</v>
      </c>
      <c r="E424" s="224" t="s">
        <v>10</v>
      </c>
      <c r="F424" s="225" t="s">
        <v>384</v>
      </c>
      <c r="G424" s="2"/>
      <c r="H424" s="421">
        <f>SUM(H425+H427)</f>
        <v>10348039</v>
      </c>
    </row>
    <row r="425" spans="1:8" ht="33" customHeight="1" x14ac:dyDescent="0.25">
      <c r="A425" s="3" t="s">
        <v>155</v>
      </c>
      <c r="B425" s="2" t="s">
        <v>29</v>
      </c>
      <c r="C425" s="2" t="s">
        <v>32</v>
      </c>
      <c r="D425" s="223" t="s">
        <v>220</v>
      </c>
      <c r="E425" s="224" t="s">
        <v>10</v>
      </c>
      <c r="F425" s="225" t="s">
        <v>463</v>
      </c>
      <c r="G425" s="2"/>
      <c r="H425" s="421">
        <f>SUM(H426)</f>
        <v>99395</v>
      </c>
    </row>
    <row r="426" spans="1:8" ht="47.25" x14ac:dyDescent="0.25">
      <c r="A426" s="84" t="s">
        <v>76</v>
      </c>
      <c r="B426" s="2" t="s">
        <v>29</v>
      </c>
      <c r="C426" s="2" t="s">
        <v>32</v>
      </c>
      <c r="D426" s="223" t="s">
        <v>220</v>
      </c>
      <c r="E426" s="224" t="s">
        <v>10</v>
      </c>
      <c r="F426" s="225" t="s">
        <v>463</v>
      </c>
      <c r="G426" s="2" t="s">
        <v>13</v>
      </c>
      <c r="H426" s="423">
        <f>SUM(прил7!I460)</f>
        <v>99395</v>
      </c>
    </row>
    <row r="427" spans="1:8" ht="31.5" x14ac:dyDescent="0.25">
      <c r="A427" s="3" t="s">
        <v>84</v>
      </c>
      <c r="B427" s="44" t="s">
        <v>29</v>
      </c>
      <c r="C427" s="44" t="s">
        <v>32</v>
      </c>
      <c r="D427" s="259" t="s">
        <v>220</v>
      </c>
      <c r="E427" s="260" t="s">
        <v>10</v>
      </c>
      <c r="F427" s="261" t="s">
        <v>415</v>
      </c>
      <c r="G427" s="44"/>
      <c r="H427" s="421">
        <f>SUM(H428:H430)</f>
        <v>10248644</v>
      </c>
    </row>
    <row r="428" spans="1:8" ht="48" customHeight="1" x14ac:dyDescent="0.25">
      <c r="A428" s="84" t="s">
        <v>76</v>
      </c>
      <c r="B428" s="2" t="s">
        <v>29</v>
      </c>
      <c r="C428" s="2" t="s">
        <v>32</v>
      </c>
      <c r="D428" s="223" t="s">
        <v>220</v>
      </c>
      <c r="E428" s="224" t="s">
        <v>10</v>
      </c>
      <c r="F428" s="225" t="s">
        <v>415</v>
      </c>
      <c r="G428" s="2" t="s">
        <v>13</v>
      </c>
      <c r="H428" s="423">
        <f>SUM(прил7!I462)</f>
        <v>8980924</v>
      </c>
    </row>
    <row r="429" spans="1:8" ht="31.5" x14ac:dyDescent="0.25">
      <c r="A429" s="89" t="s">
        <v>537</v>
      </c>
      <c r="B429" s="2" t="s">
        <v>29</v>
      </c>
      <c r="C429" s="2" t="s">
        <v>32</v>
      </c>
      <c r="D429" s="223" t="s">
        <v>220</v>
      </c>
      <c r="E429" s="224" t="s">
        <v>10</v>
      </c>
      <c r="F429" s="225" t="s">
        <v>415</v>
      </c>
      <c r="G429" s="2" t="s">
        <v>16</v>
      </c>
      <c r="H429" s="423">
        <f>SUM(прил7!I463)</f>
        <v>1263429</v>
      </c>
    </row>
    <row r="430" spans="1:8" ht="15.75" x14ac:dyDescent="0.25">
      <c r="A430" s="3" t="s">
        <v>18</v>
      </c>
      <c r="B430" s="2" t="s">
        <v>29</v>
      </c>
      <c r="C430" s="2" t="s">
        <v>32</v>
      </c>
      <c r="D430" s="223" t="s">
        <v>220</v>
      </c>
      <c r="E430" s="224" t="s">
        <v>10</v>
      </c>
      <c r="F430" s="225" t="s">
        <v>415</v>
      </c>
      <c r="G430" s="2" t="s">
        <v>17</v>
      </c>
      <c r="H430" s="423">
        <f>SUM(прил7!I464)</f>
        <v>4291</v>
      </c>
    </row>
    <row r="431" spans="1:8" ht="63" x14ac:dyDescent="0.25">
      <c r="A431" s="3" t="s">
        <v>637</v>
      </c>
      <c r="B431" s="2" t="s">
        <v>29</v>
      </c>
      <c r="C431" s="2" t="s">
        <v>32</v>
      </c>
      <c r="D431" s="223" t="s">
        <v>220</v>
      </c>
      <c r="E431" s="224" t="s">
        <v>12</v>
      </c>
      <c r="F431" s="225" t="s">
        <v>384</v>
      </c>
      <c r="G431" s="2"/>
      <c r="H431" s="421">
        <f>SUM(H432)</f>
        <v>1737990</v>
      </c>
    </row>
    <row r="432" spans="1:8" ht="31.5" customHeight="1" x14ac:dyDescent="0.25">
      <c r="A432" s="3" t="s">
        <v>75</v>
      </c>
      <c r="B432" s="2" t="s">
        <v>29</v>
      </c>
      <c r="C432" s="2" t="s">
        <v>32</v>
      </c>
      <c r="D432" s="223" t="s">
        <v>220</v>
      </c>
      <c r="E432" s="224" t="s">
        <v>12</v>
      </c>
      <c r="F432" s="225" t="s">
        <v>388</v>
      </c>
      <c r="G432" s="2"/>
      <c r="H432" s="421">
        <f>SUM(H433:H434)</f>
        <v>1737990</v>
      </c>
    </row>
    <row r="433" spans="1:8" ht="47.25" x14ac:dyDescent="0.25">
      <c r="A433" s="84" t="s">
        <v>76</v>
      </c>
      <c r="B433" s="2" t="s">
        <v>29</v>
      </c>
      <c r="C433" s="2" t="s">
        <v>32</v>
      </c>
      <c r="D433" s="223" t="s">
        <v>220</v>
      </c>
      <c r="E433" s="224" t="s">
        <v>12</v>
      </c>
      <c r="F433" s="225" t="s">
        <v>388</v>
      </c>
      <c r="G433" s="2" t="s">
        <v>13</v>
      </c>
      <c r="H433" s="422">
        <f>SUM(прил7!I467)</f>
        <v>1737990</v>
      </c>
    </row>
    <row r="434" spans="1:8" ht="31.5" hidden="1" x14ac:dyDescent="0.25">
      <c r="A434" s="89" t="s">
        <v>537</v>
      </c>
      <c r="B434" s="2" t="s">
        <v>29</v>
      </c>
      <c r="C434" s="2" t="s">
        <v>32</v>
      </c>
      <c r="D434" s="223" t="s">
        <v>220</v>
      </c>
      <c r="E434" s="224" t="s">
        <v>12</v>
      </c>
      <c r="F434" s="225" t="s">
        <v>388</v>
      </c>
      <c r="G434" s="2" t="s">
        <v>16</v>
      </c>
      <c r="H434" s="422">
        <f>SUM(прил7!I468)</f>
        <v>0</v>
      </c>
    </row>
    <row r="435" spans="1:8" s="623" customFormat="1" ht="31.5" hidden="1" customHeight="1" x14ac:dyDescent="0.25">
      <c r="A435" s="102" t="s">
        <v>105</v>
      </c>
      <c r="B435" s="28" t="s">
        <v>29</v>
      </c>
      <c r="C435" s="28" t="s">
        <v>32</v>
      </c>
      <c r="D435" s="220" t="s">
        <v>386</v>
      </c>
      <c r="E435" s="221" t="s">
        <v>383</v>
      </c>
      <c r="F435" s="222" t="s">
        <v>384</v>
      </c>
      <c r="G435" s="28"/>
      <c r="H435" s="420">
        <f>SUM(H436)</f>
        <v>0</v>
      </c>
    </row>
    <row r="436" spans="1:8" s="623" customFormat="1" ht="48.75" hidden="1" customHeight="1" x14ac:dyDescent="0.25">
      <c r="A436" s="103" t="s">
        <v>116</v>
      </c>
      <c r="B436" s="2" t="s">
        <v>29</v>
      </c>
      <c r="C436" s="2" t="s">
        <v>32</v>
      </c>
      <c r="D436" s="223" t="s">
        <v>183</v>
      </c>
      <c r="E436" s="224" t="s">
        <v>383</v>
      </c>
      <c r="F436" s="225" t="s">
        <v>384</v>
      </c>
      <c r="G436" s="44"/>
      <c r="H436" s="421">
        <f>SUM(H437)</f>
        <v>0</v>
      </c>
    </row>
    <row r="437" spans="1:8" s="623" customFormat="1" ht="48.75" hidden="1" customHeight="1" x14ac:dyDescent="0.25">
      <c r="A437" s="103" t="s">
        <v>390</v>
      </c>
      <c r="B437" s="2" t="s">
        <v>29</v>
      </c>
      <c r="C437" s="2" t="s">
        <v>32</v>
      </c>
      <c r="D437" s="223" t="s">
        <v>183</v>
      </c>
      <c r="E437" s="224" t="s">
        <v>10</v>
      </c>
      <c r="F437" s="225" t="s">
        <v>384</v>
      </c>
      <c r="G437" s="44"/>
      <c r="H437" s="421">
        <f>SUM(H438)</f>
        <v>0</v>
      </c>
    </row>
    <row r="438" spans="1:8" s="623" customFormat="1" ht="15.75" hidden="1" customHeight="1" x14ac:dyDescent="0.25">
      <c r="A438" s="103" t="s">
        <v>107</v>
      </c>
      <c r="B438" s="2" t="s">
        <v>29</v>
      </c>
      <c r="C438" s="2" t="s">
        <v>32</v>
      </c>
      <c r="D438" s="223" t="s">
        <v>183</v>
      </c>
      <c r="E438" s="224" t="s">
        <v>10</v>
      </c>
      <c r="F438" s="225" t="s">
        <v>389</v>
      </c>
      <c r="G438" s="44"/>
      <c r="H438" s="421">
        <f>SUM(H439)</f>
        <v>0</v>
      </c>
    </row>
    <row r="439" spans="1:8" s="623" customFormat="1" ht="32.25" hidden="1" customHeight="1" x14ac:dyDescent="0.25">
      <c r="A439" s="110" t="s">
        <v>537</v>
      </c>
      <c r="B439" s="2" t="s">
        <v>29</v>
      </c>
      <c r="C439" s="2" t="s">
        <v>32</v>
      </c>
      <c r="D439" s="223" t="s">
        <v>183</v>
      </c>
      <c r="E439" s="224" t="s">
        <v>10</v>
      </c>
      <c r="F439" s="225" t="s">
        <v>389</v>
      </c>
      <c r="G439" s="2" t="s">
        <v>16</v>
      </c>
      <c r="H439" s="423">
        <f>SUM(прил7!I473)</f>
        <v>0</v>
      </c>
    </row>
    <row r="440" spans="1:8" s="37" customFormat="1" ht="65.25" customHeight="1" x14ac:dyDescent="0.25">
      <c r="A440" s="75" t="s">
        <v>128</v>
      </c>
      <c r="B440" s="28" t="s">
        <v>29</v>
      </c>
      <c r="C440" s="42" t="s">
        <v>32</v>
      </c>
      <c r="D440" s="232" t="s">
        <v>199</v>
      </c>
      <c r="E440" s="233" t="s">
        <v>383</v>
      </c>
      <c r="F440" s="234" t="s">
        <v>384</v>
      </c>
      <c r="G440" s="28"/>
      <c r="H440" s="420">
        <f>SUM(H441)</f>
        <v>28700</v>
      </c>
    </row>
    <row r="441" spans="1:8" s="37" customFormat="1" ht="98.25" customHeight="1" x14ac:dyDescent="0.25">
      <c r="A441" s="76" t="s">
        <v>144</v>
      </c>
      <c r="B441" s="2" t="s">
        <v>29</v>
      </c>
      <c r="C441" s="35" t="s">
        <v>32</v>
      </c>
      <c r="D441" s="262" t="s">
        <v>201</v>
      </c>
      <c r="E441" s="263" t="s">
        <v>383</v>
      </c>
      <c r="F441" s="264" t="s">
        <v>384</v>
      </c>
      <c r="G441" s="2"/>
      <c r="H441" s="421">
        <f>SUM(H442)</f>
        <v>28700</v>
      </c>
    </row>
    <row r="442" spans="1:8" s="37" customFormat="1" ht="49.5" customHeight="1" x14ac:dyDescent="0.25">
      <c r="A442" s="76" t="s">
        <v>403</v>
      </c>
      <c r="B442" s="2" t="s">
        <v>29</v>
      </c>
      <c r="C442" s="35" t="s">
        <v>32</v>
      </c>
      <c r="D442" s="262" t="s">
        <v>201</v>
      </c>
      <c r="E442" s="263" t="s">
        <v>10</v>
      </c>
      <c r="F442" s="264" t="s">
        <v>384</v>
      </c>
      <c r="G442" s="2"/>
      <c r="H442" s="421">
        <f>SUM(H443)</f>
        <v>28700</v>
      </c>
    </row>
    <row r="443" spans="1:8" s="37" customFormat="1" ht="15.75" customHeight="1" x14ac:dyDescent="0.25">
      <c r="A443" s="3" t="s">
        <v>99</v>
      </c>
      <c r="B443" s="2" t="s">
        <v>29</v>
      </c>
      <c r="C443" s="35" t="s">
        <v>32</v>
      </c>
      <c r="D443" s="262" t="s">
        <v>201</v>
      </c>
      <c r="E443" s="263" t="s">
        <v>10</v>
      </c>
      <c r="F443" s="264" t="s">
        <v>404</v>
      </c>
      <c r="G443" s="2"/>
      <c r="H443" s="421">
        <f>SUM(H444)</f>
        <v>28700</v>
      </c>
    </row>
    <row r="444" spans="1:8" s="37" customFormat="1" ht="31.5" customHeight="1" x14ac:dyDescent="0.25">
      <c r="A444" s="89" t="s">
        <v>537</v>
      </c>
      <c r="B444" s="2" t="s">
        <v>29</v>
      </c>
      <c r="C444" s="35" t="s">
        <v>32</v>
      </c>
      <c r="D444" s="262" t="s">
        <v>201</v>
      </c>
      <c r="E444" s="263" t="s">
        <v>10</v>
      </c>
      <c r="F444" s="264" t="s">
        <v>404</v>
      </c>
      <c r="G444" s="2" t="s">
        <v>16</v>
      </c>
      <c r="H444" s="422">
        <f>SUM(прил7!I478)</f>
        <v>28700</v>
      </c>
    </row>
    <row r="445" spans="1:8" ht="15.75" x14ac:dyDescent="0.25">
      <c r="A445" s="74" t="s">
        <v>33</v>
      </c>
      <c r="B445" s="16" t="s">
        <v>35</v>
      </c>
      <c r="C445" s="16"/>
      <c r="D445" s="214"/>
      <c r="E445" s="215"/>
      <c r="F445" s="216"/>
      <c r="G445" s="15"/>
      <c r="H445" s="473">
        <f>SUM(H446,H497)</f>
        <v>43191706</v>
      </c>
    </row>
    <row r="446" spans="1:8" ht="15.75" x14ac:dyDescent="0.25">
      <c r="A446" s="86" t="s">
        <v>34</v>
      </c>
      <c r="B446" s="23" t="s">
        <v>35</v>
      </c>
      <c r="C446" s="23" t="s">
        <v>10</v>
      </c>
      <c r="D446" s="217"/>
      <c r="E446" s="218"/>
      <c r="F446" s="219"/>
      <c r="G446" s="22"/>
      <c r="H446" s="427">
        <f>SUM(H447+H487+H492+H482)</f>
        <v>35745722</v>
      </c>
    </row>
    <row r="447" spans="1:8" ht="33.75" customHeight="1" x14ac:dyDescent="0.25">
      <c r="A447" s="27" t="s">
        <v>150</v>
      </c>
      <c r="B447" s="28" t="s">
        <v>35</v>
      </c>
      <c r="C447" s="28" t="s">
        <v>10</v>
      </c>
      <c r="D447" s="220" t="s">
        <v>221</v>
      </c>
      <c r="E447" s="221" t="s">
        <v>383</v>
      </c>
      <c r="F447" s="222" t="s">
        <v>384</v>
      </c>
      <c r="G447" s="31"/>
      <c r="H447" s="420">
        <f>SUM(H448,H470)</f>
        <v>35666842</v>
      </c>
    </row>
    <row r="448" spans="1:8" ht="35.25" customHeight="1" x14ac:dyDescent="0.25">
      <c r="A448" s="84" t="s">
        <v>156</v>
      </c>
      <c r="B448" s="2" t="s">
        <v>35</v>
      </c>
      <c r="C448" s="2" t="s">
        <v>10</v>
      </c>
      <c r="D448" s="223" t="s">
        <v>224</v>
      </c>
      <c r="E448" s="224" t="s">
        <v>383</v>
      </c>
      <c r="F448" s="225" t="s">
        <v>384</v>
      </c>
      <c r="G448" s="2"/>
      <c r="H448" s="421">
        <f>SUM(H449)</f>
        <v>21967009</v>
      </c>
    </row>
    <row r="449" spans="1:8" ht="18" customHeight="1" x14ac:dyDescent="0.25">
      <c r="A449" s="84" t="s">
        <v>464</v>
      </c>
      <c r="B449" s="2" t="s">
        <v>35</v>
      </c>
      <c r="C449" s="2" t="s">
        <v>10</v>
      </c>
      <c r="D449" s="223" t="s">
        <v>224</v>
      </c>
      <c r="E449" s="224" t="s">
        <v>10</v>
      </c>
      <c r="F449" s="225" t="s">
        <v>384</v>
      </c>
      <c r="G449" s="2"/>
      <c r="H449" s="421">
        <f>SUM(H464+H468+H458+H454+H456+H460+H462+H450)</f>
        <v>21967009</v>
      </c>
    </row>
    <row r="450" spans="1:8" s="658" customFormat="1" ht="47.25" x14ac:dyDescent="0.25">
      <c r="A450" s="660" t="s">
        <v>885</v>
      </c>
      <c r="B450" s="2" t="s">
        <v>35</v>
      </c>
      <c r="C450" s="2" t="s">
        <v>10</v>
      </c>
      <c r="D450" s="223" t="s">
        <v>224</v>
      </c>
      <c r="E450" s="224" t="s">
        <v>10</v>
      </c>
      <c r="F450" s="225" t="s">
        <v>884</v>
      </c>
      <c r="G450" s="2"/>
      <c r="H450" s="421">
        <f>SUM(H451:H453)</f>
        <v>832953</v>
      </c>
    </row>
    <row r="451" spans="1:8" s="658" customFormat="1" ht="47.25" x14ac:dyDescent="0.25">
      <c r="A451" s="101" t="s">
        <v>76</v>
      </c>
      <c r="B451" s="2" t="s">
        <v>35</v>
      </c>
      <c r="C451" s="2" t="s">
        <v>10</v>
      </c>
      <c r="D451" s="223" t="s">
        <v>224</v>
      </c>
      <c r="E451" s="224" t="s">
        <v>10</v>
      </c>
      <c r="F451" s="225" t="s">
        <v>884</v>
      </c>
      <c r="G451" s="2" t="s">
        <v>13</v>
      </c>
      <c r="H451" s="423">
        <f>SUM(прил7!I556)</f>
        <v>423234</v>
      </c>
    </row>
    <row r="452" spans="1:8" s="658" customFormat="1" ht="31.5" x14ac:dyDescent="0.25">
      <c r="A452" s="585" t="s">
        <v>537</v>
      </c>
      <c r="B452" s="2" t="s">
        <v>35</v>
      </c>
      <c r="C452" s="2" t="s">
        <v>10</v>
      </c>
      <c r="D452" s="223" t="s">
        <v>224</v>
      </c>
      <c r="E452" s="224" t="s">
        <v>10</v>
      </c>
      <c r="F452" s="225" t="s">
        <v>884</v>
      </c>
      <c r="G452" s="2" t="s">
        <v>16</v>
      </c>
      <c r="H452" s="423">
        <f>SUM(прил7!I557)</f>
        <v>4144</v>
      </c>
    </row>
    <row r="453" spans="1:8" s="658" customFormat="1" ht="15.75" x14ac:dyDescent="0.25">
      <c r="A453" s="61" t="s">
        <v>40</v>
      </c>
      <c r="B453" s="2" t="s">
        <v>35</v>
      </c>
      <c r="C453" s="2" t="s">
        <v>10</v>
      </c>
      <c r="D453" s="223" t="s">
        <v>224</v>
      </c>
      <c r="E453" s="224" t="s">
        <v>10</v>
      </c>
      <c r="F453" s="225" t="s">
        <v>884</v>
      </c>
      <c r="G453" s="2" t="s">
        <v>39</v>
      </c>
      <c r="H453" s="423">
        <f>SUM(прил7!I558)</f>
        <v>405575</v>
      </c>
    </row>
    <row r="454" spans="1:8" s="627" customFormat="1" ht="63.75" customHeight="1" x14ac:dyDescent="0.25">
      <c r="A454" s="540" t="s">
        <v>853</v>
      </c>
      <c r="B454" s="2" t="s">
        <v>35</v>
      </c>
      <c r="C454" s="2" t="s">
        <v>10</v>
      </c>
      <c r="D454" s="223" t="s">
        <v>224</v>
      </c>
      <c r="E454" s="224" t="s">
        <v>10</v>
      </c>
      <c r="F454" s="225" t="s">
        <v>830</v>
      </c>
      <c r="G454" s="2"/>
      <c r="H454" s="421">
        <f>SUM(H455)</f>
        <v>1800000</v>
      </c>
    </row>
    <row r="455" spans="1:8" s="627" customFormat="1" ht="31.5" x14ac:dyDescent="0.25">
      <c r="A455" s="585" t="s">
        <v>537</v>
      </c>
      <c r="B455" s="2" t="s">
        <v>35</v>
      </c>
      <c r="C455" s="2" t="s">
        <v>10</v>
      </c>
      <c r="D455" s="223" t="s">
        <v>224</v>
      </c>
      <c r="E455" s="224" t="s">
        <v>10</v>
      </c>
      <c r="F455" s="225" t="s">
        <v>830</v>
      </c>
      <c r="G455" s="2" t="s">
        <v>16</v>
      </c>
      <c r="H455" s="423">
        <f>SUM(прил7!I560)</f>
        <v>1800000</v>
      </c>
    </row>
    <row r="456" spans="1:8" s="627" customFormat="1" ht="63" x14ac:dyDescent="0.25">
      <c r="A456" s="540" t="s">
        <v>854</v>
      </c>
      <c r="B456" s="2" t="s">
        <v>35</v>
      </c>
      <c r="C456" s="2" t="s">
        <v>10</v>
      </c>
      <c r="D456" s="223" t="s">
        <v>224</v>
      </c>
      <c r="E456" s="224" t="s">
        <v>10</v>
      </c>
      <c r="F456" s="225" t="s">
        <v>831</v>
      </c>
      <c r="G456" s="2"/>
      <c r="H456" s="421">
        <f>SUM(H457)</f>
        <v>1681032</v>
      </c>
    </row>
    <row r="457" spans="1:8" s="627" customFormat="1" ht="31.5" x14ac:dyDescent="0.25">
      <c r="A457" s="585" t="s">
        <v>537</v>
      </c>
      <c r="B457" s="2" t="s">
        <v>35</v>
      </c>
      <c r="C457" s="2" t="s">
        <v>10</v>
      </c>
      <c r="D457" s="223" t="s">
        <v>224</v>
      </c>
      <c r="E457" s="224" t="s">
        <v>10</v>
      </c>
      <c r="F457" s="225" t="s">
        <v>831</v>
      </c>
      <c r="G457" s="2" t="s">
        <v>16</v>
      </c>
      <c r="H457" s="423">
        <f>SUM(прил7!I562)</f>
        <v>1681032</v>
      </c>
    </row>
    <row r="458" spans="1:8" ht="33.75" customHeight="1" x14ac:dyDescent="0.25">
      <c r="A458" s="84" t="s">
        <v>605</v>
      </c>
      <c r="B458" s="2" t="s">
        <v>35</v>
      </c>
      <c r="C458" s="2" t="s">
        <v>10</v>
      </c>
      <c r="D458" s="223" t="s">
        <v>224</v>
      </c>
      <c r="E458" s="224" t="s">
        <v>10</v>
      </c>
      <c r="F458" s="225" t="s">
        <v>604</v>
      </c>
      <c r="G458" s="2"/>
      <c r="H458" s="421">
        <f>SUM(H459)</f>
        <v>525000</v>
      </c>
    </row>
    <row r="459" spans="1:8" ht="32.25" customHeight="1" x14ac:dyDescent="0.25">
      <c r="A459" s="89" t="s">
        <v>537</v>
      </c>
      <c r="B459" s="2" t="s">
        <v>35</v>
      </c>
      <c r="C459" s="2" t="s">
        <v>10</v>
      </c>
      <c r="D459" s="223" t="s">
        <v>224</v>
      </c>
      <c r="E459" s="224" t="s">
        <v>10</v>
      </c>
      <c r="F459" s="225" t="s">
        <v>604</v>
      </c>
      <c r="G459" s="2" t="s">
        <v>16</v>
      </c>
      <c r="H459" s="423">
        <f>SUM(прил7!I564)</f>
        <v>525000</v>
      </c>
    </row>
    <row r="460" spans="1:8" s="627" customFormat="1" ht="65.25" customHeight="1" x14ac:dyDescent="0.25">
      <c r="A460" s="540" t="s">
        <v>855</v>
      </c>
      <c r="B460" s="2" t="s">
        <v>35</v>
      </c>
      <c r="C460" s="2" t="s">
        <v>10</v>
      </c>
      <c r="D460" s="223" t="s">
        <v>224</v>
      </c>
      <c r="E460" s="224" t="s">
        <v>10</v>
      </c>
      <c r="F460" s="225" t="s">
        <v>832</v>
      </c>
      <c r="G460" s="2"/>
      <c r="H460" s="421">
        <f>SUM(H461)</f>
        <v>2127605</v>
      </c>
    </row>
    <row r="461" spans="1:8" s="627" customFormat="1" ht="31.5" x14ac:dyDescent="0.25">
      <c r="A461" s="585" t="s">
        <v>537</v>
      </c>
      <c r="B461" s="2" t="s">
        <v>35</v>
      </c>
      <c r="C461" s="2" t="s">
        <v>10</v>
      </c>
      <c r="D461" s="223" t="s">
        <v>224</v>
      </c>
      <c r="E461" s="224" t="s">
        <v>10</v>
      </c>
      <c r="F461" s="225" t="s">
        <v>832</v>
      </c>
      <c r="G461" s="2" t="s">
        <v>16</v>
      </c>
      <c r="H461" s="423">
        <f>SUM(прил7!I566)</f>
        <v>2127605</v>
      </c>
    </row>
    <row r="462" spans="1:8" s="627" customFormat="1" ht="63" x14ac:dyDescent="0.25">
      <c r="A462" s="540" t="s">
        <v>856</v>
      </c>
      <c r="B462" s="2" t="s">
        <v>35</v>
      </c>
      <c r="C462" s="2" t="s">
        <v>10</v>
      </c>
      <c r="D462" s="223" t="s">
        <v>224</v>
      </c>
      <c r="E462" s="224" t="s">
        <v>10</v>
      </c>
      <c r="F462" s="225" t="s">
        <v>833</v>
      </c>
      <c r="G462" s="2"/>
      <c r="H462" s="421">
        <f>SUM(H463)</f>
        <v>1120688</v>
      </c>
    </row>
    <row r="463" spans="1:8" s="627" customFormat="1" ht="32.25" customHeight="1" x14ac:dyDescent="0.25">
      <c r="A463" s="585" t="s">
        <v>537</v>
      </c>
      <c r="B463" s="2" t="s">
        <v>35</v>
      </c>
      <c r="C463" s="2" t="s">
        <v>10</v>
      </c>
      <c r="D463" s="223" t="s">
        <v>224</v>
      </c>
      <c r="E463" s="224" t="s">
        <v>10</v>
      </c>
      <c r="F463" s="225" t="s">
        <v>833</v>
      </c>
      <c r="G463" s="2" t="s">
        <v>16</v>
      </c>
      <c r="H463" s="423">
        <f>SUM(прил7!I568)</f>
        <v>1120688</v>
      </c>
    </row>
    <row r="464" spans="1:8" ht="32.25" customHeight="1" x14ac:dyDescent="0.25">
      <c r="A464" s="3" t="s">
        <v>84</v>
      </c>
      <c r="B464" s="2" t="s">
        <v>35</v>
      </c>
      <c r="C464" s="2" t="s">
        <v>10</v>
      </c>
      <c r="D464" s="223" t="s">
        <v>224</v>
      </c>
      <c r="E464" s="224" t="s">
        <v>10</v>
      </c>
      <c r="F464" s="225" t="s">
        <v>415</v>
      </c>
      <c r="G464" s="2"/>
      <c r="H464" s="421">
        <f>SUM(H465:H467)</f>
        <v>13879731</v>
      </c>
    </row>
    <row r="465" spans="1:8" ht="47.25" x14ac:dyDescent="0.25">
      <c r="A465" s="84" t="s">
        <v>76</v>
      </c>
      <c r="B465" s="2" t="s">
        <v>35</v>
      </c>
      <c r="C465" s="2" t="s">
        <v>10</v>
      </c>
      <c r="D465" s="223" t="s">
        <v>224</v>
      </c>
      <c r="E465" s="224" t="s">
        <v>10</v>
      </c>
      <c r="F465" s="225" t="s">
        <v>415</v>
      </c>
      <c r="G465" s="2" t="s">
        <v>13</v>
      </c>
      <c r="H465" s="423">
        <v>12821383</v>
      </c>
    </row>
    <row r="466" spans="1:8" ht="31.5" x14ac:dyDescent="0.25">
      <c r="A466" s="89" t="s">
        <v>537</v>
      </c>
      <c r="B466" s="2" t="s">
        <v>35</v>
      </c>
      <c r="C466" s="2" t="s">
        <v>10</v>
      </c>
      <c r="D466" s="223" t="s">
        <v>224</v>
      </c>
      <c r="E466" s="224" t="s">
        <v>10</v>
      </c>
      <c r="F466" s="225" t="s">
        <v>415</v>
      </c>
      <c r="G466" s="2" t="s">
        <v>16</v>
      </c>
      <c r="H466" s="423">
        <f>SUM(прил7!I571)</f>
        <v>1026284</v>
      </c>
    </row>
    <row r="467" spans="1:8" ht="15.75" x14ac:dyDescent="0.25">
      <c r="A467" s="3" t="s">
        <v>18</v>
      </c>
      <c r="B467" s="2" t="s">
        <v>35</v>
      </c>
      <c r="C467" s="2" t="s">
        <v>10</v>
      </c>
      <c r="D467" s="223" t="s">
        <v>224</v>
      </c>
      <c r="E467" s="224" t="s">
        <v>10</v>
      </c>
      <c r="F467" s="225" t="s">
        <v>415</v>
      </c>
      <c r="G467" s="2" t="s">
        <v>17</v>
      </c>
      <c r="H467" s="423">
        <f>SUM(прил7!I572)</f>
        <v>32064</v>
      </c>
    </row>
    <row r="468" spans="1:8" ht="18" hidden="1" customHeight="1" x14ac:dyDescent="0.25">
      <c r="A468" s="61" t="s">
        <v>100</v>
      </c>
      <c r="B468" s="2" t="s">
        <v>35</v>
      </c>
      <c r="C468" s="2" t="s">
        <v>10</v>
      </c>
      <c r="D468" s="223" t="s">
        <v>224</v>
      </c>
      <c r="E468" s="224" t="s">
        <v>10</v>
      </c>
      <c r="F468" s="225" t="s">
        <v>406</v>
      </c>
      <c r="G468" s="2"/>
      <c r="H468" s="421">
        <f>SUM(H469)</f>
        <v>0</v>
      </c>
    </row>
    <row r="469" spans="1:8" ht="31.5" hidden="1" x14ac:dyDescent="0.25">
      <c r="A469" s="110" t="s">
        <v>537</v>
      </c>
      <c r="B469" s="2" t="s">
        <v>35</v>
      </c>
      <c r="C469" s="2" t="s">
        <v>10</v>
      </c>
      <c r="D469" s="223" t="s">
        <v>224</v>
      </c>
      <c r="E469" s="224" t="s">
        <v>10</v>
      </c>
      <c r="F469" s="225" t="s">
        <v>406</v>
      </c>
      <c r="G469" s="2" t="s">
        <v>16</v>
      </c>
      <c r="H469" s="423">
        <f>SUM(прил7!I574)</f>
        <v>0</v>
      </c>
    </row>
    <row r="470" spans="1:8" ht="34.5" customHeight="1" x14ac:dyDescent="0.25">
      <c r="A470" s="3" t="s">
        <v>157</v>
      </c>
      <c r="B470" s="2" t="s">
        <v>35</v>
      </c>
      <c r="C470" s="2" t="s">
        <v>10</v>
      </c>
      <c r="D470" s="223" t="s">
        <v>465</v>
      </c>
      <c r="E470" s="224" t="s">
        <v>383</v>
      </c>
      <c r="F470" s="225" t="s">
        <v>384</v>
      </c>
      <c r="G470" s="2"/>
      <c r="H470" s="421">
        <f>SUM(H471)</f>
        <v>13699833</v>
      </c>
    </row>
    <row r="471" spans="1:8" ht="18" customHeight="1" x14ac:dyDescent="0.25">
      <c r="A471" s="3" t="s">
        <v>466</v>
      </c>
      <c r="B471" s="2" t="s">
        <v>35</v>
      </c>
      <c r="C471" s="2" t="s">
        <v>10</v>
      </c>
      <c r="D471" s="223" t="s">
        <v>225</v>
      </c>
      <c r="E471" s="224" t="s">
        <v>10</v>
      </c>
      <c r="F471" s="225" t="s">
        <v>384</v>
      </c>
      <c r="G471" s="2"/>
      <c r="H471" s="421">
        <f>SUM(H478+H476+H472)</f>
        <v>13699833</v>
      </c>
    </row>
    <row r="472" spans="1:8" s="658" customFormat="1" ht="47.25" x14ac:dyDescent="0.25">
      <c r="A472" s="660" t="s">
        <v>885</v>
      </c>
      <c r="B472" s="2" t="s">
        <v>35</v>
      </c>
      <c r="C472" s="2" t="s">
        <v>10</v>
      </c>
      <c r="D472" s="223" t="s">
        <v>225</v>
      </c>
      <c r="E472" s="224" t="s">
        <v>10</v>
      </c>
      <c r="F472" s="225" t="s">
        <v>884</v>
      </c>
      <c r="G472" s="2"/>
      <c r="H472" s="421">
        <f>SUM(H473:H475)</f>
        <v>550000</v>
      </c>
    </row>
    <row r="473" spans="1:8" s="658" customFormat="1" ht="47.25" x14ac:dyDescent="0.25">
      <c r="A473" s="101" t="s">
        <v>76</v>
      </c>
      <c r="B473" s="2" t="s">
        <v>35</v>
      </c>
      <c r="C473" s="2" t="s">
        <v>10</v>
      </c>
      <c r="D473" s="223" t="s">
        <v>225</v>
      </c>
      <c r="E473" s="224" t="s">
        <v>10</v>
      </c>
      <c r="F473" s="225" t="s">
        <v>884</v>
      </c>
      <c r="G473" s="2" t="s">
        <v>13</v>
      </c>
      <c r="H473" s="423">
        <f>SUM(прил7!I578)</f>
        <v>441493</v>
      </c>
    </row>
    <row r="474" spans="1:8" s="658" customFormat="1" ht="31.5" x14ac:dyDescent="0.25">
      <c r="A474" s="585" t="s">
        <v>537</v>
      </c>
      <c r="B474" s="2" t="s">
        <v>35</v>
      </c>
      <c r="C474" s="2" t="s">
        <v>10</v>
      </c>
      <c r="D474" s="223" t="s">
        <v>225</v>
      </c>
      <c r="E474" s="224" t="s">
        <v>10</v>
      </c>
      <c r="F474" s="225" t="s">
        <v>884</v>
      </c>
      <c r="G474" s="2" t="s">
        <v>16</v>
      </c>
      <c r="H474" s="423">
        <f>SUM(прил7!I579)</f>
        <v>2736</v>
      </c>
    </row>
    <row r="475" spans="1:8" s="658" customFormat="1" ht="15.75" x14ac:dyDescent="0.25">
      <c r="A475" s="61" t="s">
        <v>40</v>
      </c>
      <c r="B475" s="2" t="s">
        <v>35</v>
      </c>
      <c r="C475" s="2" t="s">
        <v>10</v>
      </c>
      <c r="D475" s="223" t="s">
        <v>225</v>
      </c>
      <c r="E475" s="224" t="s">
        <v>10</v>
      </c>
      <c r="F475" s="225" t="s">
        <v>884</v>
      </c>
      <c r="G475" s="2" t="s">
        <v>39</v>
      </c>
      <c r="H475" s="423">
        <f>SUM(прил7!I580)</f>
        <v>105771</v>
      </c>
    </row>
    <row r="476" spans="1:8" s="639" customFormat="1" ht="18.75" customHeight="1" x14ac:dyDescent="0.25">
      <c r="A476" s="588" t="s">
        <v>841</v>
      </c>
      <c r="B476" s="2" t="s">
        <v>35</v>
      </c>
      <c r="C476" s="2" t="s">
        <v>10</v>
      </c>
      <c r="D476" s="223" t="s">
        <v>225</v>
      </c>
      <c r="E476" s="224" t="s">
        <v>10</v>
      </c>
      <c r="F476" s="225" t="s">
        <v>860</v>
      </c>
      <c r="G476" s="2"/>
      <c r="H476" s="421">
        <f>SUM(H477)</f>
        <v>526316</v>
      </c>
    </row>
    <row r="477" spans="1:8" s="639" customFormat="1" ht="32.25" customHeight="1" x14ac:dyDescent="0.25">
      <c r="A477" s="89" t="s">
        <v>537</v>
      </c>
      <c r="B477" s="2" t="s">
        <v>35</v>
      </c>
      <c r="C477" s="2" t="s">
        <v>10</v>
      </c>
      <c r="D477" s="223" t="s">
        <v>225</v>
      </c>
      <c r="E477" s="224" t="s">
        <v>10</v>
      </c>
      <c r="F477" s="225" t="s">
        <v>860</v>
      </c>
      <c r="G477" s="2" t="s">
        <v>16</v>
      </c>
      <c r="H477" s="423">
        <f>SUM(прил7!I582)</f>
        <v>526316</v>
      </c>
    </row>
    <row r="478" spans="1:8" ht="32.25" customHeight="1" x14ac:dyDescent="0.25">
      <c r="A478" s="3" t="s">
        <v>84</v>
      </c>
      <c r="B478" s="2" t="s">
        <v>35</v>
      </c>
      <c r="C478" s="2" t="s">
        <v>10</v>
      </c>
      <c r="D478" s="223" t="s">
        <v>225</v>
      </c>
      <c r="E478" s="224" t="s">
        <v>10</v>
      </c>
      <c r="F478" s="225" t="s">
        <v>415</v>
      </c>
      <c r="G478" s="2"/>
      <c r="H478" s="421">
        <f>SUM(H479:H481)</f>
        <v>12623517</v>
      </c>
    </row>
    <row r="479" spans="1:8" ht="48.75" customHeight="1" x14ac:dyDescent="0.25">
      <c r="A479" s="84" t="s">
        <v>76</v>
      </c>
      <c r="B479" s="2" t="s">
        <v>35</v>
      </c>
      <c r="C479" s="2" t="s">
        <v>10</v>
      </c>
      <c r="D479" s="223" t="s">
        <v>225</v>
      </c>
      <c r="E479" s="224" t="s">
        <v>10</v>
      </c>
      <c r="F479" s="225" t="s">
        <v>415</v>
      </c>
      <c r="G479" s="2" t="s">
        <v>13</v>
      </c>
      <c r="H479" s="423">
        <v>12027043</v>
      </c>
    </row>
    <row r="480" spans="1:8" ht="31.5" customHeight="1" x14ac:dyDescent="0.25">
      <c r="A480" s="89" t="s">
        <v>537</v>
      </c>
      <c r="B480" s="2" t="s">
        <v>35</v>
      </c>
      <c r="C480" s="2" t="s">
        <v>10</v>
      </c>
      <c r="D480" s="223" t="s">
        <v>225</v>
      </c>
      <c r="E480" s="224" t="s">
        <v>10</v>
      </c>
      <c r="F480" s="225" t="s">
        <v>415</v>
      </c>
      <c r="G480" s="2" t="s">
        <v>16</v>
      </c>
      <c r="H480" s="423">
        <f>SUM(прил7!I585)</f>
        <v>587628</v>
      </c>
    </row>
    <row r="481" spans="1:8" ht="17.25" customHeight="1" x14ac:dyDescent="0.25">
      <c r="A481" s="3" t="s">
        <v>18</v>
      </c>
      <c r="B481" s="2" t="s">
        <v>35</v>
      </c>
      <c r="C481" s="2" t="s">
        <v>10</v>
      </c>
      <c r="D481" s="223" t="s">
        <v>225</v>
      </c>
      <c r="E481" s="224" t="s">
        <v>10</v>
      </c>
      <c r="F481" s="225" t="s">
        <v>415</v>
      </c>
      <c r="G481" s="2" t="s">
        <v>17</v>
      </c>
      <c r="H481" s="423">
        <f>SUM(прил7!I586)</f>
        <v>8846</v>
      </c>
    </row>
    <row r="482" spans="1:8" s="64" customFormat="1" ht="33.75" hidden="1" customHeight="1" x14ac:dyDescent="0.25">
      <c r="A482" s="75" t="s">
        <v>112</v>
      </c>
      <c r="B482" s="28" t="s">
        <v>35</v>
      </c>
      <c r="C482" s="28" t="s">
        <v>10</v>
      </c>
      <c r="D482" s="220" t="s">
        <v>398</v>
      </c>
      <c r="E482" s="221" t="s">
        <v>383</v>
      </c>
      <c r="F482" s="222" t="s">
        <v>384</v>
      </c>
      <c r="G482" s="28"/>
      <c r="H482" s="420">
        <f>SUM(H483)</f>
        <v>0</v>
      </c>
    </row>
    <row r="483" spans="1:8" s="64" customFormat="1" ht="47.25" hidden="1" customHeight="1" x14ac:dyDescent="0.25">
      <c r="A483" s="76" t="s">
        <v>148</v>
      </c>
      <c r="B483" s="35" t="s">
        <v>35</v>
      </c>
      <c r="C483" s="44" t="s">
        <v>10</v>
      </c>
      <c r="D483" s="259" t="s">
        <v>218</v>
      </c>
      <c r="E483" s="260" t="s">
        <v>383</v>
      </c>
      <c r="F483" s="261" t="s">
        <v>384</v>
      </c>
      <c r="G483" s="71"/>
      <c r="H483" s="424">
        <f>SUM(H484)</f>
        <v>0</v>
      </c>
    </row>
    <row r="484" spans="1:8" s="64" customFormat="1" ht="32.25" hidden="1" customHeight="1" x14ac:dyDescent="0.25">
      <c r="A484" s="76" t="s">
        <v>453</v>
      </c>
      <c r="B484" s="35" t="s">
        <v>35</v>
      </c>
      <c r="C484" s="44" t="s">
        <v>10</v>
      </c>
      <c r="D484" s="259" t="s">
        <v>218</v>
      </c>
      <c r="E484" s="260" t="s">
        <v>10</v>
      </c>
      <c r="F484" s="261" t="s">
        <v>384</v>
      </c>
      <c r="G484" s="71"/>
      <c r="H484" s="424">
        <f>SUM(H485)</f>
        <v>0</v>
      </c>
    </row>
    <row r="485" spans="1:8" s="37" customFormat="1" ht="32.25" hidden="1" customHeight="1" x14ac:dyDescent="0.25">
      <c r="A485" s="69" t="s">
        <v>149</v>
      </c>
      <c r="B485" s="35" t="s">
        <v>35</v>
      </c>
      <c r="C485" s="44" t="s">
        <v>10</v>
      </c>
      <c r="D485" s="259" t="s">
        <v>218</v>
      </c>
      <c r="E485" s="260" t="s">
        <v>10</v>
      </c>
      <c r="F485" s="261" t="s">
        <v>454</v>
      </c>
      <c r="G485" s="71"/>
      <c r="H485" s="424">
        <f>SUM(H486)</f>
        <v>0</v>
      </c>
    </row>
    <row r="486" spans="1:8" s="37" customFormat="1" ht="30.75" hidden="1" customHeight="1" x14ac:dyDescent="0.25">
      <c r="A486" s="91" t="s">
        <v>537</v>
      </c>
      <c r="B486" s="44" t="s">
        <v>35</v>
      </c>
      <c r="C486" s="44" t="s">
        <v>10</v>
      </c>
      <c r="D486" s="259" t="s">
        <v>218</v>
      </c>
      <c r="E486" s="260" t="s">
        <v>10</v>
      </c>
      <c r="F486" s="261" t="s">
        <v>454</v>
      </c>
      <c r="G486" s="71" t="s">
        <v>16</v>
      </c>
      <c r="H486" s="425">
        <f>SUM(прил7!I591)</f>
        <v>0</v>
      </c>
    </row>
    <row r="487" spans="1:8" s="37" customFormat="1" ht="64.5" customHeight="1" x14ac:dyDescent="0.25">
      <c r="A487" s="102" t="s">
        <v>128</v>
      </c>
      <c r="B487" s="28" t="s">
        <v>35</v>
      </c>
      <c r="C487" s="42" t="s">
        <v>10</v>
      </c>
      <c r="D487" s="232" t="s">
        <v>199</v>
      </c>
      <c r="E487" s="233" t="s">
        <v>383</v>
      </c>
      <c r="F487" s="234" t="s">
        <v>384</v>
      </c>
      <c r="G487" s="28"/>
      <c r="H487" s="420">
        <f>SUM(H488)</f>
        <v>53880</v>
      </c>
    </row>
    <row r="488" spans="1:8" s="37" customFormat="1" ht="94.5" customHeight="1" x14ac:dyDescent="0.25">
      <c r="A488" s="103" t="s">
        <v>144</v>
      </c>
      <c r="B488" s="2" t="s">
        <v>35</v>
      </c>
      <c r="C488" s="35" t="s">
        <v>10</v>
      </c>
      <c r="D488" s="262" t="s">
        <v>201</v>
      </c>
      <c r="E488" s="263" t="s">
        <v>383</v>
      </c>
      <c r="F488" s="264" t="s">
        <v>384</v>
      </c>
      <c r="G488" s="2"/>
      <c r="H488" s="421">
        <f>SUM(H489)</f>
        <v>53880</v>
      </c>
    </row>
    <row r="489" spans="1:8" s="37" customFormat="1" ht="46.5" customHeight="1" x14ac:dyDescent="0.25">
      <c r="A489" s="103" t="s">
        <v>403</v>
      </c>
      <c r="B489" s="2" t="s">
        <v>35</v>
      </c>
      <c r="C489" s="35" t="s">
        <v>10</v>
      </c>
      <c r="D489" s="262" t="s">
        <v>201</v>
      </c>
      <c r="E489" s="263" t="s">
        <v>10</v>
      </c>
      <c r="F489" s="264" t="s">
        <v>384</v>
      </c>
      <c r="G489" s="2"/>
      <c r="H489" s="421">
        <f>SUM(H490)</f>
        <v>53880</v>
      </c>
    </row>
    <row r="490" spans="1:8" s="37" customFormat="1" ht="18.75" customHeight="1" x14ac:dyDescent="0.25">
      <c r="A490" s="61" t="s">
        <v>99</v>
      </c>
      <c r="B490" s="2" t="s">
        <v>35</v>
      </c>
      <c r="C490" s="35" t="s">
        <v>10</v>
      </c>
      <c r="D490" s="262" t="s">
        <v>201</v>
      </c>
      <c r="E490" s="263" t="s">
        <v>10</v>
      </c>
      <c r="F490" s="264" t="s">
        <v>404</v>
      </c>
      <c r="G490" s="2"/>
      <c r="H490" s="421">
        <f>SUM(H491)</f>
        <v>53880</v>
      </c>
    </row>
    <row r="491" spans="1:8" s="37" customFormat="1" ht="34.5" customHeight="1" x14ac:dyDescent="0.25">
      <c r="A491" s="110" t="s">
        <v>537</v>
      </c>
      <c r="B491" s="2" t="s">
        <v>35</v>
      </c>
      <c r="C491" s="35" t="s">
        <v>10</v>
      </c>
      <c r="D491" s="262" t="s">
        <v>201</v>
      </c>
      <c r="E491" s="263" t="s">
        <v>10</v>
      </c>
      <c r="F491" s="264" t="s">
        <v>404</v>
      </c>
      <c r="G491" s="2" t="s">
        <v>16</v>
      </c>
      <c r="H491" s="422">
        <f>SUM(прил7!I596)</f>
        <v>53880</v>
      </c>
    </row>
    <row r="492" spans="1:8" s="64" customFormat="1" ht="33.75" customHeight="1" x14ac:dyDescent="0.25">
      <c r="A492" s="27" t="s">
        <v>135</v>
      </c>
      <c r="B492" s="28" t="s">
        <v>35</v>
      </c>
      <c r="C492" s="28" t="s">
        <v>10</v>
      </c>
      <c r="D492" s="220" t="s">
        <v>204</v>
      </c>
      <c r="E492" s="221" t="s">
        <v>383</v>
      </c>
      <c r="F492" s="222" t="s">
        <v>384</v>
      </c>
      <c r="G492" s="31"/>
      <c r="H492" s="420">
        <f>SUM(H493)</f>
        <v>25000</v>
      </c>
    </row>
    <row r="493" spans="1:8" s="64" customFormat="1" ht="64.5" customHeight="1" x14ac:dyDescent="0.25">
      <c r="A493" s="84" t="s">
        <v>158</v>
      </c>
      <c r="B493" s="2" t="s">
        <v>35</v>
      </c>
      <c r="C493" s="2" t="s">
        <v>10</v>
      </c>
      <c r="D493" s="223" t="s">
        <v>226</v>
      </c>
      <c r="E493" s="224" t="s">
        <v>383</v>
      </c>
      <c r="F493" s="225" t="s">
        <v>384</v>
      </c>
      <c r="G493" s="2"/>
      <c r="H493" s="421">
        <f>SUM(H494)</f>
        <v>25000</v>
      </c>
    </row>
    <row r="494" spans="1:8" s="64" customFormat="1" ht="33.75" customHeight="1" x14ac:dyDescent="0.25">
      <c r="A494" s="84" t="s">
        <v>467</v>
      </c>
      <c r="B494" s="2" t="s">
        <v>35</v>
      </c>
      <c r="C494" s="2" t="s">
        <v>10</v>
      </c>
      <c r="D494" s="223" t="s">
        <v>226</v>
      </c>
      <c r="E494" s="224" t="s">
        <v>12</v>
      </c>
      <c r="F494" s="225" t="s">
        <v>384</v>
      </c>
      <c r="G494" s="2"/>
      <c r="H494" s="421">
        <f>SUM(+H495)</f>
        <v>25000</v>
      </c>
    </row>
    <row r="495" spans="1:8" s="64" customFormat="1" ht="33" customHeight="1" x14ac:dyDescent="0.25">
      <c r="A495" s="3" t="s">
        <v>469</v>
      </c>
      <c r="B495" s="2" t="s">
        <v>35</v>
      </c>
      <c r="C495" s="2" t="s">
        <v>10</v>
      </c>
      <c r="D495" s="223" t="s">
        <v>226</v>
      </c>
      <c r="E495" s="224" t="s">
        <v>12</v>
      </c>
      <c r="F495" s="225" t="s">
        <v>468</v>
      </c>
      <c r="G495" s="2"/>
      <c r="H495" s="421">
        <f>SUM(H496)</f>
        <v>25000</v>
      </c>
    </row>
    <row r="496" spans="1:8" s="64" customFormat="1" ht="30.75" customHeight="1" x14ac:dyDescent="0.25">
      <c r="A496" s="89" t="s">
        <v>537</v>
      </c>
      <c r="B496" s="2" t="s">
        <v>35</v>
      </c>
      <c r="C496" s="2" t="s">
        <v>10</v>
      </c>
      <c r="D496" s="223" t="s">
        <v>226</v>
      </c>
      <c r="E496" s="224" t="s">
        <v>12</v>
      </c>
      <c r="F496" s="225" t="s">
        <v>468</v>
      </c>
      <c r="G496" s="2" t="s">
        <v>16</v>
      </c>
      <c r="H496" s="423">
        <f>SUM(прил7!I601)</f>
        <v>25000</v>
      </c>
    </row>
    <row r="497" spans="1:8" ht="15.75" x14ac:dyDescent="0.25">
      <c r="A497" s="86" t="s">
        <v>36</v>
      </c>
      <c r="B497" s="23" t="s">
        <v>35</v>
      </c>
      <c r="C497" s="23" t="s">
        <v>20</v>
      </c>
      <c r="D497" s="217"/>
      <c r="E497" s="218"/>
      <c r="F497" s="219"/>
      <c r="G497" s="22"/>
      <c r="H497" s="427">
        <f>SUM(H498,H514)</f>
        <v>7445984</v>
      </c>
    </row>
    <row r="498" spans="1:8" ht="35.25" customHeight="1" x14ac:dyDescent="0.25">
      <c r="A498" s="27" t="s">
        <v>150</v>
      </c>
      <c r="B498" s="28" t="s">
        <v>35</v>
      </c>
      <c r="C498" s="28" t="s">
        <v>20</v>
      </c>
      <c r="D498" s="220" t="s">
        <v>221</v>
      </c>
      <c r="E498" s="221" t="s">
        <v>383</v>
      </c>
      <c r="F498" s="222" t="s">
        <v>384</v>
      </c>
      <c r="G498" s="28"/>
      <c r="H498" s="420">
        <f>SUM(H503+H499)</f>
        <v>7428984</v>
      </c>
    </row>
    <row r="499" spans="1:8" s="43" customFormat="1" ht="35.25" customHeight="1" x14ac:dyDescent="0.25">
      <c r="A499" s="61" t="s">
        <v>157</v>
      </c>
      <c r="B499" s="2" t="s">
        <v>35</v>
      </c>
      <c r="C499" s="2" t="s">
        <v>20</v>
      </c>
      <c r="D499" s="223" t="s">
        <v>465</v>
      </c>
      <c r="E499" s="224" t="s">
        <v>383</v>
      </c>
      <c r="F499" s="225" t="s">
        <v>384</v>
      </c>
      <c r="G499" s="2"/>
      <c r="H499" s="421">
        <f>SUM(H500)</f>
        <v>257443</v>
      </c>
    </row>
    <row r="500" spans="1:8" s="43" customFormat="1" ht="19.5" customHeight="1" x14ac:dyDescent="0.25">
      <c r="A500" s="105" t="s">
        <v>569</v>
      </c>
      <c r="B500" s="2" t="s">
        <v>35</v>
      </c>
      <c r="C500" s="2" t="s">
        <v>20</v>
      </c>
      <c r="D500" s="223" t="s">
        <v>225</v>
      </c>
      <c r="E500" s="224" t="s">
        <v>12</v>
      </c>
      <c r="F500" s="225" t="s">
        <v>384</v>
      </c>
      <c r="G500" s="2"/>
      <c r="H500" s="421">
        <f>SUM(H501)</f>
        <v>257443</v>
      </c>
    </row>
    <row r="501" spans="1:8" s="43" customFormat="1" ht="35.25" customHeight="1" x14ac:dyDescent="0.25">
      <c r="A501" s="105" t="s">
        <v>568</v>
      </c>
      <c r="B501" s="2" t="s">
        <v>35</v>
      </c>
      <c r="C501" s="2" t="s">
        <v>20</v>
      </c>
      <c r="D501" s="223" t="s">
        <v>225</v>
      </c>
      <c r="E501" s="224" t="s">
        <v>12</v>
      </c>
      <c r="F501" s="225" t="s">
        <v>567</v>
      </c>
      <c r="G501" s="2"/>
      <c r="H501" s="421">
        <f>SUM(H502)</f>
        <v>257443</v>
      </c>
    </row>
    <row r="502" spans="1:8" s="43" customFormat="1" ht="18" customHeight="1" x14ac:dyDescent="0.25">
      <c r="A502" s="105" t="s">
        <v>21</v>
      </c>
      <c r="B502" s="2" t="s">
        <v>35</v>
      </c>
      <c r="C502" s="2" t="s">
        <v>20</v>
      </c>
      <c r="D502" s="223" t="s">
        <v>225</v>
      </c>
      <c r="E502" s="224" t="s">
        <v>12</v>
      </c>
      <c r="F502" s="225" t="s">
        <v>567</v>
      </c>
      <c r="G502" s="2" t="s">
        <v>66</v>
      </c>
      <c r="H502" s="423">
        <f>SUM(прил7!I607)</f>
        <v>257443</v>
      </c>
    </row>
    <row r="503" spans="1:8" ht="48" customHeight="1" x14ac:dyDescent="0.25">
      <c r="A503" s="3" t="s">
        <v>159</v>
      </c>
      <c r="B503" s="2" t="s">
        <v>35</v>
      </c>
      <c r="C503" s="2" t="s">
        <v>20</v>
      </c>
      <c r="D503" s="223" t="s">
        <v>227</v>
      </c>
      <c r="E503" s="224" t="s">
        <v>383</v>
      </c>
      <c r="F503" s="225" t="s">
        <v>384</v>
      </c>
      <c r="G503" s="2"/>
      <c r="H503" s="421">
        <f>SUM(H504+H507)</f>
        <v>7171541</v>
      </c>
    </row>
    <row r="504" spans="1:8" ht="66.75" customHeight="1" x14ac:dyDescent="0.25">
      <c r="A504" s="3" t="s">
        <v>473</v>
      </c>
      <c r="B504" s="2" t="s">
        <v>35</v>
      </c>
      <c r="C504" s="2" t="s">
        <v>20</v>
      </c>
      <c r="D504" s="223" t="s">
        <v>227</v>
      </c>
      <c r="E504" s="224" t="s">
        <v>10</v>
      </c>
      <c r="F504" s="225" t="s">
        <v>384</v>
      </c>
      <c r="G504" s="2"/>
      <c r="H504" s="421">
        <f>SUM(H505)</f>
        <v>1193609</v>
      </c>
    </row>
    <row r="505" spans="1:8" ht="31.5" x14ac:dyDescent="0.25">
      <c r="A505" s="3" t="s">
        <v>75</v>
      </c>
      <c r="B505" s="44" t="s">
        <v>35</v>
      </c>
      <c r="C505" s="44" t="s">
        <v>20</v>
      </c>
      <c r="D505" s="259" t="s">
        <v>227</v>
      </c>
      <c r="E505" s="260" t="s">
        <v>474</v>
      </c>
      <c r="F505" s="261" t="s">
        <v>388</v>
      </c>
      <c r="G505" s="44"/>
      <c r="H505" s="421">
        <f>SUM(H506:H506)</f>
        <v>1193609</v>
      </c>
    </row>
    <row r="506" spans="1:8" ht="48.75" customHeight="1" x14ac:dyDescent="0.25">
      <c r="A506" s="84" t="s">
        <v>76</v>
      </c>
      <c r="B506" s="2" t="s">
        <v>35</v>
      </c>
      <c r="C506" s="2" t="s">
        <v>20</v>
      </c>
      <c r="D506" s="223" t="s">
        <v>227</v>
      </c>
      <c r="E506" s="224" t="s">
        <v>474</v>
      </c>
      <c r="F506" s="225" t="s">
        <v>388</v>
      </c>
      <c r="G506" s="2" t="s">
        <v>13</v>
      </c>
      <c r="H506" s="423">
        <f>SUM(прил7!I611)</f>
        <v>1193609</v>
      </c>
    </row>
    <row r="507" spans="1:8" ht="48" customHeight="1" x14ac:dyDescent="0.25">
      <c r="A507" s="3" t="s">
        <v>470</v>
      </c>
      <c r="B507" s="2" t="s">
        <v>35</v>
      </c>
      <c r="C507" s="2" t="s">
        <v>20</v>
      </c>
      <c r="D507" s="223" t="s">
        <v>227</v>
      </c>
      <c r="E507" s="224" t="s">
        <v>12</v>
      </c>
      <c r="F507" s="225" t="s">
        <v>384</v>
      </c>
      <c r="G507" s="2"/>
      <c r="H507" s="421">
        <f>SUM(H508+H510)</f>
        <v>5977932</v>
      </c>
    </row>
    <row r="508" spans="1:8" ht="47.25" x14ac:dyDescent="0.25">
      <c r="A508" s="3" t="s">
        <v>86</v>
      </c>
      <c r="B508" s="2" t="s">
        <v>35</v>
      </c>
      <c r="C508" s="2" t="s">
        <v>20</v>
      </c>
      <c r="D508" s="223" t="s">
        <v>227</v>
      </c>
      <c r="E508" s="224" t="s">
        <v>471</v>
      </c>
      <c r="F508" s="225" t="s">
        <v>472</v>
      </c>
      <c r="G508" s="2"/>
      <c r="H508" s="421">
        <f>SUM(H509)</f>
        <v>10851</v>
      </c>
    </row>
    <row r="509" spans="1:8" ht="47.25" x14ac:dyDescent="0.25">
      <c r="A509" s="84" t="s">
        <v>76</v>
      </c>
      <c r="B509" s="2" t="s">
        <v>35</v>
      </c>
      <c r="C509" s="2" t="s">
        <v>20</v>
      </c>
      <c r="D509" s="223" t="s">
        <v>227</v>
      </c>
      <c r="E509" s="224" t="s">
        <v>471</v>
      </c>
      <c r="F509" s="225" t="s">
        <v>472</v>
      </c>
      <c r="G509" s="2" t="s">
        <v>13</v>
      </c>
      <c r="H509" s="423">
        <f>SUM(прил7!I614)</f>
        <v>10851</v>
      </c>
    </row>
    <row r="510" spans="1:8" ht="31.5" x14ac:dyDescent="0.25">
      <c r="A510" s="3" t="s">
        <v>84</v>
      </c>
      <c r="B510" s="2" t="s">
        <v>35</v>
      </c>
      <c r="C510" s="2" t="s">
        <v>20</v>
      </c>
      <c r="D510" s="223" t="s">
        <v>227</v>
      </c>
      <c r="E510" s="224" t="s">
        <v>471</v>
      </c>
      <c r="F510" s="225" t="s">
        <v>415</v>
      </c>
      <c r="G510" s="2"/>
      <c r="H510" s="421">
        <f>SUM(H511:H513)</f>
        <v>5967081</v>
      </c>
    </row>
    <row r="511" spans="1:8" ht="47.25" x14ac:dyDescent="0.25">
      <c r="A511" s="84" t="s">
        <v>76</v>
      </c>
      <c r="B511" s="2" t="s">
        <v>35</v>
      </c>
      <c r="C511" s="2" t="s">
        <v>20</v>
      </c>
      <c r="D511" s="223" t="s">
        <v>227</v>
      </c>
      <c r="E511" s="224" t="s">
        <v>471</v>
      </c>
      <c r="F511" s="225" t="s">
        <v>415</v>
      </c>
      <c r="G511" s="2" t="s">
        <v>13</v>
      </c>
      <c r="H511" s="423">
        <v>5797859</v>
      </c>
    </row>
    <row r="512" spans="1:8" ht="32.25" customHeight="1" x14ac:dyDescent="0.25">
      <c r="A512" s="89" t="s">
        <v>537</v>
      </c>
      <c r="B512" s="2" t="s">
        <v>35</v>
      </c>
      <c r="C512" s="2" t="s">
        <v>20</v>
      </c>
      <c r="D512" s="223" t="s">
        <v>227</v>
      </c>
      <c r="E512" s="224" t="s">
        <v>471</v>
      </c>
      <c r="F512" s="225" t="s">
        <v>415</v>
      </c>
      <c r="G512" s="2" t="s">
        <v>16</v>
      </c>
      <c r="H512" s="423">
        <f>SUM(прил7!I617)</f>
        <v>169022</v>
      </c>
    </row>
    <row r="513" spans="1:8" ht="16.5" customHeight="1" x14ac:dyDescent="0.25">
      <c r="A513" s="3" t="s">
        <v>18</v>
      </c>
      <c r="B513" s="2" t="s">
        <v>35</v>
      </c>
      <c r="C513" s="2" t="s">
        <v>20</v>
      </c>
      <c r="D513" s="223" t="s">
        <v>227</v>
      </c>
      <c r="E513" s="224" t="s">
        <v>471</v>
      </c>
      <c r="F513" s="225" t="s">
        <v>415</v>
      </c>
      <c r="G513" s="2" t="s">
        <v>17</v>
      </c>
      <c r="H513" s="423">
        <f>SUM(прил7!I618)</f>
        <v>200</v>
      </c>
    </row>
    <row r="514" spans="1:8" ht="31.5" customHeight="1" x14ac:dyDescent="0.25">
      <c r="A514" s="102" t="s">
        <v>105</v>
      </c>
      <c r="B514" s="28" t="s">
        <v>35</v>
      </c>
      <c r="C514" s="28" t="s">
        <v>20</v>
      </c>
      <c r="D514" s="220" t="s">
        <v>386</v>
      </c>
      <c r="E514" s="221" t="s">
        <v>383</v>
      </c>
      <c r="F514" s="222" t="s">
        <v>384</v>
      </c>
      <c r="G514" s="28"/>
      <c r="H514" s="420">
        <f>SUM(H515)</f>
        <v>17000</v>
      </c>
    </row>
    <row r="515" spans="1:8" ht="48.75" customHeight="1" x14ac:dyDescent="0.25">
      <c r="A515" s="103" t="s">
        <v>116</v>
      </c>
      <c r="B515" s="2" t="s">
        <v>35</v>
      </c>
      <c r="C515" s="2" t="s">
        <v>20</v>
      </c>
      <c r="D515" s="223" t="s">
        <v>183</v>
      </c>
      <c r="E515" s="224" t="s">
        <v>383</v>
      </c>
      <c r="F515" s="225" t="s">
        <v>384</v>
      </c>
      <c r="G515" s="44"/>
      <c r="H515" s="421">
        <f>SUM(H516)</f>
        <v>17000</v>
      </c>
    </row>
    <row r="516" spans="1:8" ht="48.75" customHeight="1" x14ac:dyDescent="0.25">
      <c r="A516" s="103" t="s">
        <v>390</v>
      </c>
      <c r="B516" s="2" t="s">
        <v>35</v>
      </c>
      <c r="C516" s="2" t="s">
        <v>20</v>
      </c>
      <c r="D516" s="223" t="s">
        <v>183</v>
      </c>
      <c r="E516" s="224" t="s">
        <v>10</v>
      </c>
      <c r="F516" s="225" t="s">
        <v>384</v>
      </c>
      <c r="G516" s="44"/>
      <c r="H516" s="421">
        <f>SUM(H517)</f>
        <v>17000</v>
      </c>
    </row>
    <row r="517" spans="1:8" ht="15.75" customHeight="1" x14ac:dyDescent="0.25">
      <c r="A517" s="103" t="s">
        <v>107</v>
      </c>
      <c r="B517" s="2" t="s">
        <v>35</v>
      </c>
      <c r="C517" s="2" t="s">
        <v>20</v>
      </c>
      <c r="D517" s="223" t="s">
        <v>183</v>
      </c>
      <c r="E517" s="224" t="s">
        <v>10</v>
      </c>
      <c r="F517" s="225" t="s">
        <v>389</v>
      </c>
      <c r="G517" s="44"/>
      <c r="H517" s="421">
        <f>SUM(H518)</f>
        <v>17000</v>
      </c>
    </row>
    <row r="518" spans="1:8" ht="32.25" customHeight="1" x14ac:dyDescent="0.25">
      <c r="A518" s="110" t="s">
        <v>537</v>
      </c>
      <c r="B518" s="2" t="s">
        <v>35</v>
      </c>
      <c r="C518" s="2" t="s">
        <v>20</v>
      </c>
      <c r="D518" s="223" t="s">
        <v>183</v>
      </c>
      <c r="E518" s="224" t="s">
        <v>10</v>
      </c>
      <c r="F518" s="225" t="s">
        <v>389</v>
      </c>
      <c r="G518" s="2" t="s">
        <v>16</v>
      </c>
      <c r="H518" s="423">
        <f>SUM(прил7!I623)</f>
        <v>17000</v>
      </c>
    </row>
    <row r="519" spans="1:8" ht="17.25" customHeight="1" x14ac:dyDescent="0.25">
      <c r="A519" s="385" t="s">
        <v>571</v>
      </c>
      <c r="B519" s="131" t="s">
        <v>32</v>
      </c>
      <c r="C519" s="39"/>
      <c r="D519" s="250"/>
      <c r="E519" s="251"/>
      <c r="F519" s="252"/>
      <c r="G519" s="16"/>
      <c r="H519" s="473">
        <f>SUM(H520)</f>
        <v>189783</v>
      </c>
    </row>
    <row r="520" spans="1:8" ht="16.5" customHeight="1" x14ac:dyDescent="0.25">
      <c r="A520" s="379" t="s">
        <v>572</v>
      </c>
      <c r="B520" s="55" t="s">
        <v>32</v>
      </c>
      <c r="C520" s="23" t="s">
        <v>29</v>
      </c>
      <c r="D520" s="217"/>
      <c r="E520" s="218"/>
      <c r="F520" s="219"/>
      <c r="G520" s="23"/>
      <c r="H520" s="427">
        <f>SUM(H521)</f>
        <v>189783</v>
      </c>
    </row>
    <row r="521" spans="1:8" ht="16.5" customHeight="1" x14ac:dyDescent="0.25">
      <c r="A521" s="75" t="s">
        <v>176</v>
      </c>
      <c r="B521" s="28" t="s">
        <v>32</v>
      </c>
      <c r="C521" s="30" t="s">
        <v>29</v>
      </c>
      <c r="D521" s="226" t="s">
        <v>195</v>
      </c>
      <c r="E521" s="227" t="s">
        <v>383</v>
      </c>
      <c r="F521" s="228" t="s">
        <v>384</v>
      </c>
      <c r="G521" s="28"/>
      <c r="H521" s="420">
        <f>SUM(H522)</f>
        <v>189783</v>
      </c>
    </row>
    <row r="522" spans="1:8" ht="16.5" customHeight="1" x14ac:dyDescent="0.25">
      <c r="A522" s="84" t="s">
        <v>175</v>
      </c>
      <c r="B522" s="2" t="s">
        <v>32</v>
      </c>
      <c r="C522" s="347" t="s">
        <v>29</v>
      </c>
      <c r="D522" s="241" t="s">
        <v>196</v>
      </c>
      <c r="E522" s="242" t="s">
        <v>383</v>
      </c>
      <c r="F522" s="243" t="s">
        <v>384</v>
      </c>
      <c r="G522" s="2"/>
      <c r="H522" s="421">
        <f>SUM(H523)</f>
        <v>189783</v>
      </c>
    </row>
    <row r="523" spans="1:8" ht="30.75" customHeight="1" x14ac:dyDescent="0.25">
      <c r="A523" s="84" t="s">
        <v>642</v>
      </c>
      <c r="B523" s="2" t="s">
        <v>32</v>
      </c>
      <c r="C523" s="347" t="s">
        <v>29</v>
      </c>
      <c r="D523" s="241" t="s">
        <v>196</v>
      </c>
      <c r="E523" s="242" t="s">
        <v>383</v>
      </c>
      <c r="F523" s="356">
        <v>12700</v>
      </c>
      <c r="G523" s="2"/>
      <c r="H523" s="421">
        <f>SUM(H524)</f>
        <v>189783</v>
      </c>
    </row>
    <row r="524" spans="1:8" ht="31.5" customHeight="1" x14ac:dyDescent="0.25">
      <c r="A524" s="84" t="s">
        <v>537</v>
      </c>
      <c r="B524" s="2" t="s">
        <v>32</v>
      </c>
      <c r="C524" s="347" t="s">
        <v>29</v>
      </c>
      <c r="D524" s="241" t="s">
        <v>196</v>
      </c>
      <c r="E524" s="242" t="s">
        <v>383</v>
      </c>
      <c r="F524" s="356">
        <v>12700</v>
      </c>
      <c r="G524" s="2" t="s">
        <v>16</v>
      </c>
      <c r="H524" s="423">
        <f>SUM(прил7!I219)</f>
        <v>189783</v>
      </c>
    </row>
    <row r="525" spans="1:8" ht="15.75" x14ac:dyDescent="0.25">
      <c r="A525" s="74" t="s">
        <v>37</v>
      </c>
      <c r="B525" s="39">
        <v>10</v>
      </c>
      <c r="C525" s="39"/>
      <c r="D525" s="250"/>
      <c r="E525" s="251"/>
      <c r="F525" s="252"/>
      <c r="G525" s="15"/>
      <c r="H525" s="473">
        <f>SUM(H526,H532,H593,H622)</f>
        <v>72427927</v>
      </c>
    </row>
    <row r="526" spans="1:8" ht="15.75" x14ac:dyDescent="0.25">
      <c r="A526" s="86" t="s">
        <v>38</v>
      </c>
      <c r="B526" s="40">
        <v>10</v>
      </c>
      <c r="C526" s="23" t="s">
        <v>10</v>
      </c>
      <c r="D526" s="217"/>
      <c r="E526" s="218"/>
      <c r="F526" s="219"/>
      <c r="G526" s="22"/>
      <c r="H526" s="427">
        <f>SUM(H527)</f>
        <v>2538990</v>
      </c>
    </row>
    <row r="527" spans="1:8" ht="32.25" customHeight="1" x14ac:dyDescent="0.25">
      <c r="A527" s="75" t="s">
        <v>110</v>
      </c>
      <c r="B527" s="30">
        <v>10</v>
      </c>
      <c r="C527" s="28" t="s">
        <v>10</v>
      </c>
      <c r="D527" s="220" t="s">
        <v>180</v>
      </c>
      <c r="E527" s="221" t="s">
        <v>383</v>
      </c>
      <c r="F527" s="222" t="s">
        <v>384</v>
      </c>
      <c r="G527" s="28"/>
      <c r="H527" s="420">
        <f>SUM(H528)</f>
        <v>2538990</v>
      </c>
    </row>
    <row r="528" spans="1:8" ht="48.75" customHeight="1" x14ac:dyDescent="0.25">
      <c r="A528" s="3" t="s">
        <v>160</v>
      </c>
      <c r="B528" s="347">
        <v>10</v>
      </c>
      <c r="C528" s="2" t="s">
        <v>10</v>
      </c>
      <c r="D528" s="223" t="s">
        <v>182</v>
      </c>
      <c r="E528" s="224" t="s">
        <v>383</v>
      </c>
      <c r="F528" s="225" t="s">
        <v>384</v>
      </c>
      <c r="G528" s="2"/>
      <c r="H528" s="421">
        <f>SUM(H529)</f>
        <v>2538990</v>
      </c>
    </row>
    <row r="529" spans="1:8" ht="33.75" customHeight="1" x14ac:dyDescent="0.25">
      <c r="A529" s="3" t="s">
        <v>475</v>
      </c>
      <c r="B529" s="347">
        <v>10</v>
      </c>
      <c r="C529" s="2" t="s">
        <v>10</v>
      </c>
      <c r="D529" s="223" t="s">
        <v>182</v>
      </c>
      <c r="E529" s="224" t="s">
        <v>10</v>
      </c>
      <c r="F529" s="225" t="s">
        <v>384</v>
      </c>
      <c r="G529" s="2"/>
      <c r="H529" s="421">
        <f>SUM(H530)</f>
        <v>2538990</v>
      </c>
    </row>
    <row r="530" spans="1:8" ht="18.75" customHeight="1" x14ac:dyDescent="0.25">
      <c r="A530" s="3" t="s">
        <v>161</v>
      </c>
      <c r="B530" s="347">
        <v>10</v>
      </c>
      <c r="C530" s="2" t="s">
        <v>10</v>
      </c>
      <c r="D530" s="223" t="s">
        <v>182</v>
      </c>
      <c r="E530" s="224" t="s">
        <v>10</v>
      </c>
      <c r="F530" s="225" t="s">
        <v>597</v>
      </c>
      <c r="G530" s="2"/>
      <c r="H530" s="421">
        <f>SUM(H531)</f>
        <v>2538990</v>
      </c>
    </row>
    <row r="531" spans="1:8" ht="17.25" customHeight="1" x14ac:dyDescent="0.25">
      <c r="A531" s="3" t="s">
        <v>40</v>
      </c>
      <c r="B531" s="347">
        <v>10</v>
      </c>
      <c r="C531" s="2" t="s">
        <v>10</v>
      </c>
      <c r="D531" s="223" t="s">
        <v>182</v>
      </c>
      <c r="E531" s="224" t="s">
        <v>10</v>
      </c>
      <c r="F531" s="225" t="s">
        <v>597</v>
      </c>
      <c r="G531" s="2" t="s">
        <v>39</v>
      </c>
      <c r="H531" s="422">
        <f>SUM(прил7!I652)</f>
        <v>2538990</v>
      </c>
    </row>
    <row r="532" spans="1:8" ht="15.75" x14ac:dyDescent="0.25">
      <c r="A532" s="86" t="s">
        <v>41</v>
      </c>
      <c r="B532" s="40">
        <v>10</v>
      </c>
      <c r="C532" s="23" t="s">
        <v>15</v>
      </c>
      <c r="D532" s="217"/>
      <c r="E532" s="218"/>
      <c r="F532" s="219"/>
      <c r="G532" s="22"/>
      <c r="H532" s="427">
        <f>SUM(H533,H544,H559)</f>
        <v>11031270</v>
      </c>
    </row>
    <row r="533" spans="1:8" ht="31.5" x14ac:dyDescent="0.25">
      <c r="A533" s="27" t="s">
        <v>150</v>
      </c>
      <c r="B533" s="28" t="s">
        <v>57</v>
      </c>
      <c r="C533" s="28" t="s">
        <v>15</v>
      </c>
      <c r="D533" s="220" t="s">
        <v>221</v>
      </c>
      <c r="E533" s="221" t="s">
        <v>383</v>
      </c>
      <c r="F533" s="222" t="s">
        <v>384</v>
      </c>
      <c r="G533" s="28"/>
      <c r="H533" s="420">
        <f>SUM(H534,H539)</f>
        <v>774750</v>
      </c>
    </row>
    <row r="534" spans="1:8" ht="33.75" customHeight="1" x14ac:dyDescent="0.25">
      <c r="A534" s="84" t="s">
        <v>156</v>
      </c>
      <c r="B534" s="53">
        <v>10</v>
      </c>
      <c r="C534" s="44" t="s">
        <v>15</v>
      </c>
      <c r="D534" s="259" t="s">
        <v>224</v>
      </c>
      <c r="E534" s="260" t="s">
        <v>383</v>
      </c>
      <c r="F534" s="261" t="s">
        <v>384</v>
      </c>
      <c r="G534" s="44"/>
      <c r="H534" s="421">
        <f>SUM(H535)</f>
        <v>371402</v>
      </c>
    </row>
    <row r="535" spans="1:8" ht="20.25" customHeight="1" x14ac:dyDescent="0.25">
      <c r="A535" s="84" t="s">
        <v>464</v>
      </c>
      <c r="B535" s="53">
        <v>10</v>
      </c>
      <c r="C535" s="44" t="s">
        <v>15</v>
      </c>
      <c r="D535" s="259" t="s">
        <v>224</v>
      </c>
      <c r="E535" s="260" t="s">
        <v>10</v>
      </c>
      <c r="F535" s="261" t="s">
        <v>384</v>
      </c>
      <c r="G535" s="44"/>
      <c r="H535" s="421">
        <f>SUM(H536)</f>
        <v>371402</v>
      </c>
    </row>
    <row r="536" spans="1:8" ht="32.25" customHeight="1" x14ac:dyDescent="0.25">
      <c r="A536" s="84" t="s">
        <v>162</v>
      </c>
      <c r="B536" s="53">
        <v>10</v>
      </c>
      <c r="C536" s="44" t="s">
        <v>15</v>
      </c>
      <c r="D536" s="259" t="s">
        <v>224</v>
      </c>
      <c r="E536" s="260" t="s">
        <v>474</v>
      </c>
      <c r="F536" s="261" t="s">
        <v>476</v>
      </c>
      <c r="G536" s="44"/>
      <c r="H536" s="421">
        <f>SUM(H537:H538)</f>
        <v>371402</v>
      </c>
    </row>
    <row r="537" spans="1:8" ht="31.5" x14ac:dyDescent="0.25">
      <c r="A537" s="89" t="s">
        <v>537</v>
      </c>
      <c r="B537" s="53">
        <v>10</v>
      </c>
      <c r="C537" s="44" t="s">
        <v>15</v>
      </c>
      <c r="D537" s="259" t="s">
        <v>224</v>
      </c>
      <c r="E537" s="260" t="s">
        <v>474</v>
      </c>
      <c r="F537" s="261" t="s">
        <v>476</v>
      </c>
      <c r="G537" s="44" t="s">
        <v>16</v>
      </c>
      <c r="H537" s="423">
        <f>SUM(прил7!I630)</f>
        <v>2643</v>
      </c>
    </row>
    <row r="538" spans="1:8" ht="15.75" x14ac:dyDescent="0.25">
      <c r="A538" s="3" t="s">
        <v>40</v>
      </c>
      <c r="B538" s="53">
        <v>10</v>
      </c>
      <c r="C538" s="44" t="s">
        <v>15</v>
      </c>
      <c r="D538" s="259" t="s">
        <v>224</v>
      </c>
      <c r="E538" s="260" t="s">
        <v>474</v>
      </c>
      <c r="F538" s="261" t="s">
        <v>476</v>
      </c>
      <c r="G538" s="44" t="s">
        <v>39</v>
      </c>
      <c r="H538" s="423">
        <f>SUM(прил7!I631)</f>
        <v>368759</v>
      </c>
    </row>
    <row r="539" spans="1:8" ht="33" customHeight="1" x14ac:dyDescent="0.25">
      <c r="A539" s="3" t="s">
        <v>157</v>
      </c>
      <c r="B539" s="53">
        <v>10</v>
      </c>
      <c r="C539" s="44" t="s">
        <v>15</v>
      </c>
      <c r="D539" s="259" t="s">
        <v>465</v>
      </c>
      <c r="E539" s="260" t="s">
        <v>383</v>
      </c>
      <c r="F539" s="261" t="s">
        <v>384</v>
      </c>
      <c r="G539" s="44"/>
      <c r="H539" s="421">
        <f>SUM(H540)</f>
        <v>403348</v>
      </c>
    </row>
    <row r="540" spans="1:8" ht="18.75" customHeight="1" x14ac:dyDescent="0.25">
      <c r="A540" s="3" t="s">
        <v>466</v>
      </c>
      <c r="B540" s="53">
        <v>10</v>
      </c>
      <c r="C540" s="44" t="s">
        <v>15</v>
      </c>
      <c r="D540" s="259" t="s">
        <v>225</v>
      </c>
      <c r="E540" s="260" t="s">
        <v>10</v>
      </c>
      <c r="F540" s="261" t="s">
        <v>384</v>
      </c>
      <c r="G540" s="44"/>
      <c r="H540" s="421">
        <f>SUM(H541)</f>
        <v>403348</v>
      </c>
    </row>
    <row r="541" spans="1:8" ht="33" customHeight="1" x14ac:dyDescent="0.25">
      <c r="A541" s="84" t="s">
        <v>162</v>
      </c>
      <c r="B541" s="53">
        <v>10</v>
      </c>
      <c r="C541" s="44" t="s">
        <v>15</v>
      </c>
      <c r="D541" s="259" t="s">
        <v>225</v>
      </c>
      <c r="E541" s="260" t="s">
        <v>474</v>
      </c>
      <c r="F541" s="261" t="s">
        <v>476</v>
      </c>
      <c r="G541" s="44"/>
      <c r="H541" s="421">
        <f>SUM(H542:H543)</f>
        <v>403348</v>
      </c>
    </row>
    <row r="542" spans="1:8" ht="31.5" x14ac:dyDescent="0.25">
      <c r="A542" s="89" t="s">
        <v>537</v>
      </c>
      <c r="B542" s="53">
        <v>10</v>
      </c>
      <c r="C542" s="44" t="s">
        <v>15</v>
      </c>
      <c r="D542" s="259" t="s">
        <v>225</v>
      </c>
      <c r="E542" s="260" t="s">
        <v>474</v>
      </c>
      <c r="F542" s="261" t="s">
        <v>476</v>
      </c>
      <c r="G542" s="44" t="s">
        <v>16</v>
      </c>
      <c r="H542" s="423">
        <f>SUM(прил7!I635)</f>
        <v>2678</v>
      </c>
    </row>
    <row r="543" spans="1:8" ht="15.75" x14ac:dyDescent="0.25">
      <c r="A543" s="3" t="s">
        <v>40</v>
      </c>
      <c r="B543" s="53">
        <v>10</v>
      </c>
      <c r="C543" s="44" t="s">
        <v>15</v>
      </c>
      <c r="D543" s="259" t="s">
        <v>225</v>
      </c>
      <c r="E543" s="260" t="s">
        <v>474</v>
      </c>
      <c r="F543" s="261" t="s">
        <v>476</v>
      </c>
      <c r="G543" s="44" t="s">
        <v>39</v>
      </c>
      <c r="H543" s="423">
        <f>SUM(прил7!I636)</f>
        <v>400670</v>
      </c>
    </row>
    <row r="544" spans="1:8" ht="33" customHeight="1" x14ac:dyDescent="0.25">
      <c r="A544" s="75" t="s">
        <v>110</v>
      </c>
      <c r="B544" s="30">
        <v>10</v>
      </c>
      <c r="C544" s="28" t="s">
        <v>15</v>
      </c>
      <c r="D544" s="220" t="s">
        <v>180</v>
      </c>
      <c r="E544" s="221" t="s">
        <v>383</v>
      </c>
      <c r="F544" s="222" t="s">
        <v>384</v>
      </c>
      <c r="G544" s="28"/>
      <c r="H544" s="420">
        <f>SUM(H545)</f>
        <v>4394584</v>
      </c>
    </row>
    <row r="545" spans="1:8" ht="50.25" customHeight="1" x14ac:dyDescent="0.25">
      <c r="A545" s="3" t="s">
        <v>160</v>
      </c>
      <c r="B545" s="347">
        <v>10</v>
      </c>
      <c r="C545" s="2" t="s">
        <v>15</v>
      </c>
      <c r="D545" s="223" t="s">
        <v>182</v>
      </c>
      <c r="E545" s="224" t="s">
        <v>383</v>
      </c>
      <c r="F545" s="225" t="s">
        <v>384</v>
      </c>
      <c r="G545" s="2"/>
      <c r="H545" s="421">
        <f>SUM(H546)</f>
        <v>4394584</v>
      </c>
    </row>
    <row r="546" spans="1:8" ht="33" customHeight="1" x14ac:dyDescent="0.25">
      <c r="A546" s="3" t="s">
        <v>475</v>
      </c>
      <c r="B546" s="347">
        <v>10</v>
      </c>
      <c r="C546" s="2" t="s">
        <v>15</v>
      </c>
      <c r="D546" s="223" t="s">
        <v>182</v>
      </c>
      <c r="E546" s="224" t="s">
        <v>10</v>
      </c>
      <c r="F546" s="225" t="s">
        <v>384</v>
      </c>
      <c r="G546" s="2"/>
      <c r="H546" s="421">
        <f>SUM(H547+H550+H553+H556)</f>
        <v>4394584</v>
      </c>
    </row>
    <row r="547" spans="1:8" ht="31.5" customHeight="1" x14ac:dyDescent="0.25">
      <c r="A547" s="84" t="s">
        <v>87</v>
      </c>
      <c r="B547" s="347">
        <v>10</v>
      </c>
      <c r="C547" s="2" t="s">
        <v>15</v>
      </c>
      <c r="D547" s="223" t="s">
        <v>182</v>
      </c>
      <c r="E547" s="224" t="s">
        <v>10</v>
      </c>
      <c r="F547" s="225" t="s">
        <v>479</v>
      </c>
      <c r="G547" s="2"/>
      <c r="H547" s="421">
        <f>SUM(H548:H549)</f>
        <v>48540</v>
      </c>
    </row>
    <row r="548" spans="1:8" ht="18" customHeight="1" x14ac:dyDescent="0.25">
      <c r="A548" s="89" t="s">
        <v>537</v>
      </c>
      <c r="B548" s="347">
        <v>10</v>
      </c>
      <c r="C548" s="2" t="s">
        <v>15</v>
      </c>
      <c r="D548" s="223" t="s">
        <v>182</v>
      </c>
      <c r="E548" s="224" t="s">
        <v>10</v>
      </c>
      <c r="F548" s="225" t="s">
        <v>479</v>
      </c>
      <c r="G548" s="2" t="s">
        <v>16</v>
      </c>
      <c r="H548" s="423">
        <f>SUM(прил7!I658)</f>
        <v>640</v>
      </c>
    </row>
    <row r="549" spans="1:8" ht="16.5" customHeight="1" x14ac:dyDescent="0.25">
      <c r="A549" s="3" t="s">
        <v>40</v>
      </c>
      <c r="B549" s="347">
        <v>10</v>
      </c>
      <c r="C549" s="2" t="s">
        <v>15</v>
      </c>
      <c r="D549" s="223" t="s">
        <v>182</v>
      </c>
      <c r="E549" s="224" t="s">
        <v>10</v>
      </c>
      <c r="F549" s="225" t="s">
        <v>479</v>
      </c>
      <c r="G549" s="2" t="s">
        <v>39</v>
      </c>
      <c r="H549" s="422">
        <f>SUM(прил7!I659)</f>
        <v>47900</v>
      </c>
    </row>
    <row r="550" spans="1:8" ht="32.25" customHeight="1" x14ac:dyDescent="0.25">
      <c r="A550" s="84" t="s">
        <v>88</v>
      </c>
      <c r="B550" s="347">
        <v>10</v>
      </c>
      <c r="C550" s="2" t="s">
        <v>15</v>
      </c>
      <c r="D550" s="223" t="s">
        <v>182</v>
      </c>
      <c r="E550" s="224" t="s">
        <v>10</v>
      </c>
      <c r="F550" s="225" t="s">
        <v>480</v>
      </c>
      <c r="G550" s="2"/>
      <c r="H550" s="421">
        <f>SUM(H551:H552)</f>
        <v>183288</v>
      </c>
    </row>
    <row r="551" spans="1:8" s="78" customFormat="1" ht="32.25" customHeight="1" x14ac:dyDescent="0.25">
      <c r="A551" s="89" t="s">
        <v>537</v>
      </c>
      <c r="B551" s="347">
        <v>10</v>
      </c>
      <c r="C551" s="2" t="s">
        <v>15</v>
      </c>
      <c r="D551" s="223" t="s">
        <v>182</v>
      </c>
      <c r="E551" s="224" t="s">
        <v>10</v>
      </c>
      <c r="F551" s="225" t="s">
        <v>480</v>
      </c>
      <c r="G551" s="77" t="s">
        <v>16</v>
      </c>
      <c r="H551" s="426">
        <f>SUM(прил7!I661)</f>
        <v>2100</v>
      </c>
    </row>
    <row r="552" spans="1:8" ht="15.75" x14ac:dyDescent="0.25">
      <c r="A552" s="3" t="s">
        <v>40</v>
      </c>
      <c r="B552" s="347">
        <v>10</v>
      </c>
      <c r="C552" s="2" t="s">
        <v>15</v>
      </c>
      <c r="D552" s="223" t="s">
        <v>182</v>
      </c>
      <c r="E552" s="224" t="s">
        <v>10</v>
      </c>
      <c r="F552" s="225" t="s">
        <v>480</v>
      </c>
      <c r="G552" s="2" t="s">
        <v>39</v>
      </c>
      <c r="H552" s="423">
        <f>SUM(прил7!I662)</f>
        <v>181188</v>
      </c>
    </row>
    <row r="553" spans="1:8" ht="15.75" x14ac:dyDescent="0.25">
      <c r="A553" s="83" t="s">
        <v>89</v>
      </c>
      <c r="B553" s="347">
        <v>10</v>
      </c>
      <c r="C553" s="2" t="s">
        <v>15</v>
      </c>
      <c r="D553" s="223" t="s">
        <v>182</v>
      </c>
      <c r="E553" s="224" t="s">
        <v>10</v>
      </c>
      <c r="F553" s="225" t="s">
        <v>481</v>
      </c>
      <c r="G553" s="2"/>
      <c r="H553" s="421">
        <f>SUM(H554:H555)</f>
        <v>3856806</v>
      </c>
    </row>
    <row r="554" spans="1:8" ht="31.5" x14ac:dyDescent="0.25">
      <c r="A554" s="89" t="s">
        <v>537</v>
      </c>
      <c r="B554" s="347">
        <v>10</v>
      </c>
      <c r="C554" s="2" t="s">
        <v>15</v>
      </c>
      <c r="D554" s="223" t="s">
        <v>182</v>
      </c>
      <c r="E554" s="224" t="s">
        <v>10</v>
      </c>
      <c r="F554" s="225" t="s">
        <v>481</v>
      </c>
      <c r="G554" s="2" t="s">
        <v>16</v>
      </c>
      <c r="H554" s="423">
        <f>SUM(прил7!I664)</f>
        <v>34400</v>
      </c>
    </row>
    <row r="555" spans="1:8" ht="15.75" customHeight="1" x14ac:dyDescent="0.25">
      <c r="A555" s="3" t="s">
        <v>40</v>
      </c>
      <c r="B555" s="347">
        <v>10</v>
      </c>
      <c r="C555" s="2" t="s">
        <v>15</v>
      </c>
      <c r="D555" s="223" t="s">
        <v>182</v>
      </c>
      <c r="E555" s="224" t="s">
        <v>10</v>
      </c>
      <c r="F555" s="225" t="s">
        <v>481</v>
      </c>
      <c r="G555" s="2" t="s">
        <v>39</v>
      </c>
      <c r="H555" s="422">
        <f>SUM(прил7!I665)</f>
        <v>3822406</v>
      </c>
    </row>
    <row r="556" spans="1:8" ht="15.75" x14ac:dyDescent="0.25">
      <c r="A556" s="84" t="s">
        <v>90</v>
      </c>
      <c r="B556" s="347">
        <v>10</v>
      </c>
      <c r="C556" s="2" t="s">
        <v>15</v>
      </c>
      <c r="D556" s="223" t="s">
        <v>182</v>
      </c>
      <c r="E556" s="224" t="s">
        <v>10</v>
      </c>
      <c r="F556" s="225" t="s">
        <v>482</v>
      </c>
      <c r="G556" s="2"/>
      <c r="H556" s="421">
        <f>SUM(H557:H558)</f>
        <v>305950</v>
      </c>
    </row>
    <row r="557" spans="1:8" ht="31.5" x14ac:dyDescent="0.25">
      <c r="A557" s="89" t="s">
        <v>537</v>
      </c>
      <c r="B557" s="347">
        <v>10</v>
      </c>
      <c r="C557" s="2" t="s">
        <v>15</v>
      </c>
      <c r="D557" s="223" t="s">
        <v>182</v>
      </c>
      <c r="E557" s="224" t="s">
        <v>10</v>
      </c>
      <c r="F557" s="225" t="s">
        <v>482</v>
      </c>
      <c r="G557" s="2" t="s">
        <v>16</v>
      </c>
      <c r="H557" s="423">
        <f>SUM(прил7!I667)</f>
        <v>3850</v>
      </c>
    </row>
    <row r="558" spans="1:8" ht="18" customHeight="1" x14ac:dyDescent="0.25">
      <c r="A558" s="3" t="s">
        <v>40</v>
      </c>
      <c r="B558" s="347">
        <v>10</v>
      </c>
      <c r="C558" s="2" t="s">
        <v>15</v>
      </c>
      <c r="D558" s="223" t="s">
        <v>182</v>
      </c>
      <c r="E558" s="224" t="s">
        <v>10</v>
      </c>
      <c r="F558" s="225" t="s">
        <v>482</v>
      </c>
      <c r="G558" s="2" t="s">
        <v>39</v>
      </c>
      <c r="H558" s="423">
        <f>SUM(прил7!I668)</f>
        <v>302100</v>
      </c>
    </row>
    <row r="559" spans="1:8" ht="30" customHeight="1" x14ac:dyDescent="0.25">
      <c r="A559" s="75" t="s">
        <v>141</v>
      </c>
      <c r="B559" s="30">
        <v>10</v>
      </c>
      <c r="C559" s="28" t="s">
        <v>15</v>
      </c>
      <c r="D559" s="220" t="s">
        <v>441</v>
      </c>
      <c r="E559" s="221" t="s">
        <v>383</v>
      </c>
      <c r="F559" s="222" t="s">
        <v>384</v>
      </c>
      <c r="G559" s="28"/>
      <c r="H559" s="420">
        <f>SUM(H560,H581)</f>
        <v>5861936</v>
      </c>
    </row>
    <row r="560" spans="1:8" ht="48" customHeight="1" x14ac:dyDescent="0.25">
      <c r="A560" s="84" t="s">
        <v>142</v>
      </c>
      <c r="B560" s="347">
        <v>10</v>
      </c>
      <c r="C560" s="2" t="s">
        <v>15</v>
      </c>
      <c r="D560" s="223" t="s">
        <v>215</v>
      </c>
      <c r="E560" s="224" t="s">
        <v>383</v>
      </c>
      <c r="F560" s="225" t="s">
        <v>384</v>
      </c>
      <c r="G560" s="2"/>
      <c r="H560" s="421">
        <f>SUM(H561+H571)</f>
        <v>5483355</v>
      </c>
    </row>
    <row r="561" spans="1:8" ht="18" customHeight="1" x14ac:dyDescent="0.25">
      <c r="A561" s="84" t="s">
        <v>442</v>
      </c>
      <c r="B561" s="347">
        <v>10</v>
      </c>
      <c r="C561" s="2" t="s">
        <v>15</v>
      </c>
      <c r="D561" s="223" t="s">
        <v>215</v>
      </c>
      <c r="E561" s="224" t="s">
        <v>10</v>
      </c>
      <c r="F561" s="225" t="s">
        <v>384</v>
      </c>
      <c r="G561" s="2"/>
      <c r="H561" s="421">
        <f>SUM(H562+H564+H567+H569)</f>
        <v>868192</v>
      </c>
    </row>
    <row r="562" spans="1:8" ht="31.5" customHeight="1" x14ac:dyDescent="0.25">
      <c r="A562" s="101" t="s">
        <v>544</v>
      </c>
      <c r="B562" s="347">
        <v>10</v>
      </c>
      <c r="C562" s="2" t="s">
        <v>15</v>
      </c>
      <c r="D562" s="223" t="s">
        <v>215</v>
      </c>
      <c r="E562" s="224" t="s">
        <v>10</v>
      </c>
      <c r="F562" s="225" t="s">
        <v>543</v>
      </c>
      <c r="G562" s="2"/>
      <c r="H562" s="421">
        <f>SUM(H563)</f>
        <v>8466</v>
      </c>
    </row>
    <row r="563" spans="1:8" ht="18" customHeight="1" x14ac:dyDescent="0.25">
      <c r="A563" s="61" t="s">
        <v>40</v>
      </c>
      <c r="B563" s="347">
        <v>10</v>
      </c>
      <c r="C563" s="2" t="s">
        <v>15</v>
      </c>
      <c r="D563" s="223" t="s">
        <v>215</v>
      </c>
      <c r="E563" s="224" t="s">
        <v>10</v>
      </c>
      <c r="F563" s="225" t="s">
        <v>543</v>
      </c>
      <c r="G563" s="2" t="s">
        <v>39</v>
      </c>
      <c r="H563" s="423">
        <f>SUM(прил7!I485)</f>
        <v>8466</v>
      </c>
    </row>
    <row r="564" spans="1:8" ht="63" customHeight="1" x14ac:dyDescent="0.25">
      <c r="A564" s="3" t="s">
        <v>96</v>
      </c>
      <c r="B564" s="347">
        <v>10</v>
      </c>
      <c r="C564" s="2" t="s">
        <v>15</v>
      </c>
      <c r="D564" s="223" t="s">
        <v>215</v>
      </c>
      <c r="E564" s="224" t="s">
        <v>10</v>
      </c>
      <c r="F564" s="225" t="s">
        <v>477</v>
      </c>
      <c r="G564" s="2"/>
      <c r="H564" s="421">
        <f>SUM(H565:H566)</f>
        <v>756442</v>
      </c>
    </row>
    <row r="565" spans="1:8" ht="33" customHeight="1" x14ac:dyDescent="0.25">
      <c r="A565" s="89" t="s">
        <v>537</v>
      </c>
      <c r="B565" s="347">
        <v>10</v>
      </c>
      <c r="C565" s="2" t="s">
        <v>15</v>
      </c>
      <c r="D565" s="223" t="s">
        <v>215</v>
      </c>
      <c r="E565" s="224" t="s">
        <v>10</v>
      </c>
      <c r="F565" s="225" t="s">
        <v>477</v>
      </c>
      <c r="G565" s="2" t="s">
        <v>16</v>
      </c>
      <c r="H565" s="423">
        <f>SUM(прил7!I487)</f>
        <v>5070</v>
      </c>
    </row>
    <row r="566" spans="1:8" ht="16.5" customHeight="1" x14ac:dyDescent="0.25">
      <c r="A566" s="3" t="s">
        <v>40</v>
      </c>
      <c r="B566" s="347">
        <v>10</v>
      </c>
      <c r="C566" s="2" t="s">
        <v>15</v>
      </c>
      <c r="D566" s="223" t="s">
        <v>215</v>
      </c>
      <c r="E566" s="224" t="s">
        <v>10</v>
      </c>
      <c r="F566" s="225" t="s">
        <v>477</v>
      </c>
      <c r="G566" s="2" t="s">
        <v>39</v>
      </c>
      <c r="H566" s="423">
        <f>SUM(прил7!I488)</f>
        <v>751372</v>
      </c>
    </row>
    <row r="567" spans="1:8" ht="16.5" customHeight="1" x14ac:dyDescent="0.25">
      <c r="A567" s="3" t="s">
        <v>446</v>
      </c>
      <c r="B567" s="347">
        <v>10</v>
      </c>
      <c r="C567" s="2" t="s">
        <v>15</v>
      </c>
      <c r="D567" s="223" t="s">
        <v>215</v>
      </c>
      <c r="E567" s="224" t="s">
        <v>10</v>
      </c>
      <c r="F567" s="225" t="s">
        <v>447</v>
      </c>
      <c r="G567" s="2"/>
      <c r="H567" s="421">
        <f>SUM(H568)</f>
        <v>103284</v>
      </c>
    </row>
    <row r="568" spans="1:8" ht="16.5" customHeight="1" x14ac:dyDescent="0.25">
      <c r="A568" s="3" t="s">
        <v>40</v>
      </c>
      <c r="B568" s="347">
        <v>10</v>
      </c>
      <c r="C568" s="2" t="s">
        <v>15</v>
      </c>
      <c r="D568" s="223" t="s">
        <v>215</v>
      </c>
      <c r="E568" s="224" t="s">
        <v>10</v>
      </c>
      <c r="F568" s="225" t="s">
        <v>447</v>
      </c>
      <c r="G568" s="2" t="s">
        <v>39</v>
      </c>
      <c r="H568" s="423">
        <f>SUM(прил7!I490)</f>
        <v>103284</v>
      </c>
    </row>
    <row r="569" spans="1:8" s="531" customFormat="1" ht="31.5" hidden="1" customHeight="1" x14ac:dyDescent="0.25">
      <c r="A569" s="398" t="s">
        <v>603</v>
      </c>
      <c r="B569" s="532">
        <v>10</v>
      </c>
      <c r="C569" s="2" t="s">
        <v>15</v>
      </c>
      <c r="D569" s="223" t="s">
        <v>215</v>
      </c>
      <c r="E569" s="224" t="s">
        <v>10</v>
      </c>
      <c r="F569" s="225" t="s">
        <v>602</v>
      </c>
      <c r="G569" s="2"/>
      <c r="H569" s="421">
        <f>SUM(H570)</f>
        <v>0</v>
      </c>
    </row>
    <row r="570" spans="1:8" s="531" customFormat="1" ht="16.5" hidden="1" customHeight="1" x14ac:dyDescent="0.25">
      <c r="A570" s="3" t="s">
        <v>40</v>
      </c>
      <c r="B570" s="532">
        <v>10</v>
      </c>
      <c r="C570" s="2" t="s">
        <v>15</v>
      </c>
      <c r="D570" s="223" t="s">
        <v>215</v>
      </c>
      <c r="E570" s="224" t="s">
        <v>10</v>
      </c>
      <c r="F570" s="225" t="s">
        <v>602</v>
      </c>
      <c r="G570" s="2" t="s">
        <v>39</v>
      </c>
      <c r="H570" s="423">
        <f>SUM(прил7!I492)</f>
        <v>0</v>
      </c>
    </row>
    <row r="571" spans="1:8" ht="16.5" customHeight="1" x14ac:dyDescent="0.25">
      <c r="A571" s="3" t="s">
        <v>452</v>
      </c>
      <c r="B571" s="347">
        <v>10</v>
      </c>
      <c r="C571" s="2" t="s">
        <v>15</v>
      </c>
      <c r="D571" s="223" t="s">
        <v>215</v>
      </c>
      <c r="E571" s="224" t="s">
        <v>12</v>
      </c>
      <c r="F571" s="225" t="s">
        <v>384</v>
      </c>
      <c r="G571" s="2"/>
      <c r="H571" s="421">
        <f>SUM(H572+H574+H577+H579)</f>
        <v>4615163</v>
      </c>
    </row>
    <row r="572" spans="1:8" ht="31.5" customHeight="1" x14ac:dyDescent="0.25">
      <c r="A572" s="101" t="s">
        <v>544</v>
      </c>
      <c r="B572" s="347">
        <v>10</v>
      </c>
      <c r="C572" s="2" t="s">
        <v>15</v>
      </c>
      <c r="D572" s="223" t="s">
        <v>215</v>
      </c>
      <c r="E572" s="224" t="s">
        <v>12</v>
      </c>
      <c r="F572" s="225" t="s">
        <v>543</v>
      </c>
      <c r="G572" s="2"/>
      <c r="H572" s="421">
        <f>SUM(H573)</f>
        <v>51154</v>
      </c>
    </row>
    <row r="573" spans="1:8" ht="16.5" customHeight="1" x14ac:dyDescent="0.25">
      <c r="A573" s="61" t="s">
        <v>40</v>
      </c>
      <c r="B573" s="347">
        <v>10</v>
      </c>
      <c r="C573" s="2" t="s">
        <v>15</v>
      </c>
      <c r="D573" s="223" t="s">
        <v>215</v>
      </c>
      <c r="E573" s="224" t="s">
        <v>12</v>
      </c>
      <c r="F573" s="225" t="s">
        <v>543</v>
      </c>
      <c r="G573" s="2" t="s">
        <v>39</v>
      </c>
      <c r="H573" s="423">
        <f>SUM(прил7!I495)</f>
        <v>51154</v>
      </c>
    </row>
    <row r="574" spans="1:8" ht="63" customHeight="1" x14ac:dyDescent="0.25">
      <c r="A574" s="3" t="s">
        <v>96</v>
      </c>
      <c r="B574" s="347">
        <v>10</v>
      </c>
      <c r="C574" s="2" t="s">
        <v>15</v>
      </c>
      <c r="D574" s="223" t="s">
        <v>215</v>
      </c>
      <c r="E574" s="224" t="s">
        <v>12</v>
      </c>
      <c r="F574" s="225" t="s">
        <v>477</v>
      </c>
      <c r="G574" s="2"/>
      <c r="H574" s="421">
        <f>SUM(H575:H576)</f>
        <v>4184058</v>
      </c>
    </row>
    <row r="575" spans="1:8" ht="34.5" customHeight="1" x14ac:dyDescent="0.25">
      <c r="A575" s="89" t="s">
        <v>537</v>
      </c>
      <c r="B575" s="347">
        <v>10</v>
      </c>
      <c r="C575" s="2" t="s">
        <v>15</v>
      </c>
      <c r="D575" s="223" t="s">
        <v>215</v>
      </c>
      <c r="E575" s="224" t="s">
        <v>12</v>
      </c>
      <c r="F575" s="225" t="s">
        <v>477</v>
      </c>
      <c r="G575" s="2" t="s">
        <v>16</v>
      </c>
      <c r="H575" s="423">
        <f>SUM(прил7!I497)</f>
        <v>44837</v>
      </c>
    </row>
    <row r="576" spans="1:8" ht="16.5" customHeight="1" x14ac:dyDescent="0.25">
      <c r="A576" s="3" t="s">
        <v>40</v>
      </c>
      <c r="B576" s="347">
        <v>10</v>
      </c>
      <c r="C576" s="2" t="s">
        <v>15</v>
      </c>
      <c r="D576" s="223" t="s">
        <v>215</v>
      </c>
      <c r="E576" s="224" t="s">
        <v>12</v>
      </c>
      <c r="F576" s="225" t="s">
        <v>477</v>
      </c>
      <c r="G576" s="2" t="s">
        <v>39</v>
      </c>
      <c r="H576" s="423">
        <f>SUM(прил7!I498)</f>
        <v>4139221</v>
      </c>
    </row>
    <row r="577" spans="1:8" ht="32.25" customHeight="1" x14ac:dyDescent="0.25">
      <c r="A577" s="3" t="s">
        <v>446</v>
      </c>
      <c r="B577" s="347">
        <v>10</v>
      </c>
      <c r="C577" s="2" t="s">
        <v>15</v>
      </c>
      <c r="D577" s="223" t="s">
        <v>215</v>
      </c>
      <c r="E577" s="224" t="s">
        <v>12</v>
      </c>
      <c r="F577" s="225" t="s">
        <v>447</v>
      </c>
      <c r="G577" s="2"/>
      <c r="H577" s="421">
        <f>SUM(H578)</f>
        <v>379951</v>
      </c>
    </row>
    <row r="578" spans="1:8" ht="16.5" customHeight="1" x14ac:dyDescent="0.25">
      <c r="A578" s="3" t="s">
        <v>40</v>
      </c>
      <c r="B578" s="347">
        <v>10</v>
      </c>
      <c r="C578" s="2" t="s">
        <v>15</v>
      </c>
      <c r="D578" s="223" t="s">
        <v>215</v>
      </c>
      <c r="E578" s="224" t="s">
        <v>12</v>
      </c>
      <c r="F578" s="225" t="s">
        <v>447</v>
      </c>
      <c r="G578" s="2" t="s">
        <v>39</v>
      </c>
      <c r="H578" s="423">
        <f>SUM(прил7!I500)</f>
        <v>379951</v>
      </c>
    </row>
    <row r="579" spans="1:8" ht="31.5" hidden="1" customHeight="1" x14ac:dyDescent="0.25">
      <c r="A579" s="398" t="s">
        <v>603</v>
      </c>
      <c r="B579" s="347">
        <v>10</v>
      </c>
      <c r="C579" s="2" t="s">
        <v>15</v>
      </c>
      <c r="D579" s="223" t="s">
        <v>215</v>
      </c>
      <c r="E579" s="224" t="s">
        <v>12</v>
      </c>
      <c r="F579" s="225" t="s">
        <v>602</v>
      </c>
      <c r="G579" s="2"/>
      <c r="H579" s="421">
        <f>SUM(H580)</f>
        <v>0</v>
      </c>
    </row>
    <row r="580" spans="1:8" ht="16.5" hidden="1" customHeight="1" x14ac:dyDescent="0.25">
      <c r="A580" s="3" t="s">
        <v>40</v>
      </c>
      <c r="B580" s="347">
        <v>10</v>
      </c>
      <c r="C580" s="2" t="s">
        <v>15</v>
      </c>
      <c r="D580" s="223" t="s">
        <v>215</v>
      </c>
      <c r="E580" s="224" t="s">
        <v>12</v>
      </c>
      <c r="F580" s="225" t="s">
        <v>602</v>
      </c>
      <c r="G580" s="2" t="s">
        <v>39</v>
      </c>
      <c r="H580" s="423">
        <f>SUM(прил7!I502)</f>
        <v>0</v>
      </c>
    </row>
    <row r="581" spans="1:8" ht="48.75" customHeight="1" x14ac:dyDescent="0.25">
      <c r="A581" s="3" t="s">
        <v>146</v>
      </c>
      <c r="B581" s="347">
        <v>10</v>
      </c>
      <c r="C581" s="2" t="s">
        <v>15</v>
      </c>
      <c r="D581" s="223" t="s">
        <v>216</v>
      </c>
      <c r="E581" s="224" t="s">
        <v>383</v>
      </c>
      <c r="F581" s="225" t="s">
        <v>384</v>
      </c>
      <c r="G581" s="2"/>
      <c r="H581" s="421">
        <f>SUM(H582)</f>
        <v>378581</v>
      </c>
    </row>
    <row r="582" spans="1:8" ht="32.25" customHeight="1" x14ac:dyDescent="0.25">
      <c r="A582" s="3" t="s">
        <v>455</v>
      </c>
      <c r="B582" s="347">
        <v>10</v>
      </c>
      <c r="C582" s="2" t="s">
        <v>15</v>
      </c>
      <c r="D582" s="223" t="s">
        <v>216</v>
      </c>
      <c r="E582" s="224" t="s">
        <v>10</v>
      </c>
      <c r="F582" s="225" t="s">
        <v>384</v>
      </c>
      <c r="G582" s="2"/>
      <c r="H582" s="421">
        <f>SUM(H583+H585+H588+H591)</f>
        <v>378581</v>
      </c>
    </row>
    <row r="583" spans="1:8" ht="32.25" customHeight="1" x14ac:dyDescent="0.25">
      <c r="A583" s="101" t="s">
        <v>544</v>
      </c>
      <c r="B583" s="347">
        <v>10</v>
      </c>
      <c r="C583" s="2" t="s">
        <v>15</v>
      </c>
      <c r="D583" s="223" t="s">
        <v>216</v>
      </c>
      <c r="E583" s="224" t="s">
        <v>10</v>
      </c>
      <c r="F583" s="225" t="s">
        <v>543</v>
      </c>
      <c r="G583" s="2"/>
      <c r="H583" s="421">
        <f>SUM(H584)</f>
        <v>2124</v>
      </c>
    </row>
    <row r="584" spans="1:8" ht="18.75" customHeight="1" x14ac:dyDescent="0.25">
      <c r="A584" s="3" t="s">
        <v>40</v>
      </c>
      <c r="B584" s="347">
        <v>10</v>
      </c>
      <c r="C584" s="2" t="s">
        <v>15</v>
      </c>
      <c r="D584" s="223" t="s">
        <v>216</v>
      </c>
      <c r="E584" s="224" t="s">
        <v>10</v>
      </c>
      <c r="F584" s="225" t="s">
        <v>543</v>
      </c>
      <c r="G584" s="2" t="s">
        <v>39</v>
      </c>
      <c r="H584" s="423">
        <f>SUM(прил7!I506)</f>
        <v>2124</v>
      </c>
    </row>
    <row r="585" spans="1:8" ht="64.5" customHeight="1" x14ac:dyDescent="0.25">
      <c r="A585" s="3" t="s">
        <v>96</v>
      </c>
      <c r="B585" s="347">
        <v>10</v>
      </c>
      <c r="C585" s="2" t="s">
        <v>15</v>
      </c>
      <c r="D585" s="223" t="s">
        <v>216</v>
      </c>
      <c r="E585" s="224" t="s">
        <v>10</v>
      </c>
      <c r="F585" s="225" t="s">
        <v>477</v>
      </c>
      <c r="G585" s="2"/>
      <c r="H585" s="421">
        <f>SUM(H586:H587)</f>
        <v>359500</v>
      </c>
    </row>
    <row r="586" spans="1:8" ht="17.25" customHeight="1" x14ac:dyDescent="0.25">
      <c r="A586" s="3" t="s">
        <v>40</v>
      </c>
      <c r="B586" s="347">
        <v>10</v>
      </c>
      <c r="C586" s="2" t="s">
        <v>15</v>
      </c>
      <c r="D586" s="223" t="s">
        <v>216</v>
      </c>
      <c r="E586" s="306" t="s">
        <v>10</v>
      </c>
      <c r="F586" s="225" t="s">
        <v>477</v>
      </c>
      <c r="G586" s="2" t="s">
        <v>39</v>
      </c>
      <c r="H586" s="423">
        <f>SUM(прил7!I508)</f>
        <v>116276</v>
      </c>
    </row>
    <row r="587" spans="1:8" s="658" customFormat="1" ht="31.5" x14ac:dyDescent="0.25">
      <c r="A587" s="101" t="s">
        <v>834</v>
      </c>
      <c r="B587" s="659">
        <v>10</v>
      </c>
      <c r="C587" s="2" t="s">
        <v>15</v>
      </c>
      <c r="D587" s="223" t="s">
        <v>216</v>
      </c>
      <c r="E587" s="306" t="s">
        <v>10</v>
      </c>
      <c r="F587" s="225" t="s">
        <v>477</v>
      </c>
      <c r="G587" s="2" t="s">
        <v>835</v>
      </c>
      <c r="H587" s="423">
        <f>SUM(прил7!I509)</f>
        <v>243224</v>
      </c>
    </row>
    <row r="588" spans="1:8" ht="31.5" x14ac:dyDescent="0.25">
      <c r="A588" s="3" t="s">
        <v>446</v>
      </c>
      <c r="B588" s="347">
        <v>10</v>
      </c>
      <c r="C588" s="2" t="s">
        <v>15</v>
      </c>
      <c r="D588" s="223" t="s">
        <v>216</v>
      </c>
      <c r="E588" s="224" t="s">
        <v>10</v>
      </c>
      <c r="F588" s="225" t="s">
        <v>447</v>
      </c>
      <c r="G588" s="2"/>
      <c r="H588" s="421">
        <f>SUM(H589:H590)</f>
        <v>16957</v>
      </c>
    </row>
    <row r="589" spans="1:8" ht="15.75" x14ac:dyDescent="0.25">
      <c r="A589" s="3" t="s">
        <v>40</v>
      </c>
      <c r="B589" s="347">
        <v>10</v>
      </c>
      <c r="C589" s="2" t="s">
        <v>15</v>
      </c>
      <c r="D589" s="223" t="s">
        <v>216</v>
      </c>
      <c r="E589" s="224" t="s">
        <v>10</v>
      </c>
      <c r="F589" s="225" t="s">
        <v>447</v>
      </c>
      <c r="G589" s="2" t="s">
        <v>39</v>
      </c>
      <c r="H589" s="423">
        <f>SUM(прил7!I511)</f>
        <v>5500</v>
      </c>
    </row>
    <row r="590" spans="1:8" s="658" customFormat="1" ht="31.5" x14ac:dyDescent="0.25">
      <c r="A590" s="101" t="s">
        <v>834</v>
      </c>
      <c r="B590" s="659">
        <v>10</v>
      </c>
      <c r="C590" s="2" t="s">
        <v>15</v>
      </c>
      <c r="D590" s="223" t="s">
        <v>216</v>
      </c>
      <c r="E590" s="224" t="s">
        <v>10</v>
      </c>
      <c r="F590" s="225" t="s">
        <v>447</v>
      </c>
      <c r="G590" s="2" t="s">
        <v>835</v>
      </c>
      <c r="H590" s="423">
        <f>SUM(прил7!I512)</f>
        <v>11457</v>
      </c>
    </row>
    <row r="591" spans="1:8" s="531" customFormat="1" ht="31.5" hidden="1" x14ac:dyDescent="0.25">
      <c r="A591" s="398" t="s">
        <v>603</v>
      </c>
      <c r="B591" s="532">
        <v>10</v>
      </c>
      <c r="C591" s="2" t="s">
        <v>15</v>
      </c>
      <c r="D591" s="223" t="s">
        <v>216</v>
      </c>
      <c r="E591" s="224" t="s">
        <v>10</v>
      </c>
      <c r="F591" s="225" t="s">
        <v>602</v>
      </c>
      <c r="G591" s="2"/>
      <c r="H591" s="421">
        <f>SUM(H592)</f>
        <v>0</v>
      </c>
    </row>
    <row r="592" spans="1:8" s="531" customFormat="1" ht="15.75" hidden="1" x14ac:dyDescent="0.25">
      <c r="A592" s="3" t="s">
        <v>40</v>
      </c>
      <c r="B592" s="532">
        <v>10</v>
      </c>
      <c r="C592" s="2" t="s">
        <v>15</v>
      </c>
      <c r="D592" s="223" t="s">
        <v>216</v>
      </c>
      <c r="E592" s="224" t="s">
        <v>10</v>
      </c>
      <c r="F592" s="225" t="s">
        <v>602</v>
      </c>
      <c r="G592" s="2" t="s">
        <v>39</v>
      </c>
      <c r="H592" s="423">
        <f>SUM(прил7!I514)</f>
        <v>0</v>
      </c>
    </row>
    <row r="593" spans="1:8" ht="15.75" x14ac:dyDescent="0.25">
      <c r="A593" s="86" t="s">
        <v>42</v>
      </c>
      <c r="B593" s="40">
        <v>10</v>
      </c>
      <c r="C593" s="23" t="s">
        <v>20</v>
      </c>
      <c r="D593" s="217"/>
      <c r="E593" s="218"/>
      <c r="F593" s="219"/>
      <c r="G593" s="22"/>
      <c r="H593" s="427">
        <f>SUM(H612,H594+H617)</f>
        <v>55194959</v>
      </c>
    </row>
    <row r="594" spans="1:8" ht="33.75" customHeight="1" x14ac:dyDescent="0.25">
      <c r="A594" s="75" t="s">
        <v>110</v>
      </c>
      <c r="B594" s="30">
        <v>10</v>
      </c>
      <c r="C594" s="28" t="s">
        <v>20</v>
      </c>
      <c r="D594" s="220" t="s">
        <v>180</v>
      </c>
      <c r="E594" s="221" t="s">
        <v>383</v>
      </c>
      <c r="F594" s="222" t="s">
        <v>384</v>
      </c>
      <c r="G594" s="28"/>
      <c r="H594" s="420">
        <f>SUM(H595+H605)</f>
        <v>52623967</v>
      </c>
    </row>
    <row r="595" spans="1:8" ht="49.5" customHeight="1" x14ac:dyDescent="0.25">
      <c r="A595" s="3" t="s">
        <v>160</v>
      </c>
      <c r="B595" s="6">
        <v>10</v>
      </c>
      <c r="C595" s="2" t="s">
        <v>20</v>
      </c>
      <c r="D595" s="223" t="s">
        <v>182</v>
      </c>
      <c r="E595" s="224" t="s">
        <v>383</v>
      </c>
      <c r="F595" s="225" t="s">
        <v>384</v>
      </c>
      <c r="G595" s="2"/>
      <c r="H595" s="421">
        <f>SUM(H596)</f>
        <v>38518284</v>
      </c>
    </row>
    <row r="596" spans="1:8" ht="33.75" customHeight="1" x14ac:dyDescent="0.25">
      <c r="A596" s="3" t="s">
        <v>475</v>
      </c>
      <c r="B596" s="6">
        <v>10</v>
      </c>
      <c r="C596" s="2" t="s">
        <v>20</v>
      </c>
      <c r="D596" s="223" t="s">
        <v>182</v>
      </c>
      <c r="E596" s="224" t="s">
        <v>10</v>
      </c>
      <c r="F596" s="225" t="s">
        <v>384</v>
      </c>
      <c r="G596" s="2"/>
      <c r="H596" s="421">
        <f>SUM(H597+H601+H603+H599)</f>
        <v>38518284</v>
      </c>
    </row>
    <row r="597" spans="1:8" ht="15" customHeight="1" x14ac:dyDescent="0.25">
      <c r="A597" s="84" t="s">
        <v>551</v>
      </c>
      <c r="B597" s="6">
        <v>10</v>
      </c>
      <c r="C597" s="2" t="s">
        <v>20</v>
      </c>
      <c r="D597" s="223" t="s">
        <v>182</v>
      </c>
      <c r="E597" s="224" t="s">
        <v>10</v>
      </c>
      <c r="F597" s="225" t="s">
        <v>478</v>
      </c>
      <c r="G597" s="2"/>
      <c r="H597" s="421">
        <f>SUM(H598:H598)</f>
        <v>1496409</v>
      </c>
    </row>
    <row r="598" spans="1:8" ht="15.75" x14ac:dyDescent="0.25">
      <c r="A598" s="3" t="s">
        <v>40</v>
      </c>
      <c r="B598" s="6">
        <v>10</v>
      </c>
      <c r="C598" s="2" t="s">
        <v>20</v>
      </c>
      <c r="D598" s="223" t="s">
        <v>182</v>
      </c>
      <c r="E598" s="224" t="s">
        <v>10</v>
      </c>
      <c r="F598" s="225" t="s">
        <v>478</v>
      </c>
      <c r="G598" s="2" t="s">
        <v>39</v>
      </c>
      <c r="H598" s="423">
        <f>SUM(прил7!I674)</f>
        <v>1496409</v>
      </c>
    </row>
    <row r="599" spans="1:8" s="536" customFormat="1" ht="31.5" hidden="1" x14ac:dyDescent="0.25">
      <c r="A599" s="61" t="s">
        <v>705</v>
      </c>
      <c r="B599" s="6">
        <v>10</v>
      </c>
      <c r="C599" s="2" t="s">
        <v>20</v>
      </c>
      <c r="D599" s="223" t="s">
        <v>182</v>
      </c>
      <c r="E599" s="224" t="s">
        <v>10</v>
      </c>
      <c r="F599" s="264" t="s">
        <v>706</v>
      </c>
      <c r="G599" s="271"/>
      <c r="H599" s="421">
        <f>SUM(H600)</f>
        <v>0</v>
      </c>
    </row>
    <row r="600" spans="1:8" s="536" customFormat="1" ht="15.75" hidden="1" x14ac:dyDescent="0.25">
      <c r="A600" s="3" t="s">
        <v>40</v>
      </c>
      <c r="B600" s="6">
        <v>10</v>
      </c>
      <c r="C600" s="2" t="s">
        <v>20</v>
      </c>
      <c r="D600" s="223" t="s">
        <v>182</v>
      </c>
      <c r="E600" s="224" t="s">
        <v>10</v>
      </c>
      <c r="F600" s="264" t="s">
        <v>706</v>
      </c>
      <c r="G600" s="271" t="s">
        <v>39</v>
      </c>
      <c r="H600" s="423">
        <f>SUM(прил7!I676)</f>
        <v>0</v>
      </c>
    </row>
    <row r="601" spans="1:8" s="531" customFormat="1" ht="18.75" customHeight="1" x14ac:dyDescent="0.25">
      <c r="A601" s="61" t="s">
        <v>687</v>
      </c>
      <c r="B601" s="6">
        <v>10</v>
      </c>
      <c r="C601" s="2" t="s">
        <v>20</v>
      </c>
      <c r="D601" s="223" t="s">
        <v>182</v>
      </c>
      <c r="E601" s="224" t="s">
        <v>10</v>
      </c>
      <c r="F601" s="264" t="s">
        <v>686</v>
      </c>
      <c r="G601" s="271"/>
      <c r="H601" s="421">
        <f>SUM(H602)</f>
        <v>36313656</v>
      </c>
    </row>
    <row r="602" spans="1:8" s="531" customFormat="1" ht="18" customHeight="1" x14ac:dyDescent="0.25">
      <c r="A602" s="3" t="s">
        <v>40</v>
      </c>
      <c r="B602" s="6">
        <v>10</v>
      </c>
      <c r="C602" s="2" t="s">
        <v>20</v>
      </c>
      <c r="D602" s="223" t="s">
        <v>182</v>
      </c>
      <c r="E602" s="224" t="s">
        <v>10</v>
      </c>
      <c r="F602" s="264" t="s">
        <v>686</v>
      </c>
      <c r="G602" s="271" t="s">
        <v>39</v>
      </c>
      <c r="H602" s="423">
        <f>SUM(прил7!I678)</f>
        <v>36313656</v>
      </c>
    </row>
    <row r="603" spans="1:8" s="531" customFormat="1" ht="32.25" customHeight="1" x14ac:dyDescent="0.25">
      <c r="A603" s="61" t="s">
        <v>688</v>
      </c>
      <c r="B603" s="6">
        <v>10</v>
      </c>
      <c r="C603" s="2" t="s">
        <v>20</v>
      </c>
      <c r="D603" s="223" t="s">
        <v>182</v>
      </c>
      <c r="E603" s="224" t="s">
        <v>10</v>
      </c>
      <c r="F603" s="264" t="s">
        <v>685</v>
      </c>
      <c r="G603" s="271"/>
      <c r="H603" s="421">
        <f>SUM(H604)</f>
        <v>708219</v>
      </c>
    </row>
    <row r="604" spans="1:8" s="531" customFormat="1" ht="33" customHeight="1" x14ac:dyDescent="0.25">
      <c r="A604" s="110" t="s">
        <v>537</v>
      </c>
      <c r="B604" s="6">
        <v>10</v>
      </c>
      <c r="C604" s="2" t="s">
        <v>20</v>
      </c>
      <c r="D604" s="223" t="s">
        <v>182</v>
      </c>
      <c r="E604" s="224" t="s">
        <v>10</v>
      </c>
      <c r="F604" s="264" t="s">
        <v>685</v>
      </c>
      <c r="G604" s="271" t="s">
        <v>16</v>
      </c>
      <c r="H604" s="423">
        <f>SUM(прил7!I680)</f>
        <v>708219</v>
      </c>
    </row>
    <row r="605" spans="1:8" ht="66" customHeight="1" x14ac:dyDescent="0.25">
      <c r="A605" s="3" t="s">
        <v>111</v>
      </c>
      <c r="B605" s="6">
        <v>10</v>
      </c>
      <c r="C605" s="2" t="s">
        <v>20</v>
      </c>
      <c r="D605" s="223" t="s">
        <v>210</v>
      </c>
      <c r="E605" s="224" t="s">
        <v>383</v>
      </c>
      <c r="F605" s="225" t="s">
        <v>384</v>
      </c>
      <c r="G605" s="2"/>
      <c r="H605" s="421">
        <f>SUM(H606+H609)</f>
        <v>14105683</v>
      </c>
    </row>
    <row r="606" spans="1:8" ht="34.5" customHeight="1" x14ac:dyDescent="0.25">
      <c r="A606" s="3" t="s">
        <v>391</v>
      </c>
      <c r="B606" s="6">
        <v>10</v>
      </c>
      <c r="C606" s="2" t="s">
        <v>20</v>
      </c>
      <c r="D606" s="223" t="s">
        <v>210</v>
      </c>
      <c r="E606" s="224" t="s">
        <v>10</v>
      </c>
      <c r="F606" s="225" t="s">
        <v>384</v>
      </c>
      <c r="G606" s="2"/>
      <c r="H606" s="421">
        <f>SUM(H607)</f>
        <v>8505790</v>
      </c>
    </row>
    <row r="607" spans="1:8" ht="33" customHeight="1" x14ac:dyDescent="0.25">
      <c r="A607" s="3" t="s">
        <v>365</v>
      </c>
      <c r="B607" s="6">
        <v>10</v>
      </c>
      <c r="C607" s="2" t="s">
        <v>20</v>
      </c>
      <c r="D607" s="223" t="s">
        <v>210</v>
      </c>
      <c r="E607" s="224" t="s">
        <v>10</v>
      </c>
      <c r="F607" s="225" t="s">
        <v>483</v>
      </c>
      <c r="G607" s="2"/>
      <c r="H607" s="421">
        <f>SUM(H608:H608)</f>
        <v>8505790</v>
      </c>
    </row>
    <row r="608" spans="1:8" ht="18" customHeight="1" x14ac:dyDescent="0.25">
      <c r="A608" s="3" t="s">
        <v>40</v>
      </c>
      <c r="B608" s="6">
        <v>10</v>
      </c>
      <c r="C608" s="2" t="s">
        <v>20</v>
      </c>
      <c r="D608" s="223" t="s">
        <v>210</v>
      </c>
      <c r="E608" s="224" t="s">
        <v>10</v>
      </c>
      <c r="F608" s="225" t="s">
        <v>483</v>
      </c>
      <c r="G608" s="2" t="s">
        <v>39</v>
      </c>
      <c r="H608" s="423">
        <f>SUM(прил7!I226)</f>
        <v>8505790</v>
      </c>
    </row>
    <row r="609" spans="1:8" s="627" customFormat="1" ht="31.5" x14ac:dyDescent="0.25">
      <c r="A609" s="61" t="s">
        <v>825</v>
      </c>
      <c r="B609" s="6">
        <v>10</v>
      </c>
      <c r="C609" s="2" t="s">
        <v>20</v>
      </c>
      <c r="D609" s="223" t="s">
        <v>210</v>
      </c>
      <c r="E609" s="224" t="s">
        <v>12</v>
      </c>
      <c r="F609" s="225" t="s">
        <v>384</v>
      </c>
      <c r="G609" s="2"/>
      <c r="H609" s="421">
        <f>SUM(H610)</f>
        <v>5599893</v>
      </c>
    </row>
    <row r="610" spans="1:8" s="627" customFormat="1" ht="48.75" customHeight="1" x14ac:dyDescent="0.25">
      <c r="A610" s="61" t="s">
        <v>826</v>
      </c>
      <c r="B610" s="6">
        <v>10</v>
      </c>
      <c r="C610" s="2" t="s">
        <v>20</v>
      </c>
      <c r="D610" s="223" t="s">
        <v>210</v>
      </c>
      <c r="E610" s="224" t="s">
        <v>12</v>
      </c>
      <c r="F610" s="225" t="s">
        <v>827</v>
      </c>
      <c r="G610" s="2"/>
      <c r="H610" s="421">
        <f>SUM(H611:H611)</f>
        <v>5599893</v>
      </c>
    </row>
    <row r="611" spans="1:8" s="627" customFormat="1" ht="15.75" x14ac:dyDescent="0.25">
      <c r="A611" s="61" t="s">
        <v>40</v>
      </c>
      <c r="B611" s="6">
        <v>10</v>
      </c>
      <c r="C611" s="2" t="s">
        <v>20</v>
      </c>
      <c r="D611" s="223" t="s">
        <v>210</v>
      </c>
      <c r="E611" s="224" t="s">
        <v>12</v>
      </c>
      <c r="F611" s="225" t="s">
        <v>827</v>
      </c>
      <c r="G611" s="2" t="s">
        <v>39</v>
      </c>
      <c r="H611" s="423">
        <f>SUM(прил7!I229)</f>
        <v>5599893</v>
      </c>
    </row>
    <row r="612" spans="1:8" ht="32.25" customHeight="1" x14ac:dyDescent="0.25">
      <c r="A612" s="75" t="s">
        <v>163</v>
      </c>
      <c r="B612" s="30">
        <v>10</v>
      </c>
      <c r="C612" s="28" t="s">
        <v>20</v>
      </c>
      <c r="D612" s="220" t="s">
        <v>441</v>
      </c>
      <c r="E612" s="221" t="s">
        <v>383</v>
      </c>
      <c r="F612" s="222" t="s">
        <v>384</v>
      </c>
      <c r="G612" s="28"/>
      <c r="H612" s="420">
        <f>SUM(H613)</f>
        <v>1985092</v>
      </c>
    </row>
    <row r="613" spans="1:8" ht="49.5" customHeight="1" x14ac:dyDescent="0.25">
      <c r="A613" s="3" t="s">
        <v>164</v>
      </c>
      <c r="B613" s="347">
        <v>10</v>
      </c>
      <c r="C613" s="2" t="s">
        <v>20</v>
      </c>
      <c r="D613" s="223" t="s">
        <v>215</v>
      </c>
      <c r="E613" s="224" t="s">
        <v>383</v>
      </c>
      <c r="F613" s="225" t="s">
        <v>384</v>
      </c>
      <c r="G613" s="2"/>
      <c r="H613" s="421">
        <f>SUM(H614)</f>
        <v>1985092</v>
      </c>
    </row>
    <row r="614" spans="1:8" ht="17.25" customHeight="1" x14ac:dyDescent="0.25">
      <c r="A614" s="3" t="s">
        <v>442</v>
      </c>
      <c r="B614" s="6">
        <v>10</v>
      </c>
      <c r="C614" s="2" t="s">
        <v>20</v>
      </c>
      <c r="D614" s="223" t="s">
        <v>215</v>
      </c>
      <c r="E614" s="224" t="s">
        <v>10</v>
      </c>
      <c r="F614" s="225" t="s">
        <v>384</v>
      </c>
      <c r="G614" s="2"/>
      <c r="H614" s="421">
        <f>SUM(H615)</f>
        <v>1985092</v>
      </c>
    </row>
    <row r="615" spans="1:8" ht="16.5" customHeight="1" x14ac:dyDescent="0.25">
      <c r="A615" s="84" t="s">
        <v>165</v>
      </c>
      <c r="B615" s="347">
        <v>10</v>
      </c>
      <c r="C615" s="2" t="s">
        <v>20</v>
      </c>
      <c r="D615" s="223" t="s">
        <v>215</v>
      </c>
      <c r="E615" s="224" t="s">
        <v>10</v>
      </c>
      <c r="F615" s="225" t="s">
        <v>484</v>
      </c>
      <c r="G615" s="2"/>
      <c r="H615" s="421">
        <f>SUM(H616:H616)</f>
        <v>1985092</v>
      </c>
    </row>
    <row r="616" spans="1:8" ht="15.75" x14ac:dyDescent="0.25">
      <c r="A616" s="3" t="s">
        <v>40</v>
      </c>
      <c r="B616" s="347">
        <v>10</v>
      </c>
      <c r="C616" s="2" t="s">
        <v>20</v>
      </c>
      <c r="D616" s="223" t="s">
        <v>215</v>
      </c>
      <c r="E616" s="224" t="s">
        <v>10</v>
      </c>
      <c r="F616" s="225" t="s">
        <v>484</v>
      </c>
      <c r="G616" s="2" t="s">
        <v>39</v>
      </c>
      <c r="H616" s="423">
        <f>SUM(прил7!I520)</f>
        <v>1985092</v>
      </c>
    </row>
    <row r="617" spans="1:8" ht="47.25" x14ac:dyDescent="0.25">
      <c r="A617" s="27" t="s">
        <v>178</v>
      </c>
      <c r="B617" s="30">
        <v>10</v>
      </c>
      <c r="C617" s="28" t="s">
        <v>20</v>
      </c>
      <c r="D617" s="220" t="s">
        <v>434</v>
      </c>
      <c r="E617" s="221" t="s">
        <v>383</v>
      </c>
      <c r="F617" s="222" t="s">
        <v>384</v>
      </c>
      <c r="G617" s="28"/>
      <c r="H617" s="420">
        <f>SUM(H618)</f>
        <v>585900</v>
      </c>
    </row>
    <row r="618" spans="1:8" ht="78.75" x14ac:dyDescent="0.25">
      <c r="A618" s="3" t="s">
        <v>179</v>
      </c>
      <c r="B618" s="347">
        <v>10</v>
      </c>
      <c r="C618" s="2" t="s">
        <v>20</v>
      </c>
      <c r="D618" s="223" t="s">
        <v>206</v>
      </c>
      <c r="E618" s="224" t="s">
        <v>383</v>
      </c>
      <c r="F618" s="225" t="s">
        <v>384</v>
      </c>
      <c r="G618" s="2"/>
      <c r="H618" s="421">
        <f>SUM(H619)</f>
        <v>585900</v>
      </c>
    </row>
    <row r="619" spans="1:8" ht="31.5" x14ac:dyDescent="0.25">
      <c r="A619" s="61" t="s">
        <v>440</v>
      </c>
      <c r="B619" s="347">
        <v>10</v>
      </c>
      <c r="C619" s="2" t="s">
        <v>20</v>
      </c>
      <c r="D619" s="223" t="s">
        <v>206</v>
      </c>
      <c r="E619" s="224" t="s">
        <v>10</v>
      </c>
      <c r="F619" s="225" t="s">
        <v>384</v>
      </c>
      <c r="G619" s="2"/>
      <c r="H619" s="421">
        <f>SUM(H620)</f>
        <v>585900</v>
      </c>
    </row>
    <row r="620" spans="1:8" ht="15.75" x14ac:dyDescent="0.25">
      <c r="A620" s="61" t="s">
        <v>596</v>
      </c>
      <c r="B620" s="347">
        <v>10</v>
      </c>
      <c r="C620" s="2" t="s">
        <v>20</v>
      </c>
      <c r="D620" s="223" t="s">
        <v>206</v>
      </c>
      <c r="E620" s="224" t="s">
        <v>10</v>
      </c>
      <c r="F620" s="225" t="s">
        <v>595</v>
      </c>
      <c r="G620" s="2"/>
      <c r="H620" s="421">
        <f>SUM(H621)</f>
        <v>585900</v>
      </c>
    </row>
    <row r="621" spans="1:8" ht="15.75" x14ac:dyDescent="0.25">
      <c r="A621" s="76" t="s">
        <v>40</v>
      </c>
      <c r="B621" s="347">
        <v>10</v>
      </c>
      <c r="C621" s="2" t="s">
        <v>20</v>
      </c>
      <c r="D621" s="223" t="s">
        <v>206</v>
      </c>
      <c r="E621" s="224" t="s">
        <v>10</v>
      </c>
      <c r="F621" s="225" t="s">
        <v>595</v>
      </c>
      <c r="G621" s="2" t="s">
        <v>39</v>
      </c>
      <c r="H621" s="423">
        <f>SUM(прил7!I234)</f>
        <v>585900</v>
      </c>
    </row>
    <row r="622" spans="1:8" s="9" customFormat="1" ht="16.5" customHeight="1" x14ac:dyDescent="0.25">
      <c r="A622" s="41" t="s">
        <v>70</v>
      </c>
      <c r="B622" s="40">
        <v>10</v>
      </c>
      <c r="C622" s="51" t="s">
        <v>68</v>
      </c>
      <c r="D622" s="217"/>
      <c r="E622" s="218"/>
      <c r="F622" s="219"/>
      <c r="G622" s="52"/>
      <c r="H622" s="427">
        <f>SUM(H623)</f>
        <v>3662708</v>
      </c>
    </row>
    <row r="623" spans="1:8" ht="35.25" customHeight="1" x14ac:dyDescent="0.25">
      <c r="A623" s="92" t="s">
        <v>123</v>
      </c>
      <c r="B623" s="67">
        <v>10</v>
      </c>
      <c r="C623" s="68" t="s">
        <v>68</v>
      </c>
      <c r="D623" s="265" t="s">
        <v>180</v>
      </c>
      <c r="E623" s="266" t="s">
        <v>383</v>
      </c>
      <c r="F623" s="267" t="s">
        <v>384</v>
      </c>
      <c r="G623" s="31"/>
      <c r="H623" s="420">
        <f>SUM(H624+H638+H634)</f>
        <v>3662708</v>
      </c>
    </row>
    <row r="624" spans="1:8" ht="48" customHeight="1" x14ac:dyDescent="0.25">
      <c r="A624" s="7" t="s">
        <v>122</v>
      </c>
      <c r="B624" s="34">
        <v>10</v>
      </c>
      <c r="C624" s="35" t="s">
        <v>68</v>
      </c>
      <c r="D624" s="262" t="s">
        <v>211</v>
      </c>
      <c r="E624" s="263" t="s">
        <v>383</v>
      </c>
      <c r="F624" s="264" t="s">
        <v>384</v>
      </c>
      <c r="G624" s="271"/>
      <c r="H624" s="421">
        <f>SUM(H625)</f>
        <v>3650708</v>
      </c>
    </row>
    <row r="625" spans="1:8" ht="36" customHeight="1" x14ac:dyDescent="0.25">
      <c r="A625" s="7" t="s">
        <v>407</v>
      </c>
      <c r="B625" s="34">
        <v>10</v>
      </c>
      <c r="C625" s="35" t="s">
        <v>68</v>
      </c>
      <c r="D625" s="262" t="s">
        <v>211</v>
      </c>
      <c r="E625" s="263" t="s">
        <v>10</v>
      </c>
      <c r="F625" s="264" t="s">
        <v>384</v>
      </c>
      <c r="G625" s="271"/>
      <c r="H625" s="421">
        <f>SUM(H626+H632+H629)</f>
        <v>3650708</v>
      </c>
    </row>
    <row r="626" spans="1:8" ht="32.25" customHeight="1" x14ac:dyDescent="0.25">
      <c r="A626" s="3" t="s">
        <v>91</v>
      </c>
      <c r="B626" s="34">
        <v>10</v>
      </c>
      <c r="C626" s="35" t="s">
        <v>68</v>
      </c>
      <c r="D626" s="262" t="s">
        <v>211</v>
      </c>
      <c r="E626" s="263" t="s">
        <v>10</v>
      </c>
      <c r="F626" s="264" t="s">
        <v>485</v>
      </c>
      <c r="G626" s="271"/>
      <c r="H626" s="421">
        <f>SUM(H627:H628)</f>
        <v>2677600</v>
      </c>
    </row>
    <row r="627" spans="1:8" ht="48.75" customHeight="1" x14ac:dyDescent="0.25">
      <c r="A627" s="84" t="s">
        <v>76</v>
      </c>
      <c r="B627" s="34">
        <v>10</v>
      </c>
      <c r="C627" s="35" t="s">
        <v>68</v>
      </c>
      <c r="D627" s="262" t="s">
        <v>211</v>
      </c>
      <c r="E627" s="263" t="s">
        <v>10</v>
      </c>
      <c r="F627" s="264" t="s">
        <v>485</v>
      </c>
      <c r="G627" s="2" t="s">
        <v>13</v>
      </c>
      <c r="H627" s="423">
        <f>SUM(прил7!I686)</f>
        <v>2467600</v>
      </c>
    </row>
    <row r="628" spans="1:8" ht="33" customHeight="1" x14ac:dyDescent="0.25">
      <c r="A628" s="89" t="s">
        <v>537</v>
      </c>
      <c r="B628" s="34">
        <v>10</v>
      </c>
      <c r="C628" s="35" t="s">
        <v>68</v>
      </c>
      <c r="D628" s="262" t="s">
        <v>211</v>
      </c>
      <c r="E628" s="263" t="s">
        <v>10</v>
      </c>
      <c r="F628" s="264" t="s">
        <v>485</v>
      </c>
      <c r="G628" s="2" t="s">
        <v>16</v>
      </c>
      <c r="H628" s="423">
        <f>SUM(прил7!I687)</f>
        <v>210000</v>
      </c>
    </row>
    <row r="629" spans="1:8" s="531" customFormat="1" ht="48.75" customHeight="1" x14ac:dyDescent="0.25">
      <c r="A629" s="61" t="s">
        <v>690</v>
      </c>
      <c r="B629" s="34">
        <v>10</v>
      </c>
      <c r="C629" s="35" t="s">
        <v>68</v>
      </c>
      <c r="D629" s="262" t="s">
        <v>211</v>
      </c>
      <c r="E629" s="263" t="s">
        <v>10</v>
      </c>
      <c r="F629" s="264" t="s">
        <v>689</v>
      </c>
      <c r="G629" s="2"/>
      <c r="H629" s="421">
        <f>SUM(H630:H631)</f>
        <v>669400</v>
      </c>
    </row>
    <row r="630" spans="1:8" s="531" customFormat="1" ht="48" customHeight="1" x14ac:dyDescent="0.25">
      <c r="A630" s="101" t="s">
        <v>76</v>
      </c>
      <c r="B630" s="34">
        <v>10</v>
      </c>
      <c r="C630" s="35" t="s">
        <v>68</v>
      </c>
      <c r="D630" s="262" t="s">
        <v>211</v>
      </c>
      <c r="E630" s="263" t="s">
        <v>10</v>
      </c>
      <c r="F630" s="264" t="s">
        <v>689</v>
      </c>
      <c r="G630" s="2" t="s">
        <v>13</v>
      </c>
      <c r="H630" s="423">
        <f>SUM(прил7!I689)</f>
        <v>603520</v>
      </c>
    </row>
    <row r="631" spans="1:8" s="531" customFormat="1" ht="33.75" customHeight="1" x14ac:dyDescent="0.25">
      <c r="A631" s="110" t="s">
        <v>537</v>
      </c>
      <c r="B631" s="34">
        <v>10</v>
      </c>
      <c r="C631" s="35" t="s">
        <v>68</v>
      </c>
      <c r="D631" s="262" t="s">
        <v>211</v>
      </c>
      <c r="E631" s="263" t="s">
        <v>10</v>
      </c>
      <c r="F631" s="264" t="s">
        <v>689</v>
      </c>
      <c r="G631" s="2" t="s">
        <v>16</v>
      </c>
      <c r="H631" s="423">
        <f>SUM(прил7!I690)</f>
        <v>65880</v>
      </c>
    </row>
    <row r="632" spans="1:8" ht="30.75" customHeight="1" x14ac:dyDescent="0.25">
      <c r="A632" s="3" t="s">
        <v>75</v>
      </c>
      <c r="B632" s="34">
        <v>10</v>
      </c>
      <c r="C632" s="35" t="s">
        <v>68</v>
      </c>
      <c r="D632" s="262" t="s">
        <v>211</v>
      </c>
      <c r="E632" s="263" t="s">
        <v>10</v>
      </c>
      <c r="F632" s="264" t="s">
        <v>388</v>
      </c>
      <c r="G632" s="2"/>
      <c r="H632" s="421">
        <f>SUM(H633)</f>
        <v>303708</v>
      </c>
    </row>
    <row r="633" spans="1:8" ht="48.75" customHeight="1" x14ac:dyDescent="0.25">
      <c r="A633" s="84" t="s">
        <v>76</v>
      </c>
      <c r="B633" s="34">
        <v>10</v>
      </c>
      <c r="C633" s="35" t="s">
        <v>68</v>
      </c>
      <c r="D633" s="262" t="s">
        <v>211</v>
      </c>
      <c r="E633" s="263" t="s">
        <v>10</v>
      </c>
      <c r="F633" s="264" t="s">
        <v>388</v>
      </c>
      <c r="G633" s="2" t="s">
        <v>13</v>
      </c>
      <c r="H633" s="423">
        <f>SUM(прил7!I692)</f>
        <v>303708</v>
      </c>
    </row>
    <row r="634" spans="1:8" ht="48.75" customHeight="1" x14ac:dyDescent="0.25">
      <c r="A634" s="84" t="s">
        <v>160</v>
      </c>
      <c r="B634" s="35">
        <v>10</v>
      </c>
      <c r="C634" s="35" t="s">
        <v>68</v>
      </c>
      <c r="D634" s="262" t="s">
        <v>182</v>
      </c>
      <c r="E634" s="263" t="s">
        <v>383</v>
      </c>
      <c r="F634" s="264" t="s">
        <v>384</v>
      </c>
      <c r="G634" s="36"/>
      <c r="H634" s="424">
        <f>SUM(H635)</f>
        <v>2000</v>
      </c>
    </row>
    <row r="635" spans="1:8" ht="34.5" customHeight="1" x14ac:dyDescent="0.25">
      <c r="A635" s="84" t="s">
        <v>475</v>
      </c>
      <c r="B635" s="35">
        <v>10</v>
      </c>
      <c r="C635" s="35" t="s">
        <v>68</v>
      </c>
      <c r="D635" s="262" t="s">
        <v>182</v>
      </c>
      <c r="E635" s="263" t="s">
        <v>10</v>
      </c>
      <c r="F635" s="264" t="s">
        <v>384</v>
      </c>
      <c r="G635" s="36"/>
      <c r="H635" s="424">
        <f>SUM(H636)</f>
        <v>2000</v>
      </c>
    </row>
    <row r="636" spans="1:8" ht="21" customHeight="1" x14ac:dyDescent="0.25">
      <c r="A636" s="84" t="s">
        <v>487</v>
      </c>
      <c r="B636" s="35">
        <v>10</v>
      </c>
      <c r="C636" s="35" t="s">
        <v>68</v>
      </c>
      <c r="D636" s="262" t="s">
        <v>182</v>
      </c>
      <c r="E636" s="263" t="s">
        <v>10</v>
      </c>
      <c r="F636" s="264" t="s">
        <v>486</v>
      </c>
      <c r="G636" s="36"/>
      <c r="H636" s="424">
        <f>SUM(H637)</f>
        <v>2000</v>
      </c>
    </row>
    <row r="637" spans="1:8" ht="33" customHeight="1" x14ac:dyDescent="0.25">
      <c r="A637" s="84" t="s">
        <v>537</v>
      </c>
      <c r="B637" s="35">
        <v>10</v>
      </c>
      <c r="C637" s="35" t="s">
        <v>68</v>
      </c>
      <c r="D637" s="262" t="s">
        <v>182</v>
      </c>
      <c r="E637" s="263" t="s">
        <v>10</v>
      </c>
      <c r="F637" s="264" t="s">
        <v>486</v>
      </c>
      <c r="G637" s="36" t="s">
        <v>16</v>
      </c>
      <c r="H637" s="425">
        <f>SUM(прил7!I696)</f>
        <v>2000</v>
      </c>
    </row>
    <row r="638" spans="1:8" ht="66.75" customHeight="1" x14ac:dyDescent="0.25">
      <c r="A638" s="76" t="s">
        <v>111</v>
      </c>
      <c r="B638" s="34">
        <v>10</v>
      </c>
      <c r="C638" s="35" t="s">
        <v>68</v>
      </c>
      <c r="D638" s="262" t="s">
        <v>210</v>
      </c>
      <c r="E638" s="263" t="s">
        <v>383</v>
      </c>
      <c r="F638" s="264" t="s">
        <v>384</v>
      </c>
      <c r="G638" s="2"/>
      <c r="H638" s="421">
        <f>SUM(H639)</f>
        <v>10000</v>
      </c>
    </row>
    <row r="639" spans="1:8" ht="33" customHeight="1" x14ac:dyDescent="0.25">
      <c r="A639" s="273" t="s">
        <v>391</v>
      </c>
      <c r="B639" s="34">
        <v>10</v>
      </c>
      <c r="C639" s="35" t="s">
        <v>68</v>
      </c>
      <c r="D639" s="262" t="s">
        <v>210</v>
      </c>
      <c r="E639" s="263" t="s">
        <v>10</v>
      </c>
      <c r="F639" s="264" t="s">
        <v>384</v>
      </c>
      <c r="G639" s="2"/>
      <c r="H639" s="421">
        <f>SUM(H640)</f>
        <v>10000</v>
      </c>
    </row>
    <row r="640" spans="1:8" ht="33" customHeight="1" x14ac:dyDescent="0.25">
      <c r="A640" s="79" t="s">
        <v>102</v>
      </c>
      <c r="B640" s="34">
        <v>10</v>
      </c>
      <c r="C640" s="35" t="s">
        <v>68</v>
      </c>
      <c r="D640" s="262" t="s">
        <v>210</v>
      </c>
      <c r="E640" s="263" t="s">
        <v>10</v>
      </c>
      <c r="F640" s="264" t="s">
        <v>393</v>
      </c>
      <c r="G640" s="2"/>
      <c r="H640" s="421">
        <f>SUM(H641)</f>
        <v>10000</v>
      </c>
    </row>
    <row r="641" spans="1:8" ht="32.25" customHeight="1" x14ac:dyDescent="0.25">
      <c r="A641" s="89" t="s">
        <v>537</v>
      </c>
      <c r="B641" s="34">
        <v>10</v>
      </c>
      <c r="C641" s="35" t="s">
        <v>68</v>
      </c>
      <c r="D641" s="262" t="s">
        <v>210</v>
      </c>
      <c r="E641" s="263" t="s">
        <v>10</v>
      </c>
      <c r="F641" s="264" t="s">
        <v>393</v>
      </c>
      <c r="G641" s="2" t="s">
        <v>16</v>
      </c>
      <c r="H641" s="422">
        <f>SUM(прил7!I700)</f>
        <v>10000</v>
      </c>
    </row>
    <row r="642" spans="1:8" ht="15.75" x14ac:dyDescent="0.25">
      <c r="A642" s="74" t="s">
        <v>43</v>
      </c>
      <c r="B642" s="39">
        <v>11</v>
      </c>
      <c r="C642" s="39"/>
      <c r="D642" s="250"/>
      <c r="E642" s="251"/>
      <c r="F642" s="252"/>
      <c r="G642" s="15"/>
      <c r="H642" s="473">
        <f>SUM(H643)</f>
        <v>140000</v>
      </c>
    </row>
    <row r="643" spans="1:8" ht="15.75" x14ac:dyDescent="0.25">
      <c r="A643" s="86" t="s">
        <v>44</v>
      </c>
      <c r="B643" s="40">
        <v>11</v>
      </c>
      <c r="C643" s="23" t="s">
        <v>12</v>
      </c>
      <c r="D643" s="217"/>
      <c r="E643" s="218"/>
      <c r="F643" s="219"/>
      <c r="G643" s="22"/>
      <c r="H643" s="427">
        <f>SUM(H644)</f>
        <v>140000</v>
      </c>
    </row>
    <row r="644" spans="1:8" ht="64.5" customHeight="1" x14ac:dyDescent="0.25">
      <c r="A644" s="66" t="s">
        <v>151</v>
      </c>
      <c r="B644" s="28" t="s">
        <v>45</v>
      </c>
      <c r="C644" s="28" t="s">
        <v>12</v>
      </c>
      <c r="D644" s="220" t="s">
        <v>456</v>
      </c>
      <c r="E644" s="221" t="s">
        <v>383</v>
      </c>
      <c r="F644" s="222" t="s">
        <v>384</v>
      </c>
      <c r="G644" s="28"/>
      <c r="H644" s="420">
        <f>SUM(H645)</f>
        <v>140000</v>
      </c>
    </row>
    <row r="645" spans="1:8" ht="81.75" customHeight="1" x14ac:dyDescent="0.25">
      <c r="A645" s="80" t="s">
        <v>167</v>
      </c>
      <c r="B645" s="2" t="s">
        <v>45</v>
      </c>
      <c r="C645" s="2" t="s">
        <v>12</v>
      </c>
      <c r="D645" s="223" t="s">
        <v>228</v>
      </c>
      <c r="E645" s="224" t="s">
        <v>383</v>
      </c>
      <c r="F645" s="225" t="s">
        <v>384</v>
      </c>
      <c r="G645" s="2"/>
      <c r="H645" s="421">
        <f>SUM(H646)</f>
        <v>140000</v>
      </c>
    </row>
    <row r="646" spans="1:8" ht="32.25" customHeight="1" x14ac:dyDescent="0.25">
      <c r="A646" s="80" t="s">
        <v>488</v>
      </c>
      <c r="B646" s="2" t="s">
        <v>45</v>
      </c>
      <c r="C646" s="2" t="s">
        <v>12</v>
      </c>
      <c r="D646" s="223" t="s">
        <v>228</v>
      </c>
      <c r="E646" s="224" t="s">
        <v>10</v>
      </c>
      <c r="F646" s="225" t="s">
        <v>384</v>
      </c>
      <c r="G646" s="2"/>
      <c r="H646" s="421">
        <f>SUM(H647)</f>
        <v>140000</v>
      </c>
    </row>
    <row r="647" spans="1:8" ht="47.25" x14ac:dyDescent="0.25">
      <c r="A647" s="3" t="s">
        <v>168</v>
      </c>
      <c r="B647" s="2" t="s">
        <v>45</v>
      </c>
      <c r="C647" s="2" t="s">
        <v>12</v>
      </c>
      <c r="D647" s="223" t="s">
        <v>228</v>
      </c>
      <c r="E647" s="224" t="s">
        <v>10</v>
      </c>
      <c r="F647" s="225" t="s">
        <v>489</v>
      </c>
      <c r="G647" s="2"/>
      <c r="H647" s="421">
        <f>SUM(H648:H649)</f>
        <v>140000</v>
      </c>
    </row>
    <row r="648" spans="1:8" ht="31.5" x14ac:dyDescent="0.25">
      <c r="A648" s="89" t="s">
        <v>537</v>
      </c>
      <c r="B648" s="2" t="s">
        <v>45</v>
      </c>
      <c r="C648" s="2" t="s">
        <v>12</v>
      </c>
      <c r="D648" s="223" t="s">
        <v>228</v>
      </c>
      <c r="E648" s="224" t="s">
        <v>10</v>
      </c>
      <c r="F648" s="225" t="s">
        <v>489</v>
      </c>
      <c r="G648" s="2" t="s">
        <v>16</v>
      </c>
      <c r="H648" s="423">
        <f>SUM(прил7!I643)</f>
        <v>21100</v>
      </c>
    </row>
    <row r="649" spans="1:8" s="623" customFormat="1" ht="15.75" x14ac:dyDescent="0.25">
      <c r="A649" s="61" t="s">
        <v>40</v>
      </c>
      <c r="B649" s="2" t="s">
        <v>45</v>
      </c>
      <c r="C649" s="2" t="s">
        <v>12</v>
      </c>
      <c r="D649" s="223" t="s">
        <v>228</v>
      </c>
      <c r="E649" s="224" t="s">
        <v>10</v>
      </c>
      <c r="F649" s="225" t="s">
        <v>489</v>
      </c>
      <c r="G649" s="2" t="s">
        <v>39</v>
      </c>
      <c r="H649" s="423">
        <f>SUM(прил7!I644)</f>
        <v>118900</v>
      </c>
    </row>
    <row r="650" spans="1:8" ht="47.25" x14ac:dyDescent="0.25">
      <c r="A650" s="74" t="s">
        <v>46</v>
      </c>
      <c r="B650" s="39">
        <v>14</v>
      </c>
      <c r="C650" s="39"/>
      <c r="D650" s="250"/>
      <c r="E650" s="251"/>
      <c r="F650" s="252"/>
      <c r="G650" s="15"/>
      <c r="H650" s="473">
        <f>SUM(H651+H657)</f>
        <v>6577489</v>
      </c>
    </row>
    <row r="651" spans="1:8" ht="31.5" customHeight="1" x14ac:dyDescent="0.25">
      <c r="A651" s="86" t="s">
        <v>47</v>
      </c>
      <c r="B651" s="40">
        <v>14</v>
      </c>
      <c r="C651" s="23" t="s">
        <v>10</v>
      </c>
      <c r="D651" s="217"/>
      <c r="E651" s="218"/>
      <c r="F651" s="219"/>
      <c r="G651" s="22"/>
      <c r="H651" s="427">
        <f>SUM(H652)</f>
        <v>6577489</v>
      </c>
    </row>
    <row r="652" spans="1:8" ht="32.25" customHeight="1" x14ac:dyDescent="0.25">
      <c r="A652" s="75" t="s">
        <v>120</v>
      </c>
      <c r="B652" s="30">
        <v>14</v>
      </c>
      <c r="C652" s="28" t="s">
        <v>10</v>
      </c>
      <c r="D652" s="220" t="s">
        <v>208</v>
      </c>
      <c r="E652" s="221" t="s">
        <v>383</v>
      </c>
      <c r="F652" s="222" t="s">
        <v>384</v>
      </c>
      <c r="G652" s="28"/>
      <c r="H652" s="420">
        <f>SUM(H653)</f>
        <v>6577489</v>
      </c>
    </row>
    <row r="653" spans="1:8" ht="50.25" customHeight="1" x14ac:dyDescent="0.25">
      <c r="A653" s="84" t="s">
        <v>169</v>
      </c>
      <c r="B653" s="347">
        <v>14</v>
      </c>
      <c r="C653" s="2" t="s">
        <v>10</v>
      </c>
      <c r="D653" s="223" t="s">
        <v>212</v>
      </c>
      <c r="E653" s="224" t="s">
        <v>383</v>
      </c>
      <c r="F653" s="225" t="s">
        <v>384</v>
      </c>
      <c r="G653" s="2"/>
      <c r="H653" s="421">
        <f>SUM(H654)</f>
        <v>6577489</v>
      </c>
    </row>
    <row r="654" spans="1:8" ht="31.5" customHeight="1" x14ac:dyDescent="0.25">
      <c r="A654" s="84" t="s">
        <v>490</v>
      </c>
      <c r="B654" s="347">
        <v>14</v>
      </c>
      <c r="C654" s="2" t="s">
        <v>10</v>
      </c>
      <c r="D654" s="223" t="s">
        <v>212</v>
      </c>
      <c r="E654" s="224" t="s">
        <v>12</v>
      </c>
      <c r="F654" s="225" t="s">
        <v>384</v>
      </c>
      <c r="G654" s="2"/>
      <c r="H654" s="421">
        <f>SUM(H655)</f>
        <v>6577489</v>
      </c>
    </row>
    <row r="655" spans="1:8" ht="32.25" customHeight="1" x14ac:dyDescent="0.25">
      <c r="A655" s="84" t="s">
        <v>492</v>
      </c>
      <c r="B655" s="347">
        <v>14</v>
      </c>
      <c r="C655" s="2" t="s">
        <v>10</v>
      </c>
      <c r="D655" s="223" t="s">
        <v>212</v>
      </c>
      <c r="E655" s="224" t="s">
        <v>12</v>
      </c>
      <c r="F655" s="225" t="s">
        <v>491</v>
      </c>
      <c r="G655" s="2"/>
      <c r="H655" s="421">
        <f>SUM(H656)</f>
        <v>6577489</v>
      </c>
    </row>
    <row r="656" spans="1:8" ht="15.75" x14ac:dyDescent="0.25">
      <c r="A656" s="84" t="s">
        <v>21</v>
      </c>
      <c r="B656" s="347">
        <v>14</v>
      </c>
      <c r="C656" s="2" t="s">
        <v>10</v>
      </c>
      <c r="D656" s="223" t="s">
        <v>212</v>
      </c>
      <c r="E656" s="224" t="s">
        <v>12</v>
      </c>
      <c r="F656" s="225" t="s">
        <v>491</v>
      </c>
      <c r="G656" s="2" t="s">
        <v>66</v>
      </c>
      <c r="H656" s="423">
        <f>SUM(прил7!I271)</f>
        <v>6577489</v>
      </c>
    </row>
    <row r="657" spans="1:8" ht="15.75" hidden="1" x14ac:dyDescent="0.25">
      <c r="A657" s="86" t="s">
        <v>174</v>
      </c>
      <c r="B657" s="40">
        <v>14</v>
      </c>
      <c r="C657" s="23" t="s">
        <v>15</v>
      </c>
      <c r="D657" s="217"/>
      <c r="E657" s="218"/>
      <c r="F657" s="219"/>
      <c r="G657" s="23"/>
      <c r="H657" s="427">
        <f>SUM(H658)</f>
        <v>0</v>
      </c>
    </row>
    <row r="658" spans="1:8" ht="33.75" hidden="1" customHeight="1" x14ac:dyDescent="0.25">
      <c r="A658" s="75" t="s">
        <v>120</v>
      </c>
      <c r="B658" s="30">
        <v>14</v>
      </c>
      <c r="C658" s="28" t="s">
        <v>15</v>
      </c>
      <c r="D658" s="220" t="s">
        <v>208</v>
      </c>
      <c r="E658" s="221" t="s">
        <v>383</v>
      </c>
      <c r="F658" s="222" t="s">
        <v>384</v>
      </c>
      <c r="G658" s="28"/>
      <c r="H658" s="420">
        <f>SUM(H659)</f>
        <v>0</v>
      </c>
    </row>
    <row r="659" spans="1:8" ht="50.25" hidden="1" customHeight="1" x14ac:dyDescent="0.25">
      <c r="A659" s="84" t="s">
        <v>169</v>
      </c>
      <c r="B659" s="347">
        <v>14</v>
      </c>
      <c r="C659" s="2" t="s">
        <v>15</v>
      </c>
      <c r="D659" s="223" t="s">
        <v>212</v>
      </c>
      <c r="E659" s="224" t="s">
        <v>383</v>
      </c>
      <c r="F659" s="225" t="s">
        <v>384</v>
      </c>
      <c r="G659" s="72"/>
      <c r="H659" s="421">
        <f>SUM(H660)</f>
        <v>0</v>
      </c>
    </row>
    <row r="660" spans="1:8" ht="35.25" hidden="1" customHeight="1" x14ac:dyDescent="0.25">
      <c r="A660" s="351" t="s">
        <v>528</v>
      </c>
      <c r="B660" s="287">
        <v>14</v>
      </c>
      <c r="C660" s="36" t="s">
        <v>15</v>
      </c>
      <c r="D660" s="262" t="s">
        <v>212</v>
      </c>
      <c r="E660" s="263" t="s">
        <v>20</v>
      </c>
      <c r="F660" s="264" t="s">
        <v>384</v>
      </c>
      <c r="G660" s="72"/>
      <c r="H660" s="421">
        <f>SUM(H661)</f>
        <v>0</v>
      </c>
    </row>
    <row r="661" spans="1:8" ht="35.25" hidden="1" customHeight="1" x14ac:dyDescent="0.25">
      <c r="A661" s="69" t="s">
        <v>767</v>
      </c>
      <c r="B661" s="287">
        <v>14</v>
      </c>
      <c r="C661" s="36" t="s">
        <v>15</v>
      </c>
      <c r="D661" s="262" t="s">
        <v>212</v>
      </c>
      <c r="E661" s="263" t="s">
        <v>20</v>
      </c>
      <c r="F661" s="264" t="s">
        <v>529</v>
      </c>
      <c r="G661" s="72"/>
      <c r="H661" s="421">
        <f>SUM(H662)</f>
        <v>0</v>
      </c>
    </row>
    <row r="662" spans="1:8" ht="16.5" hidden="1" customHeight="1" x14ac:dyDescent="0.25">
      <c r="A662" s="352" t="s">
        <v>21</v>
      </c>
      <c r="B662" s="287">
        <v>14</v>
      </c>
      <c r="C662" s="36" t="s">
        <v>15</v>
      </c>
      <c r="D662" s="262" t="s">
        <v>212</v>
      </c>
      <c r="E662" s="263" t="s">
        <v>20</v>
      </c>
      <c r="F662" s="264" t="s">
        <v>529</v>
      </c>
      <c r="G662" s="2" t="s">
        <v>66</v>
      </c>
      <c r="H662" s="405">
        <f>SUM(прил7!I277)</f>
        <v>0</v>
      </c>
    </row>
    <row r="663" spans="1:8" ht="15.75" x14ac:dyDescent="0.25">
      <c r="H663" s="474"/>
    </row>
  </sheetData>
  <mergeCells count="3">
    <mergeCell ref="A10:G12"/>
    <mergeCell ref="D14:F14"/>
    <mergeCell ref="I201:K201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79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9" width="13.5703125" style="472" customWidth="1"/>
  </cols>
  <sheetData>
    <row r="1" spans="1:9" x14ac:dyDescent="0.25">
      <c r="C1" s="363" t="s">
        <v>819</v>
      </c>
      <c r="D1" s="363"/>
      <c r="E1" s="363"/>
      <c r="F1" s="1"/>
    </row>
    <row r="2" spans="1:9" x14ac:dyDescent="0.25">
      <c r="C2" s="363" t="s">
        <v>7</v>
      </c>
      <c r="D2" s="363"/>
      <c r="E2" s="363"/>
    </row>
    <row r="3" spans="1:9" x14ac:dyDescent="0.25">
      <c r="C3" s="363" t="s">
        <v>6</v>
      </c>
      <c r="D3" s="363"/>
      <c r="E3" s="363"/>
    </row>
    <row r="4" spans="1:9" x14ac:dyDescent="0.25">
      <c r="C4" s="363" t="s">
        <v>92</v>
      </c>
      <c r="D4" s="363"/>
      <c r="E4" s="363"/>
    </row>
    <row r="5" spans="1:9" x14ac:dyDescent="0.25">
      <c r="C5" s="363" t="s">
        <v>803</v>
      </c>
      <c r="D5" s="363"/>
      <c r="E5" s="363"/>
    </row>
    <row r="6" spans="1:9" x14ac:dyDescent="0.25">
      <c r="C6" s="363" t="s">
        <v>804</v>
      </c>
      <c r="D6" s="363"/>
      <c r="E6" s="363"/>
    </row>
    <row r="7" spans="1:9" x14ac:dyDescent="0.25">
      <c r="C7" s="4" t="s">
        <v>859</v>
      </c>
      <c r="D7" s="4"/>
      <c r="E7" s="4"/>
    </row>
    <row r="8" spans="1:9" x14ac:dyDescent="0.25">
      <c r="C8" s="363" t="s">
        <v>895</v>
      </c>
      <c r="D8" s="363"/>
      <c r="E8" s="363"/>
    </row>
    <row r="9" spans="1:9" x14ac:dyDescent="0.25">
      <c r="C9" s="363"/>
      <c r="D9" s="363"/>
      <c r="E9" s="363"/>
    </row>
    <row r="10" spans="1:9" ht="18.75" customHeight="1" x14ac:dyDescent="0.25">
      <c r="A10" s="669" t="s">
        <v>806</v>
      </c>
      <c r="B10" s="669"/>
      <c r="C10" s="669"/>
      <c r="D10" s="669"/>
      <c r="E10" s="669"/>
      <c r="F10" s="669"/>
      <c r="G10" s="669"/>
    </row>
    <row r="11" spans="1:9" ht="18.75" customHeight="1" x14ac:dyDescent="0.25">
      <c r="A11" s="669"/>
      <c r="B11" s="669"/>
      <c r="C11" s="669"/>
      <c r="D11" s="669"/>
      <c r="E11" s="669"/>
      <c r="F11" s="669"/>
      <c r="G11" s="669"/>
    </row>
    <row r="12" spans="1:9" ht="63" customHeight="1" x14ac:dyDescent="0.25">
      <c r="A12" s="669"/>
      <c r="B12" s="669"/>
      <c r="C12" s="669"/>
      <c r="D12" s="669"/>
      <c r="E12" s="669"/>
      <c r="F12" s="669"/>
      <c r="G12" s="669"/>
    </row>
    <row r="13" spans="1:9" ht="15.75" x14ac:dyDescent="0.25">
      <c r="B13" s="359"/>
      <c r="I13" s="472" t="s">
        <v>512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70" t="s">
        <v>3</v>
      </c>
      <c r="E14" s="671"/>
      <c r="F14" s="672"/>
      <c r="G14" s="50" t="s">
        <v>4</v>
      </c>
      <c r="H14" s="10" t="s">
        <v>708</v>
      </c>
      <c r="I14" s="10" t="s">
        <v>802</v>
      </c>
    </row>
    <row r="15" spans="1:9" ht="15.75" x14ac:dyDescent="0.25">
      <c r="A15" s="81" t="s">
        <v>8</v>
      </c>
      <c r="B15" s="38"/>
      <c r="C15" s="38"/>
      <c r="D15" s="211"/>
      <c r="E15" s="212"/>
      <c r="F15" s="213"/>
      <c r="G15" s="38"/>
      <c r="H15" s="417">
        <f>SUM(H16,H123,H136,H180,H308,H357,H465,H472,H351,H479+H171)</f>
        <v>629316843</v>
      </c>
      <c r="I15" s="417">
        <f>SUM(I16,I123,I136,I180,I308,I357,I465,I472,I351,I479+I171)</f>
        <v>443628229</v>
      </c>
    </row>
    <row r="16" spans="1:9" ht="15.75" x14ac:dyDescent="0.25">
      <c r="A16" s="82" t="s">
        <v>9</v>
      </c>
      <c r="B16" s="16" t="s">
        <v>10</v>
      </c>
      <c r="C16" s="16"/>
      <c r="D16" s="214"/>
      <c r="E16" s="215"/>
      <c r="F16" s="216"/>
      <c r="G16" s="16"/>
      <c r="H16" s="473">
        <f>SUM(H17,H22,H32,H72,H89,H94)</f>
        <v>32748715</v>
      </c>
      <c r="I16" s="473">
        <f>SUM(I17,I22,I32,I72,I89,I94)</f>
        <v>33745337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17"/>
      <c r="E17" s="218"/>
      <c r="F17" s="219"/>
      <c r="G17" s="23"/>
      <c r="H17" s="427">
        <f t="shared" ref="H17:I20" si="0">SUM(H18)</f>
        <v>1828008</v>
      </c>
      <c r="I17" s="427">
        <f t="shared" si="0"/>
        <v>1828008</v>
      </c>
    </row>
    <row r="18" spans="1:9" ht="18.75" customHeight="1" x14ac:dyDescent="0.25">
      <c r="A18" s="27" t="s">
        <v>103</v>
      </c>
      <c r="B18" s="28" t="s">
        <v>10</v>
      </c>
      <c r="C18" s="28" t="s">
        <v>12</v>
      </c>
      <c r="D18" s="220" t="s">
        <v>385</v>
      </c>
      <c r="E18" s="221" t="s">
        <v>383</v>
      </c>
      <c r="F18" s="222" t="s">
        <v>384</v>
      </c>
      <c r="G18" s="28"/>
      <c r="H18" s="420">
        <f t="shared" si="0"/>
        <v>1828008</v>
      </c>
      <c r="I18" s="420">
        <f t="shared" si="0"/>
        <v>1828008</v>
      </c>
    </row>
    <row r="19" spans="1:9" ht="17.25" customHeight="1" x14ac:dyDescent="0.25">
      <c r="A19" s="83" t="s">
        <v>104</v>
      </c>
      <c r="B19" s="2" t="s">
        <v>10</v>
      </c>
      <c r="C19" s="2" t="s">
        <v>12</v>
      </c>
      <c r="D19" s="223" t="s">
        <v>181</v>
      </c>
      <c r="E19" s="224" t="s">
        <v>383</v>
      </c>
      <c r="F19" s="225" t="s">
        <v>384</v>
      </c>
      <c r="G19" s="2"/>
      <c r="H19" s="421">
        <f t="shared" si="0"/>
        <v>1828008</v>
      </c>
      <c r="I19" s="421">
        <f t="shared" si="0"/>
        <v>1828008</v>
      </c>
    </row>
    <row r="20" spans="1:9" ht="32.25" customHeight="1" x14ac:dyDescent="0.25">
      <c r="A20" s="3" t="s">
        <v>75</v>
      </c>
      <c r="B20" s="2" t="s">
        <v>10</v>
      </c>
      <c r="C20" s="2" t="s">
        <v>12</v>
      </c>
      <c r="D20" s="223" t="s">
        <v>181</v>
      </c>
      <c r="E20" s="224" t="s">
        <v>383</v>
      </c>
      <c r="F20" s="225" t="s">
        <v>388</v>
      </c>
      <c r="G20" s="2"/>
      <c r="H20" s="421">
        <f t="shared" si="0"/>
        <v>1828008</v>
      </c>
      <c r="I20" s="421">
        <f t="shared" si="0"/>
        <v>1828008</v>
      </c>
    </row>
    <row r="21" spans="1:9" ht="48" customHeight="1" x14ac:dyDescent="0.25">
      <c r="A21" s="84" t="s">
        <v>76</v>
      </c>
      <c r="B21" s="2" t="s">
        <v>10</v>
      </c>
      <c r="C21" s="2" t="s">
        <v>12</v>
      </c>
      <c r="D21" s="223" t="s">
        <v>181</v>
      </c>
      <c r="E21" s="224" t="s">
        <v>383</v>
      </c>
      <c r="F21" s="225" t="s">
        <v>388</v>
      </c>
      <c r="G21" s="2" t="s">
        <v>13</v>
      </c>
      <c r="H21" s="422">
        <f>SUM(прил8!I22)</f>
        <v>1828008</v>
      </c>
      <c r="I21" s="422">
        <f>SUM(прил8!J22)</f>
        <v>1828008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17"/>
      <c r="E22" s="218"/>
      <c r="F22" s="219"/>
      <c r="G22" s="23"/>
      <c r="H22" s="427">
        <f>SUM(H23,H28)</f>
        <v>780604</v>
      </c>
      <c r="I22" s="427">
        <f>SUM(I23,I28)</f>
        <v>780604</v>
      </c>
    </row>
    <row r="23" spans="1:9" ht="35.25" customHeight="1" x14ac:dyDescent="0.25">
      <c r="A23" s="75" t="s">
        <v>105</v>
      </c>
      <c r="B23" s="28" t="s">
        <v>10</v>
      </c>
      <c r="C23" s="28" t="s">
        <v>15</v>
      </c>
      <c r="D23" s="232" t="s">
        <v>386</v>
      </c>
      <c r="E23" s="233" t="s">
        <v>383</v>
      </c>
      <c r="F23" s="234" t="s">
        <v>384</v>
      </c>
      <c r="G23" s="28"/>
      <c r="H23" s="420">
        <f t="shared" ref="H23:I26" si="1">SUM(H24)</f>
        <v>83000</v>
      </c>
      <c r="I23" s="420">
        <f t="shared" si="1"/>
        <v>83000</v>
      </c>
    </row>
    <row r="24" spans="1:9" ht="48.75" customHeight="1" x14ac:dyDescent="0.25">
      <c r="A24" s="76" t="s">
        <v>106</v>
      </c>
      <c r="B24" s="2" t="s">
        <v>10</v>
      </c>
      <c r="C24" s="2" t="s">
        <v>15</v>
      </c>
      <c r="D24" s="235" t="s">
        <v>387</v>
      </c>
      <c r="E24" s="236" t="s">
        <v>383</v>
      </c>
      <c r="F24" s="237" t="s">
        <v>384</v>
      </c>
      <c r="G24" s="44"/>
      <c r="H24" s="421">
        <f t="shared" si="1"/>
        <v>83000</v>
      </c>
      <c r="I24" s="421">
        <f t="shared" si="1"/>
        <v>83000</v>
      </c>
    </row>
    <row r="25" spans="1:9" ht="49.5" customHeight="1" x14ac:dyDescent="0.25">
      <c r="A25" s="76" t="s">
        <v>390</v>
      </c>
      <c r="B25" s="2" t="s">
        <v>10</v>
      </c>
      <c r="C25" s="2" t="s">
        <v>15</v>
      </c>
      <c r="D25" s="235" t="s">
        <v>387</v>
      </c>
      <c r="E25" s="236" t="s">
        <v>10</v>
      </c>
      <c r="F25" s="237" t="s">
        <v>384</v>
      </c>
      <c r="G25" s="44"/>
      <c r="H25" s="421">
        <f t="shared" si="1"/>
        <v>83000</v>
      </c>
      <c r="I25" s="421">
        <f t="shared" si="1"/>
        <v>83000</v>
      </c>
    </row>
    <row r="26" spans="1:9" ht="18.75" customHeight="1" x14ac:dyDescent="0.25">
      <c r="A26" s="76" t="s">
        <v>107</v>
      </c>
      <c r="B26" s="2" t="s">
        <v>10</v>
      </c>
      <c r="C26" s="2" t="s">
        <v>15</v>
      </c>
      <c r="D26" s="235" t="s">
        <v>387</v>
      </c>
      <c r="E26" s="236" t="s">
        <v>10</v>
      </c>
      <c r="F26" s="237" t="s">
        <v>389</v>
      </c>
      <c r="G26" s="44"/>
      <c r="H26" s="421">
        <f t="shared" si="1"/>
        <v>83000</v>
      </c>
      <c r="I26" s="421">
        <f t="shared" si="1"/>
        <v>83000</v>
      </c>
    </row>
    <row r="27" spans="1:9" ht="34.5" customHeight="1" x14ac:dyDescent="0.25">
      <c r="A27" s="578" t="s">
        <v>537</v>
      </c>
      <c r="B27" s="2" t="s">
        <v>10</v>
      </c>
      <c r="C27" s="2" t="s">
        <v>15</v>
      </c>
      <c r="D27" s="235" t="s">
        <v>387</v>
      </c>
      <c r="E27" s="236" t="s">
        <v>10</v>
      </c>
      <c r="F27" s="237" t="s">
        <v>389</v>
      </c>
      <c r="G27" s="2" t="s">
        <v>16</v>
      </c>
      <c r="H27" s="423">
        <f>SUM(прил8!I207)</f>
        <v>83000</v>
      </c>
      <c r="I27" s="423">
        <f>SUM(прил8!J207)</f>
        <v>83000</v>
      </c>
    </row>
    <row r="28" spans="1:9" ht="31.5" x14ac:dyDescent="0.25">
      <c r="A28" s="27" t="s">
        <v>108</v>
      </c>
      <c r="B28" s="28" t="s">
        <v>10</v>
      </c>
      <c r="C28" s="28" t="s">
        <v>15</v>
      </c>
      <c r="D28" s="220" t="s">
        <v>213</v>
      </c>
      <c r="E28" s="221" t="s">
        <v>383</v>
      </c>
      <c r="F28" s="222" t="s">
        <v>384</v>
      </c>
      <c r="G28" s="28"/>
      <c r="H28" s="420">
        <f t="shared" ref="H28:I30" si="2">SUM(H29)</f>
        <v>697604</v>
      </c>
      <c r="I28" s="420">
        <f t="shared" si="2"/>
        <v>697604</v>
      </c>
    </row>
    <row r="29" spans="1:9" ht="18.75" customHeight="1" x14ac:dyDescent="0.25">
      <c r="A29" s="3" t="s">
        <v>109</v>
      </c>
      <c r="B29" s="2" t="s">
        <v>10</v>
      </c>
      <c r="C29" s="2" t="s">
        <v>15</v>
      </c>
      <c r="D29" s="223" t="s">
        <v>214</v>
      </c>
      <c r="E29" s="224" t="s">
        <v>383</v>
      </c>
      <c r="F29" s="225" t="s">
        <v>384</v>
      </c>
      <c r="G29" s="2"/>
      <c r="H29" s="421">
        <f t="shared" si="2"/>
        <v>697604</v>
      </c>
      <c r="I29" s="421">
        <f t="shared" si="2"/>
        <v>697604</v>
      </c>
    </row>
    <row r="30" spans="1:9" ht="31.5" x14ac:dyDescent="0.25">
      <c r="A30" s="3" t="s">
        <v>75</v>
      </c>
      <c r="B30" s="2" t="s">
        <v>10</v>
      </c>
      <c r="C30" s="2" t="s">
        <v>15</v>
      </c>
      <c r="D30" s="223" t="s">
        <v>214</v>
      </c>
      <c r="E30" s="224" t="s">
        <v>383</v>
      </c>
      <c r="F30" s="225" t="s">
        <v>388</v>
      </c>
      <c r="G30" s="2"/>
      <c r="H30" s="421">
        <f t="shared" si="2"/>
        <v>697604</v>
      </c>
      <c r="I30" s="421">
        <f t="shared" si="2"/>
        <v>697604</v>
      </c>
    </row>
    <row r="31" spans="1:9" ht="48" customHeight="1" x14ac:dyDescent="0.25">
      <c r="A31" s="84" t="s">
        <v>76</v>
      </c>
      <c r="B31" s="2" t="s">
        <v>10</v>
      </c>
      <c r="C31" s="2" t="s">
        <v>15</v>
      </c>
      <c r="D31" s="223" t="s">
        <v>214</v>
      </c>
      <c r="E31" s="224" t="s">
        <v>383</v>
      </c>
      <c r="F31" s="225" t="s">
        <v>388</v>
      </c>
      <c r="G31" s="2" t="s">
        <v>13</v>
      </c>
      <c r="H31" s="422">
        <f>SUM(прил8!I211)</f>
        <v>697604</v>
      </c>
      <c r="I31" s="422">
        <f>SUM(прил8!J211)</f>
        <v>697604</v>
      </c>
    </row>
    <row r="32" spans="1:9" ht="48.75" customHeight="1" x14ac:dyDescent="0.25">
      <c r="A32" s="86" t="s">
        <v>19</v>
      </c>
      <c r="B32" s="23" t="s">
        <v>10</v>
      </c>
      <c r="C32" s="23" t="s">
        <v>20</v>
      </c>
      <c r="D32" s="217"/>
      <c r="E32" s="218"/>
      <c r="F32" s="219"/>
      <c r="G32" s="23"/>
      <c r="H32" s="427">
        <f>SUM(H33,H45,H50,H55,H62,H67+H40)</f>
        <v>17888755</v>
      </c>
      <c r="I32" s="427">
        <f>SUM(I33,I45,I50,I55,I62,I67+I40)</f>
        <v>18851377</v>
      </c>
    </row>
    <row r="33" spans="1:9" ht="36.75" customHeight="1" x14ac:dyDescent="0.25">
      <c r="A33" s="75" t="s">
        <v>110</v>
      </c>
      <c r="B33" s="28" t="s">
        <v>10</v>
      </c>
      <c r="C33" s="28" t="s">
        <v>20</v>
      </c>
      <c r="D33" s="226" t="s">
        <v>180</v>
      </c>
      <c r="E33" s="227" t="s">
        <v>383</v>
      </c>
      <c r="F33" s="228" t="s">
        <v>384</v>
      </c>
      <c r="G33" s="28"/>
      <c r="H33" s="420">
        <f>SUM(H34)</f>
        <v>1012100</v>
      </c>
      <c r="I33" s="420">
        <f>SUM(I34)</f>
        <v>1012100</v>
      </c>
    </row>
    <row r="34" spans="1:9" ht="66.75" customHeight="1" x14ac:dyDescent="0.25">
      <c r="A34" s="76" t="s">
        <v>111</v>
      </c>
      <c r="B34" s="2" t="s">
        <v>10</v>
      </c>
      <c r="C34" s="2" t="s">
        <v>20</v>
      </c>
      <c r="D34" s="238" t="s">
        <v>210</v>
      </c>
      <c r="E34" s="239" t="s">
        <v>383</v>
      </c>
      <c r="F34" s="240" t="s">
        <v>384</v>
      </c>
      <c r="G34" s="2"/>
      <c r="H34" s="421">
        <f>SUM(H35)</f>
        <v>1012100</v>
      </c>
      <c r="I34" s="421">
        <f>SUM(I35)</f>
        <v>1012100</v>
      </c>
    </row>
    <row r="35" spans="1:9" ht="33.75" customHeight="1" x14ac:dyDescent="0.25">
      <c r="A35" s="76" t="s">
        <v>391</v>
      </c>
      <c r="B35" s="2" t="s">
        <v>10</v>
      </c>
      <c r="C35" s="2" t="s">
        <v>20</v>
      </c>
      <c r="D35" s="238" t="s">
        <v>210</v>
      </c>
      <c r="E35" s="239" t="s">
        <v>10</v>
      </c>
      <c r="F35" s="240" t="s">
        <v>384</v>
      </c>
      <c r="G35" s="2"/>
      <c r="H35" s="421">
        <f>SUM(H36+H38)</f>
        <v>1012100</v>
      </c>
      <c r="I35" s="421">
        <f>SUM(I36+I38)</f>
        <v>1012100</v>
      </c>
    </row>
    <row r="36" spans="1:9" ht="47.25" customHeight="1" x14ac:dyDescent="0.25">
      <c r="A36" s="84" t="s">
        <v>77</v>
      </c>
      <c r="B36" s="2" t="s">
        <v>10</v>
      </c>
      <c r="C36" s="2" t="s">
        <v>20</v>
      </c>
      <c r="D36" s="241" t="s">
        <v>210</v>
      </c>
      <c r="E36" s="242" t="s">
        <v>10</v>
      </c>
      <c r="F36" s="243" t="s">
        <v>392</v>
      </c>
      <c r="G36" s="2"/>
      <c r="H36" s="421">
        <f>SUM(H37)</f>
        <v>1004100</v>
      </c>
      <c r="I36" s="421">
        <f>SUM(I37)</f>
        <v>1004100</v>
      </c>
    </row>
    <row r="37" spans="1:9" ht="49.5" customHeight="1" x14ac:dyDescent="0.25">
      <c r="A37" s="84" t="s">
        <v>76</v>
      </c>
      <c r="B37" s="2" t="s">
        <v>10</v>
      </c>
      <c r="C37" s="2" t="s">
        <v>20</v>
      </c>
      <c r="D37" s="241" t="s">
        <v>210</v>
      </c>
      <c r="E37" s="242" t="s">
        <v>10</v>
      </c>
      <c r="F37" s="243" t="s">
        <v>392</v>
      </c>
      <c r="G37" s="2" t="s">
        <v>13</v>
      </c>
      <c r="H37" s="422">
        <f>SUM(прил8!I28)</f>
        <v>1004100</v>
      </c>
      <c r="I37" s="422">
        <f>SUM(прил8!J28)</f>
        <v>1004100</v>
      </c>
    </row>
    <row r="38" spans="1:9" ht="31.5" customHeight="1" x14ac:dyDescent="0.25">
      <c r="A38" s="577" t="s">
        <v>102</v>
      </c>
      <c r="B38" s="2" t="s">
        <v>10</v>
      </c>
      <c r="C38" s="2" t="s">
        <v>20</v>
      </c>
      <c r="D38" s="238" t="s">
        <v>210</v>
      </c>
      <c r="E38" s="239" t="s">
        <v>10</v>
      </c>
      <c r="F38" s="240" t="s">
        <v>393</v>
      </c>
      <c r="G38" s="2"/>
      <c r="H38" s="421">
        <f>SUM(H39)</f>
        <v>8000</v>
      </c>
      <c r="I38" s="421">
        <f>SUM(I39)</f>
        <v>8000</v>
      </c>
    </row>
    <row r="39" spans="1:9" ht="30.75" customHeight="1" x14ac:dyDescent="0.25">
      <c r="A39" s="570" t="s">
        <v>537</v>
      </c>
      <c r="B39" s="2" t="s">
        <v>10</v>
      </c>
      <c r="C39" s="2" t="s">
        <v>20</v>
      </c>
      <c r="D39" s="238" t="s">
        <v>210</v>
      </c>
      <c r="E39" s="239" t="s">
        <v>10</v>
      </c>
      <c r="F39" s="240" t="s">
        <v>393</v>
      </c>
      <c r="G39" s="2" t="s">
        <v>16</v>
      </c>
      <c r="H39" s="422">
        <f>SUM(прил8!I30)</f>
        <v>8000</v>
      </c>
      <c r="I39" s="422">
        <f>SUM(прил8!J30)</f>
        <v>8000</v>
      </c>
    </row>
    <row r="40" spans="1:9" ht="49.5" hidden="1" customHeight="1" x14ac:dyDescent="0.25">
      <c r="A40" s="27" t="s">
        <v>124</v>
      </c>
      <c r="B40" s="28" t="s">
        <v>10</v>
      </c>
      <c r="C40" s="28" t="s">
        <v>20</v>
      </c>
      <c r="D40" s="232" t="s">
        <v>408</v>
      </c>
      <c r="E40" s="233" t="s">
        <v>383</v>
      </c>
      <c r="F40" s="234" t="s">
        <v>384</v>
      </c>
      <c r="G40" s="28"/>
      <c r="H40" s="420">
        <f t="shared" ref="H40:I43" si="3">SUM(H41)</f>
        <v>0</v>
      </c>
      <c r="I40" s="420">
        <f t="shared" si="3"/>
        <v>0</v>
      </c>
    </row>
    <row r="41" spans="1:9" ht="66" hidden="1" customHeight="1" x14ac:dyDescent="0.25">
      <c r="A41" s="54" t="s">
        <v>125</v>
      </c>
      <c r="B41" s="2" t="s">
        <v>10</v>
      </c>
      <c r="C41" s="2" t="s">
        <v>20</v>
      </c>
      <c r="D41" s="235" t="s">
        <v>497</v>
      </c>
      <c r="E41" s="236" t="s">
        <v>383</v>
      </c>
      <c r="F41" s="237" t="s">
        <v>384</v>
      </c>
      <c r="G41" s="44"/>
      <c r="H41" s="421">
        <f t="shared" si="3"/>
        <v>0</v>
      </c>
      <c r="I41" s="421">
        <f t="shared" si="3"/>
        <v>0</v>
      </c>
    </row>
    <row r="42" spans="1:9" ht="48.75" hidden="1" customHeight="1" x14ac:dyDescent="0.25">
      <c r="A42" s="76" t="s">
        <v>409</v>
      </c>
      <c r="B42" s="2" t="s">
        <v>10</v>
      </c>
      <c r="C42" s="2" t="s">
        <v>20</v>
      </c>
      <c r="D42" s="235" t="s">
        <v>497</v>
      </c>
      <c r="E42" s="236" t="s">
        <v>10</v>
      </c>
      <c r="F42" s="237" t="s">
        <v>384</v>
      </c>
      <c r="G42" s="44"/>
      <c r="H42" s="421">
        <f t="shared" si="3"/>
        <v>0</v>
      </c>
      <c r="I42" s="421">
        <f t="shared" si="3"/>
        <v>0</v>
      </c>
    </row>
    <row r="43" spans="1:9" ht="17.25" hidden="1" customHeight="1" x14ac:dyDescent="0.25">
      <c r="A43" s="76" t="s">
        <v>499</v>
      </c>
      <c r="B43" s="2" t="s">
        <v>10</v>
      </c>
      <c r="C43" s="2" t="s">
        <v>20</v>
      </c>
      <c r="D43" s="235" t="s">
        <v>192</v>
      </c>
      <c r="E43" s="236" t="s">
        <v>10</v>
      </c>
      <c r="F43" s="237" t="s">
        <v>498</v>
      </c>
      <c r="G43" s="44"/>
      <c r="H43" s="421">
        <f t="shared" si="3"/>
        <v>0</v>
      </c>
      <c r="I43" s="421">
        <f t="shared" si="3"/>
        <v>0</v>
      </c>
    </row>
    <row r="44" spans="1:9" ht="30.75" hidden="1" customHeight="1" x14ac:dyDescent="0.25">
      <c r="A44" s="578" t="s">
        <v>537</v>
      </c>
      <c r="B44" s="2" t="s">
        <v>10</v>
      </c>
      <c r="C44" s="2" t="s">
        <v>20</v>
      </c>
      <c r="D44" s="235" t="s">
        <v>192</v>
      </c>
      <c r="E44" s="236" t="s">
        <v>10</v>
      </c>
      <c r="F44" s="237" t="s">
        <v>498</v>
      </c>
      <c r="G44" s="2" t="s">
        <v>16</v>
      </c>
      <c r="H44" s="423">
        <f>SUM(прил8!I35)</f>
        <v>0</v>
      </c>
      <c r="I44" s="423">
        <f>SUM(прил8!J35)</f>
        <v>0</v>
      </c>
    </row>
    <row r="45" spans="1:9" ht="35.25" customHeight="1" x14ac:dyDescent="0.25">
      <c r="A45" s="75" t="s">
        <v>105</v>
      </c>
      <c r="B45" s="28" t="s">
        <v>10</v>
      </c>
      <c r="C45" s="28" t="s">
        <v>20</v>
      </c>
      <c r="D45" s="232" t="s">
        <v>386</v>
      </c>
      <c r="E45" s="233" t="s">
        <v>383</v>
      </c>
      <c r="F45" s="234" t="s">
        <v>384</v>
      </c>
      <c r="G45" s="28"/>
      <c r="H45" s="420">
        <f t="shared" ref="H45:I48" si="4">SUM(H46)</f>
        <v>987020</v>
      </c>
      <c r="I45" s="420">
        <f t="shared" si="4"/>
        <v>987020</v>
      </c>
    </row>
    <row r="46" spans="1:9" ht="62.25" customHeight="1" x14ac:dyDescent="0.25">
      <c r="A46" s="76" t="s">
        <v>116</v>
      </c>
      <c r="B46" s="2" t="s">
        <v>10</v>
      </c>
      <c r="C46" s="2" t="s">
        <v>20</v>
      </c>
      <c r="D46" s="235" t="s">
        <v>387</v>
      </c>
      <c r="E46" s="236" t="s">
        <v>383</v>
      </c>
      <c r="F46" s="237" t="s">
        <v>384</v>
      </c>
      <c r="G46" s="44"/>
      <c r="H46" s="421">
        <f t="shared" si="4"/>
        <v>987020</v>
      </c>
      <c r="I46" s="421">
        <f t="shared" si="4"/>
        <v>987020</v>
      </c>
    </row>
    <row r="47" spans="1:9" ht="49.5" customHeight="1" x14ac:dyDescent="0.25">
      <c r="A47" s="76" t="s">
        <v>390</v>
      </c>
      <c r="B47" s="2" t="s">
        <v>10</v>
      </c>
      <c r="C47" s="2" t="s">
        <v>20</v>
      </c>
      <c r="D47" s="235" t="s">
        <v>387</v>
      </c>
      <c r="E47" s="236" t="s">
        <v>10</v>
      </c>
      <c r="F47" s="237" t="s">
        <v>384</v>
      </c>
      <c r="G47" s="44"/>
      <c r="H47" s="421">
        <f t="shared" si="4"/>
        <v>987020</v>
      </c>
      <c r="I47" s="421">
        <f t="shared" si="4"/>
        <v>987020</v>
      </c>
    </row>
    <row r="48" spans="1:9" ht="17.25" customHeight="1" x14ac:dyDescent="0.25">
      <c r="A48" s="76" t="s">
        <v>107</v>
      </c>
      <c r="B48" s="2" t="s">
        <v>10</v>
      </c>
      <c r="C48" s="2" t="s">
        <v>20</v>
      </c>
      <c r="D48" s="235" t="s">
        <v>387</v>
      </c>
      <c r="E48" s="236" t="s">
        <v>10</v>
      </c>
      <c r="F48" s="237" t="s">
        <v>389</v>
      </c>
      <c r="G48" s="44"/>
      <c r="H48" s="421">
        <f t="shared" si="4"/>
        <v>987020</v>
      </c>
      <c r="I48" s="421">
        <f t="shared" si="4"/>
        <v>987020</v>
      </c>
    </row>
    <row r="49" spans="1:9" ht="33" customHeight="1" x14ac:dyDescent="0.25">
      <c r="A49" s="578" t="s">
        <v>537</v>
      </c>
      <c r="B49" s="2" t="s">
        <v>10</v>
      </c>
      <c r="C49" s="2" t="s">
        <v>20</v>
      </c>
      <c r="D49" s="235" t="s">
        <v>387</v>
      </c>
      <c r="E49" s="236" t="s">
        <v>10</v>
      </c>
      <c r="F49" s="237" t="s">
        <v>389</v>
      </c>
      <c r="G49" s="2" t="s">
        <v>16</v>
      </c>
      <c r="H49" s="423">
        <f>SUM(прил8!I40)</f>
        <v>987020</v>
      </c>
      <c r="I49" s="423">
        <f>SUM(прил8!J40)</f>
        <v>987020</v>
      </c>
    </row>
    <row r="50" spans="1:9" ht="38.25" customHeight="1" x14ac:dyDescent="0.25">
      <c r="A50" s="75" t="s">
        <v>117</v>
      </c>
      <c r="B50" s="28" t="s">
        <v>10</v>
      </c>
      <c r="C50" s="28" t="s">
        <v>20</v>
      </c>
      <c r="D50" s="220" t="s">
        <v>395</v>
      </c>
      <c r="E50" s="221" t="s">
        <v>383</v>
      </c>
      <c r="F50" s="222" t="s">
        <v>384</v>
      </c>
      <c r="G50" s="28"/>
      <c r="H50" s="420">
        <f t="shared" ref="H50:I53" si="5">SUM(H51)</f>
        <v>191079</v>
      </c>
      <c r="I50" s="420">
        <f t="shared" si="5"/>
        <v>191079</v>
      </c>
    </row>
    <row r="51" spans="1:9" ht="50.25" customHeight="1" x14ac:dyDescent="0.25">
      <c r="A51" s="76" t="s">
        <v>538</v>
      </c>
      <c r="B51" s="2" t="s">
        <v>10</v>
      </c>
      <c r="C51" s="2" t="s">
        <v>20</v>
      </c>
      <c r="D51" s="223" t="s">
        <v>184</v>
      </c>
      <c r="E51" s="224" t="s">
        <v>383</v>
      </c>
      <c r="F51" s="225" t="s">
        <v>384</v>
      </c>
      <c r="G51" s="2"/>
      <c r="H51" s="421">
        <f t="shared" si="5"/>
        <v>191079</v>
      </c>
      <c r="I51" s="421">
        <f t="shared" si="5"/>
        <v>191079</v>
      </c>
    </row>
    <row r="52" spans="1:9" ht="33.75" customHeight="1" x14ac:dyDescent="0.25">
      <c r="A52" s="76" t="s">
        <v>394</v>
      </c>
      <c r="B52" s="2" t="s">
        <v>10</v>
      </c>
      <c r="C52" s="2" t="s">
        <v>20</v>
      </c>
      <c r="D52" s="223" t="s">
        <v>184</v>
      </c>
      <c r="E52" s="224" t="s">
        <v>10</v>
      </c>
      <c r="F52" s="225" t="s">
        <v>384</v>
      </c>
      <c r="G52" s="2"/>
      <c r="H52" s="421">
        <f t="shared" si="5"/>
        <v>191079</v>
      </c>
      <c r="I52" s="421">
        <f t="shared" si="5"/>
        <v>191079</v>
      </c>
    </row>
    <row r="53" spans="1:9" ht="18" customHeight="1" x14ac:dyDescent="0.25">
      <c r="A53" s="88" t="s">
        <v>80</v>
      </c>
      <c r="B53" s="2" t="s">
        <v>10</v>
      </c>
      <c r="C53" s="2" t="s">
        <v>20</v>
      </c>
      <c r="D53" s="223" t="s">
        <v>184</v>
      </c>
      <c r="E53" s="224" t="s">
        <v>10</v>
      </c>
      <c r="F53" s="225" t="s">
        <v>396</v>
      </c>
      <c r="G53" s="2"/>
      <c r="H53" s="421">
        <f t="shared" si="5"/>
        <v>191079</v>
      </c>
      <c r="I53" s="421">
        <f t="shared" si="5"/>
        <v>191079</v>
      </c>
    </row>
    <row r="54" spans="1:9" ht="48.75" customHeight="1" x14ac:dyDescent="0.25">
      <c r="A54" s="84" t="s">
        <v>76</v>
      </c>
      <c r="B54" s="2" t="s">
        <v>10</v>
      </c>
      <c r="C54" s="2" t="s">
        <v>20</v>
      </c>
      <c r="D54" s="223" t="s">
        <v>184</v>
      </c>
      <c r="E54" s="224" t="s">
        <v>10</v>
      </c>
      <c r="F54" s="225" t="s">
        <v>396</v>
      </c>
      <c r="G54" s="2" t="s">
        <v>13</v>
      </c>
      <c r="H54" s="423">
        <f>SUM(прил8!I45)</f>
        <v>191079</v>
      </c>
      <c r="I54" s="423">
        <f>SUM(прил8!J45)</f>
        <v>191079</v>
      </c>
    </row>
    <row r="55" spans="1:9" ht="34.5" customHeight="1" x14ac:dyDescent="0.25">
      <c r="A55" s="93" t="s">
        <v>112</v>
      </c>
      <c r="B55" s="28" t="s">
        <v>10</v>
      </c>
      <c r="C55" s="28" t="s">
        <v>20</v>
      </c>
      <c r="D55" s="220" t="s">
        <v>398</v>
      </c>
      <c r="E55" s="221" t="s">
        <v>383</v>
      </c>
      <c r="F55" s="222" t="s">
        <v>384</v>
      </c>
      <c r="G55" s="28"/>
      <c r="H55" s="420">
        <f>SUM(H56)</f>
        <v>669400</v>
      </c>
      <c r="I55" s="420">
        <f>SUM(I56)</f>
        <v>669400</v>
      </c>
    </row>
    <row r="56" spans="1:9" ht="48.75" customHeight="1" x14ac:dyDescent="0.25">
      <c r="A56" s="570" t="s">
        <v>113</v>
      </c>
      <c r="B56" s="2" t="s">
        <v>10</v>
      </c>
      <c r="C56" s="2" t="s">
        <v>20</v>
      </c>
      <c r="D56" s="223" t="s">
        <v>185</v>
      </c>
      <c r="E56" s="224" t="s">
        <v>383</v>
      </c>
      <c r="F56" s="225" t="s">
        <v>384</v>
      </c>
      <c r="G56" s="2"/>
      <c r="H56" s="421">
        <f>SUM(H57)</f>
        <v>669400</v>
      </c>
      <c r="I56" s="421">
        <f>SUM(I57)</f>
        <v>669400</v>
      </c>
    </row>
    <row r="57" spans="1:9" ht="48.75" customHeight="1" x14ac:dyDescent="0.25">
      <c r="A57" s="572" t="s">
        <v>397</v>
      </c>
      <c r="B57" s="2" t="s">
        <v>10</v>
      </c>
      <c r="C57" s="2" t="s">
        <v>20</v>
      </c>
      <c r="D57" s="223" t="s">
        <v>185</v>
      </c>
      <c r="E57" s="224" t="s">
        <v>10</v>
      </c>
      <c r="F57" s="225" t="s">
        <v>384</v>
      </c>
      <c r="G57" s="2"/>
      <c r="H57" s="421">
        <f>SUM(H58+H60)</f>
        <v>669400</v>
      </c>
      <c r="I57" s="421">
        <f>SUM(I58+I60)</f>
        <v>669400</v>
      </c>
    </row>
    <row r="58" spans="1:9" ht="47.25" x14ac:dyDescent="0.25">
      <c r="A58" s="84" t="s">
        <v>587</v>
      </c>
      <c r="B58" s="2" t="s">
        <v>10</v>
      </c>
      <c r="C58" s="2" t="s">
        <v>20</v>
      </c>
      <c r="D58" s="223" t="s">
        <v>185</v>
      </c>
      <c r="E58" s="224" t="s">
        <v>10</v>
      </c>
      <c r="F58" s="225" t="s">
        <v>399</v>
      </c>
      <c r="G58" s="2"/>
      <c r="H58" s="421">
        <f>SUM(H59)</f>
        <v>334700</v>
      </c>
      <c r="I58" s="421">
        <f>SUM(I59)</f>
        <v>334700</v>
      </c>
    </row>
    <row r="59" spans="1:9" ht="45.75" customHeight="1" x14ac:dyDescent="0.25">
      <c r="A59" s="84" t="s">
        <v>76</v>
      </c>
      <c r="B59" s="2" t="s">
        <v>10</v>
      </c>
      <c r="C59" s="2" t="s">
        <v>20</v>
      </c>
      <c r="D59" s="223" t="s">
        <v>185</v>
      </c>
      <c r="E59" s="224" t="s">
        <v>10</v>
      </c>
      <c r="F59" s="225" t="s">
        <v>399</v>
      </c>
      <c r="G59" s="2" t="s">
        <v>13</v>
      </c>
      <c r="H59" s="422">
        <f>SUM(прил8!I50)</f>
        <v>334700</v>
      </c>
      <c r="I59" s="422">
        <f>SUM(прил8!J50)</f>
        <v>334700</v>
      </c>
    </row>
    <row r="60" spans="1:9" ht="31.5" x14ac:dyDescent="0.25">
      <c r="A60" s="84" t="s">
        <v>79</v>
      </c>
      <c r="B60" s="2" t="s">
        <v>10</v>
      </c>
      <c r="C60" s="2" t="s">
        <v>20</v>
      </c>
      <c r="D60" s="223" t="s">
        <v>185</v>
      </c>
      <c r="E60" s="224" t="s">
        <v>10</v>
      </c>
      <c r="F60" s="225" t="s">
        <v>400</v>
      </c>
      <c r="G60" s="2"/>
      <c r="H60" s="421">
        <f>SUM(H61)</f>
        <v>334700</v>
      </c>
      <c r="I60" s="421">
        <f>SUM(I61)</f>
        <v>334700</v>
      </c>
    </row>
    <row r="61" spans="1:9" ht="48.75" customHeight="1" x14ac:dyDescent="0.25">
      <c r="A61" s="84" t="s">
        <v>76</v>
      </c>
      <c r="B61" s="2" t="s">
        <v>10</v>
      </c>
      <c r="C61" s="2" t="s">
        <v>20</v>
      </c>
      <c r="D61" s="223" t="s">
        <v>185</v>
      </c>
      <c r="E61" s="224" t="s">
        <v>10</v>
      </c>
      <c r="F61" s="225" t="s">
        <v>400</v>
      </c>
      <c r="G61" s="2" t="s">
        <v>13</v>
      </c>
      <c r="H61" s="423">
        <f>SUM(прил8!I52)</f>
        <v>334700</v>
      </c>
      <c r="I61" s="423">
        <f>SUM(прил8!J52)</f>
        <v>334700</v>
      </c>
    </row>
    <row r="62" spans="1:9" ht="31.5" x14ac:dyDescent="0.25">
      <c r="A62" s="75" t="s">
        <v>114</v>
      </c>
      <c r="B62" s="28" t="s">
        <v>10</v>
      </c>
      <c r="C62" s="28" t="s">
        <v>20</v>
      </c>
      <c r="D62" s="220" t="s">
        <v>186</v>
      </c>
      <c r="E62" s="221" t="s">
        <v>383</v>
      </c>
      <c r="F62" s="222" t="s">
        <v>384</v>
      </c>
      <c r="G62" s="28"/>
      <c r="H62" s="420">
        <f t="shared" ref="H62:I65" si="6">SUM(H63)</f>
        <v>334700</v>
      </c>
      <c r="I62" s="420">
        <f t="shared" si="6"/>
        <v>334700</v>
      </c>
    </row>
    <row r="63" spans="1:9" ht="49.5" customHeight="1" x14ac:dyDescent="0.25">
      <c r="A63" s="76" t="s">
        <v>115</v>
      </c>
      <c r="B63" s="2" t="s">
        <v>10</v>
      </c>
      <c r="C63" s="2" t="s">
        <v>20</v>
      </c>
      <c r="D63" s="223" t="s">
        <v>187</v>
      </c>
      <c r="E63" s="224" t="s">
        <v>383</v>
      </c>
      <c r="F63" s="225" t="s">
        <v>384</v>
      </c>
      <c r="G63" s="44"/>
      <c r="H63" s="421">
        <f t="shared" si="6"/>
        <v>334700</v>
      </c>
      <c r="I63" s="421">
        <f t="shared" si="6"/>
        <v>334700</v>
      </c>
    </row>
    <row r="64" spans="1:9" ht="49.5" customHeight="1" x14ac:dyDescent="0.25">
      <c r="A64" s="76" t="s">
        <v>401</v>
      </c>
      <c r="B64" s="2" t="s">
        <v>10</v>
      </c>
      <c r="C64" s="2" t="s">
        <v>20</v>
      </c>
      <c r="D64" s="223" t="s">
        <v>187</v>
      </c>
      <c r="E64" s="224" t="s">
        <v>12</v>
      </c>
      <c r="F64" s="225" t="s">
        <v>384</v>
      </c>
      <c r="G64" s="44"/>
      <c r="H64" s="421">
        <f t="shared" si="6"/>
        <v>334700</v>
      </c>
      <c r="I64" s="421">
        <f t="shared" si="6"/>
        <v>334700</v>
      </c>
    </row>
    <row r="65" spans="1:9" ht="30.75" customHeight="1" x14ac:dyDescent="0.25">
      <c r="A65" s="3" t="s">
        <v>78</v>
      </c>
      <c r="B65" s="2" t="s">
        <v>10</v>
      </c>
      <c r="C65" s="2" t="s">
        <v>20</v>
      </c>
      <c r="D65" s="223" t="s">
        <v>187</v>
      </c>
      <c r="E65" s="224" t="s">
        <v>12</v>
      </c>
      <c r="F65" s="225" t="s">
        <v>402</v>
      </c>
      <c r="G65" s="2"/>
      <c r="H65" s="421">
        <f t="shared" si="6"/>
        <v>334700</v>
      </c>
      <c r="I65" s="421">
        <f t="shared" si="6"/>
        <v>334700</v>
      </c>
    </row>
    <row r="66" spans="1:9" ht="47.25" customHeight="1" x14ac:dyDescent="0.25">
      <c r="A66" s="84" t="s">
        <v>76</v>
      </c>
      <c r="B66" s="2" t="s">
        <v>10</v>
      </c>
      <c r="C66" s="2" t="s">
        <v>20</v>
      </c>
      <c r="D66" s="223" t="s">
        <v>187</v>
      </c>
      <c r="E66" s="224" t="s">
        <v>12</v>
      </c>
      <c r="F66" s="225" t="s">
        <v>402</v>
      </c>
      <c r="G66" s="2" t="s">
        <v>13</v>
      </c>
      <c r="H66" s="423">
        <f>SUM(прил8!I57)</f>
        <v>334700</v>
      </c>
      <c r="I66" s="423">
        <f>SUM(прил8!J57)</f>
        <v>334700</v>
      </c>
    </row>
    <row r="67" spans="1:9" ht="15.75" x14ac:dyDescent="0.25">
      <c r="A67" s="27" t="s">
        <v>118</v>
      </c>
      <c r="B67" s="28" t="s">
        <v>10</v>
      </c>
      <c r="C67" s="28" t="s">
        <v>20</v>
      </c>
      <c r="D67" s="220" t="s">
        <v>188</v>
      </c>
      <c r="E67" s="221" t="s">
        <v>383</v>
      </c>
      <c r="F67" s="222" t="s">
        <v>384</v>
      </c>
      <c r="G67" s="28"/>
      <c r="H67" s="420">
        <f>SUM(H68)</f>
        <v>14694456</v>
      </c>
      <c r="I67" s="420">
        <f>SUM(I68)</f>
        <v>15657078</v>
      </c>
    </row>
    <row r="68" spans="1:9" ht="15.75" x14ac:dyDescent="0.25">
      <c r="A68" s="3" t="s">
        <v>119</v>
      </c>
      <c r="B68" s="2" t="s">
        <v>10</v>
      </c>
      <c r="C68" s="2" t="s">
        <v>20</v>
      </c>
      <c r="D68" s="223" t="s">
        <v>189</v>
      </c>
      <c r="E68" s="224" t="s">
        <v>383</v>
      </c>
      <c r="F68" s="225" t="s">
        <v>384</v>
      </c>
      <c r="G68" s="2"/>
      <c r="H68" s="421">
        <f>SUM(H69)</f>
        <v>14694456</v>
      </c>
      <c r="I68" s="421">
        <f>SUM(I69)</f>
        <v>15657078</v>
      </c>
    </row>
    <row r="69" spans="1:9" ht="31.5" x14ac:dyDescent="0.25">
      <c r="A69" s="3" t="s">
        <v>75</v>
      </c>
      <c r="B69" s="2" t="s">
        <v>10</v>
      </c>
      <c r="C69" s="2" t="s">
        <v>20</v>
      </c>
      <c r="D69" s="223" t="s">
        <v>189</v>
      </c>
      <c r="E69" s="224" t="s">
        <v>383</v>
      </c>
      <c r="F69" s="225" t="s">
        <v>388</v>
      </c>
      <c r="G69" s="2"/>
      <c r="H69" s="421">
        <f>SUM(H70:H71)</f>
        <v>14694456</v>
      </c>
      <c r="I69" s="421">
        <f>SUM(I70:I71)</f>
        <v>15657078</v>
      </c>
    </row>
    <row r="70" spans="1:9" ht="47.25" customHeight="1" x14ac:dyDescent="0.25">
      <c r="A70" s="84" t="s">
        <v>76</v>
      </c>
      <c r="B70" s="2" t="s">
        <v>10</v>
      </c>
      <c r="C70" s="2" t="s">
        <v>20</v>
      </c>
      <c r="D70" s="223" t="s">
        <v>189</v>
      </c>
      <c r="E70" s="224" t="s">
        <v>383</v>
      </c>
      <c r="F70" s="225" t="s">
        <v>388</v>
      </c>
      <c r="G70" s="2" t="s">
        <v>13</v>
      </c>
      <c r="H70" s="422">
        <f>SUM(прил8!I61)</f>
        <v>14683912</v>
      </c>
      <c r="I70" s="422">
        <f>SUM(прил8!J61)</f>
        <v>15646534</v>
      </c>
    </row>
    <row r="71" spans="1:9" ht="16.5" customHeight="1" x14ac:dyDescent="0.25">
      <c r="A71" s="3" t="s">
        <v>18</v>
      </c>
      <c r="B71" s="2" t="s">
        <v>10</v>
      </c>
      <c r="C71" s="2" t="s">
        <v>20</v>
      </c>
      <c r="D71" s="223" t="s">
        <v>189</v>
      </c>
      <c r="E71" s="224" t="s">
        <v>383</v>
      </c>
      <c r="F71" s="225" t="s">
        <v>388</v>
      </c>
      <c r="G71" s="2" t="s">
        <v>17</v>
      </c>
      <c r="H71" s="422">
        <f>SUM(прил8!I62)</f>
        <v>10544</v>
      </c>
      <c r="I71" s="422">
        <f>SUM(прил8!J62)</f>
        <v>10544</v>
      </c>
    </row>
    <row r="72" spans="1:9" ht="32.25" customHeight="1" x14ac:dyDescent="0.25">
      <c r="A72" s="86" t="s">
        <v>69</v>
      </c>
      <c r="B72" s="23" t="s">
        <v>10</v>
      </c>
      <c r="C72" s="23" t="s">
        <v>68</v>
      </c>
      <c r="D72" s="217"/>
      <c r="E72" s="218"/>
      <c r="F72" s="219"/>
      <c r="G72" s="23"/>
      <c r="H72" s="427">
        <f>SUM(H73,H78,H83)</f>
        <v>3190632</v>
      </c>
      <c r="I72" s="427">
        <f>SUM(I73,I78,I83)</f>
        <v>3190632</v>
      </c>
    </row>
    <row r="73" spans="1:9" ht="38.25" customHeight="1" x14ac:dyDescent="0.25">
      <c r="A73" s="75" t="s">
        <v>105</v>
      </c>
      <c r="B73" s="28" t="s">
        <v>10</v>
      </c>
      <c r="C73" s="28" t="s">
        <v>68</v>
      </c>
      <c r="D73" s="220" t="s">
        <v>386</v>
      </c>
      <c r="E73" s="221" t="s">
        <v>383</v>
      </c>
      <c r="F73" s="222" t="s">
        <v>384</v>
      </c>
      <c r="G73" s="28"/>
      <c r="H73" s="420">
        <f t="shared" ref="H73:I76" si="7">SUM(H74)</f>
        <v>539566</v>
      </c>
      <c r="I73" s="420">
        <f t="shared" si="7"/>
        <v>539566</v>
      </c>
    </row>
    <row r="74" spans="1:9" ht="62.25" customHeight="1" x14ac:dyDescent="0.25">
      <c r="A74" s="76" t="s">
        <v>116</v>
      </c>
      <c r="B74" s="2" t="s">
        <v>10</v>
      </c>
      <c r="C74" s="2" t="s">
        <v>68</v>
      </c>
      <c r="D74" s="223" t="s">
        <v>387</v>
      </c>
      <c r="E74" s="224" t="s">
        <v>383</v>
      </c>
      <c r="F74" s="225" t="s">
        <v>384</v>
      </c>
      <c r="G74" s="44"/>
      <c r="H74" s="421">
        <f t="shared" si="7"/>
        <v>539566</v>
      </c>
      <c r="I74" s="421">
        <f t="shared" si="7"/>
        <v>539566</v>
      </c>
    </row>
    <row r="75" spans="1:9" ht="48.75" customHeight="1" x14ac:dyDescent="0.25">
      <c r="A75" s="76" t="s">
        <v>390</v>
      </c>
      <c r="B75" s="2" t="s">
        <v>10</v>
      </c>
      <c r="C75" s="2" t="s">
        <v>68</v>
      </c>
      <c r="D75" s="223" t="s">
        <v>387</v>
      </c>
      <c r="E75" s="224" t="s">
        <v>10</v>
      </c>
      <c r="F75" s="225" t="s">
        <v>384</v>
      </c>
      <c r="G75" s="44"/>
      <c r="H75" s="421">
        <f t="shared" si="7"/>
        <v>539566</v>
      </c>
      <c r="I75" s="421">
        <f t="shared" si="7"/>
        <v>539566</v>
      </c>
    </row>
    <row r="76" spans="1:9" ht="18" customHeight="1" x14ac:dyDescent="0.25">
      <c r="A76" s="76" t="s">
        <v>107</v>
      </c>
      <c r="B76" s="2" t="s">
        <v>10</v>
      </c>
      <c r="C76" s="2" t="s">
        <v>68</v>
      </c>
      <c r="D76" s="223" t="s">
        <v>387</v>
      </c>
      <c r="E76" s="224" t="s">
        <v>10</v>
      </c>
      <c r="F76" s="225" t="s">
        <v>389</v>
      </c>
      <c r="G76" s="44"/>
      <c r="H76" s="421">
        <f t="shared" si="7"/>
        <v>539566</v>
      </c>
      <c r="I76" s="421">
        <f t="shared" si="7"/>
        <v>539566</v>
      </c>
    </row>
    <row r="77" spans="1:9" ht="31.5" customHeight="1" x14ac:dyDescent="0.25">
      <c r="A77" s="570" t="s">
        <v>537</v>
      </c>
      <c r="B77" s="2" t="s">
        <v>10</v>
      </c>
      <c r="C77" s="2" t="s">
        <v>68</v>
      </c>
      <c r="D77" s="223" t="s">
        <v>387</v>
      </c>
      <c r="E77" s="224" t="s">
        <v>10</v>
      </c>
      <c r="F77" s="225" t="s">
        <v>389</v>
      </c>
      <c r="G77" s="2" t="s">
        <v>16</v>
      </c>
      <c r="H77" s="423">
        <f>SUM(прил8!I181)</f>
        <v>539566</v>
      </c>
      <c r="I77" s="423">
        <f>SUM(прил8!J181)</f>
        <v>539566</v>
      </c>
    </row>
    <row r="78" spans="1:9" s="37" customFormat="1" ht="64.5" customHeight="1" x14ac:dyDescent="0.25">
      <c r="A78" s="75" t="s">
        <v>128</v>
      </c>
      <c r="B78" s="28" t="s">
        <v>10</v>
      </c>
      <c r="C78" s="28" t="s">
        <v>68</v>
      </c>
      <c r="D78" s="220" t="s">
        <v>199</v>
      </c>
      <c r="E78" s="221" t="s">
        <v>383</v>
      </c>
      <c r="F78" s="222" t="s">
        <v>384</v>
      </c>
      <c r="G78" s="28"/>
      <c r="H78" s="420">
        <f t="shared" ref="H78:I81" si="8">SUM(H79)</f>
        <v>26000</v>
      </c>
      <c r="I78" s="420">
        <f t="shared" si="8"/>
        <v>26000</v>
      </c>
    </row>
    <row r="79" spans="1:9" s="37" customFormat="1" ht="94.5" customHeight="1" x14ac:dyDescent="0.25">
      <c r="A79" s="76" t="s">
        <v>144</v>
      </c>
      <c r="B79" s="2" t="s">
        <v>10</v>
      </c>
      <c r="C79" s="2" t="s">
        <v>68</v>
      </c>
      <c r="D79" s="223" t="s">
        <v>201</v>
      </c>
      <c r="E79" s="224" t="s">
        <v>383</v>
      </c>
      <c r="F79" s="225" t="s">
        <v>384</v>
      </c>
      <c r="G79" s="2"/>
      <c r="H79" s="421">
        <f t="shared" si="8"/>
        <v>26000</v>
      </c>
      <c r="I79" s="421">
        <f t="shared" si="8"/>
        <v>26000</v>
      </c>
    </row>
    <row r="80" spans="1:9" s="37" customFormat="1" ht="48.75" customHeight="1" x14ac:dyDescent="0.25">
      <c r="A80" s="76" t="s">
        <v>403</v>
      </c>
      <c r="B80" s="2" t="s">
        <v>10</v>
      </c>
      <c r="C80" s="2" t="s">
        <v>68</v>
      </c>
      <c r="D80" s="223" t="s">
        <v>201</v>
      </c>
      <c r="E80" s="224" t="s">
        <v>10</v>
      </c>
      <c r="F80" s="225" t="s">
        <v>384</v>
      </c>
      <c r="G80" s="2"/>
      <c r="H80" s="421">
        <f t="shared" si="8"/>
        <v>26000</v>
      </c>
      <c r="I80" s="421">
        <f t="shared" si="8"/>
        <v>26000</v>
      </c>
    </row>
    <row r="81" spans="1:9" s="37" customFormat="1" ht="15.75" customHeight="1" x14ac:dyDescent="0.25">
      <c r="A81" s="3" t="s">
        <v>99</v>
      </c>
      <c r="B81" s="2" t="s">
        <v>10</v>
      </c>
      <c r="C81" s="2" t="s">
        <v>68</v>
      </c>
      <c r="D81" s="223" t="s">
        <v>201</v>
      </c>
      <c r="E81" s="224" t="s">
        <v>10</v>
      </c>
      <c r="F81" s="225" t="s">
        <v>404</v>
      </c>
      <c r="G81" s="2"/>
      <c r="H81" s="421">
        <f t="shared" si="8"/>
        <v>26000</v>
      </c>
      <c r="I81" s="421">
        <f t="shared" si="8"/>
        <v>26000</v>
      </c>
    </row>
    <row r="82" spans="1:9" s="37" customFormat="1" ht="33" customHeight="1" x14ac:dyDescent="0.25">
      <c r="A82" s="570" t="s">
        <v>537</v>
      </c>
      <c r="B82" s="2" t="s">
        <v>10</v>
      </c>
      <c r="C82" s="2" t="s">
        <v>68</v>
      </c>
      <c r="D82" s="223" t="s">
        <v>201</v>
      </c>
      <c r="E82" s="224" t="s">
        <v>10</v>
      </c>
      <c r="F82" s="225" t="s">
        <v>404</v>
      </c>
      <c r="G82" s="2" t="s">
        <v>16</v>
      </c>
      <c r="H82" s="422">
        <f>SUM(прил8!I186)</f>
        <v>26000</v>
      </c>
      <c r="I82" s="422">
        <f>SUM(прил8!J186)</f>
        <v>26000</v>
      </c>
    </row>
    <row r="83" spans="1:9" ht="33" customHeight="1" x14ac:dyDescent="0.25">
      <c r="A83" s="27" t="s">
        <v>120</v>
      </c>
      <c r="B83" s="28" t="s">
        <v>10</v>
      </c>
      <c r="C83" s="28" t="s">
        <v>68</v>
      </c>
      <c r="D83" s="220" t="s">
        <v>208</v>
      </c>
      <c r="E83" s="221" t="s">
        <v>383</v>
      </c>
      <c r="F83" s="222" t="s">
        <v>384</v>
      </c>
      <c r="G83" s="28"/>
      <c r="H83" s="420">
        <f t="shared" ref="H83:I85" si="9">SUM(H84)</f>
        <v>2625066</v>
      </c>
      <c r="I83" s="420">
        <f t="shared" si="9"/>
        <v>2625066</v>
      </c>
    </row>
    <row r="84" spans="1:9" ht="63" customHeight="1" x14ac:dyDescent="0.25">
      <c r="A84" s="3" t="s">
        <v>121</v>
      </c>
      <c r="B84" s="2" t="s">
        <v>10</v>
      </c>
      <c r="C84" s="2" t="s">
        <v>68</v>
      </c>
      <c r="D84" s="223" t="s">
        <v>209</v>
      </c>
      <c r="E84" s="224" t="s">
        <v>383</v>
      </c>
      <c r="F84" s="225" t="s">
        <v>384</v>
      </c>
      <c r="G84" s="2"/>
      <c r="H84" s="421">
        <f t="shared" si="9"/>
        <v>2625066</v>
      </c>
      <c r="I84" s="421">
        <f t="shared" si="9"/>
        <v>2625066</v>
      </c>
    </row>
    <row r="85" spans="1:9" ht="63" customHeight="1" x14ac:dyDescent="0.25">
      <c r="A85" s="3" t="s">
        <v>405</v>
      </c>
      <c r="B85" s="2" t="s">
        <v>10</v>
      </c>
      <c r="C85" s="2" t="s">
        <v>68</v>
      </c>
      <c r="D85" s="223" t="s">
        <v>209</v>
      </c>
      <c r="E85" s="224" t="s">
        <v>10</v>
      </c>
      <c r="F85" s="225" t="s">
        <v>384</v>
      </c>
      <c r="G85" s="2"/>
      <c r="H85" s="421">
        <f t="shared" si="9"/>
        <v>2625066</v>
      </c>
      <c r="I85" s="421">
        <f t="shared" si="9"/>
        <v>2625066</v>
      </c>
    </row>
    <row r="86" spans="1:9" ht="33.75" customHeight="1" x14ac:dyDescent="0.25">
      <c r="A86" s="3" t="s">
        <v>75</v>
      </c>
      <c r="B86" s="2" t="s">
        <v>10</v>
      </c>
      <c r="C86" s="2" t="s">
        <v>68</v>
      </c>
      <c r="D86" s="223" t="s">
        <v>209</v>
      </c>
      <c r="E86" s="224" t="s">
        <v>10</v>
      </c>
      <c r="F86" s="225" t="s">
        <v>388</v>
      </c>
      <c r="G86" s="2"/>
      <c r="H86" s="421">
        <f>SUM(H87:H88)</f>
        <v>2625066</v>
      </c>
      <c r="I86" s="421">
        <f>SUM(I87:I88)</f>
        <v>2625066</v>
      </c>
    </row>
    <row r="87" spans="1:9" ht="48" customHeight="1" x14ac:dyDescent="0.25">
      <c r="A87" s="84" t="s">
        <v>76</v>
      </c>
      <c r="B87" s="2" t="s">
        <v>10</v>
      </c>
      <c r="C87" s="2" t="s">
        <v>68</v>
      </c>
      <c r="D87" s="223" t="s">
        <v>209</v>
      </c>
      <c r="E87" s="224" t="s">
        <v>10</v>
      </c>
      <c r="F87" s="225" t="s">
        <v>388</v>
      </c>
      <c r="G87" s="2" t="s">
        <v>13</v>
      </c>
      <c r="H87" s="422">
        <f>SUM(прил8!I191)</f>
        <v>2622066</v>
      </c>
      <c r="I87" s="422">
        <f>SUM(прил8!J191)</f>
        <v>2622066</v>
      </c>
    </row>
    <row r="88" spans="1:9" ht="15.75" customHeight="1" x14ac:dyDescent="0.25">
      <c r="A88" s="3" t="s">
        <v>18</v>
      </c>
      <c r="B88" s="2" t="s">
        <v>10</v>
      </c>
      <c r="C88" s="2" t="s">
        <v>68</v>
      </c>
      <c r="D88" s="223" t="s">
        <v>209</v>
      </c>
      <c r="E88" s="224" t="s">
        <v>10</v>
      </c>
      <c r="F88" s="225" t="s">
        <v>388</v>
      </c>
      <c r="G88" s="2" t="s">
        <v>17</v>
      </c>
      <c r="H88" s="422">
        <f>SUM(прил8!I192)</f>
        <v>3000</v>
      </c>
      <c r="I88" s="422">
        <f>SUM(прил8!J192)</f>
        <v>3000</v>
      </c>
    </row>
    <row r="89" spans="1:9" ht="15.75" x14ac:dyDescent="0.25">
      <c r="A89" s="86" t="s">
        <v>22</v>
      </c>
      <c r="B89" s="23" t="s">
        <v>10</v>
      </c>
      <c r="C89" s="40">
        <v>11</v>
      </c>
      <c r="D89" s="244"/>
      <c r="E89" s="245"/>
      <c r="F89" s="246"/>
      <c r="G89" s="22"/>
      <c r="H89" s="427">
        <f t="shared" ref="H89:I92" si="10">SUM(H90)</f>
        <v>400000</v>
      </c>
      <c r="I89" s="427">
        <f t="shared" si="10"/>
        <v>400000</v>
      </c>
    </row>
    <row r="90" spans="1:9" ht="18.75" customHeight="1" x14ac:dyDescent="0.25">
      <c r="A90" s="75" t="s">
        <v>81</v>
      </c>
      <c r="B90" s="28" t="s">
        <v>10</v>
      </c>
      <c r="C90" s="30">
        <v>11</v>
      </c>
      <c r="D90" s="226" t="s">
        <v>190</v>
      </c>
      <c r="E90" s="227" t="s">
        <v>383</v>
      </c>
      <c r="F90" s="228" t="s">
        <v>384</v>
      </c>
      <c r="G90" s="28"/>
      <c r="H90" s="420">
        <f t="shared" si="10"/>
        <v>400000</v>
      </c>
      <c r="I90" s="420">
        <f t="shared" si="10"/>
        <v>400000</v>
      </c>
    </row>
    <row r="91" spans="1:9" ht="16.5" customHeight="1" x14ac:dyDescent="0.25">
      <c r="A91" s="87" t="s">
        <v>82</v>
      </c>
      <c r="B91" s="2" t="s">
        <v>10</v>
      </c>
      <c r="C91" s="347">
        <v>11</v>
      </c>
      <c r="D91" s="241" t="s">
        <v>191</v>
      </c>
      <c r="E91" s="242" t="s">
        <v>383</v>
      </c>
      <c r="F91" s="243" t="s">
        <v>384</v>
      </c>
      <c r="G91" s="2"/>
      <c r="H91" s="421">
        <f t="shared" si="10"/>
        <v>400000</v>
      </c>
      <c r="I91" s="421">
        <f t="shared" si="10"/>
        <v>400000</v>
      </c>
    </row>
    <row r="92" spans="1:9" ht="17.25" customHeight="1" x14ac:dyDescent="0.25">
      <c r="A92" s="3" t="s">
        <v>100</v>
      </c>
      <c r="B92" s="2" t="s">
        <v>10</v>
      </c>
      <c r="C92" s="347">
        <v>11</v>
      </c>
      <c r="D92" s="241" t="s">
        <v>191</v>
      </c>
      <c r="E92" s="242" t="s">
        <v>383</v>
      </c>
      <c r="F92" s="243" t="s">
        <v>406</v>
      </c>
      <c r="G92" s="2"/>
      <c r="H92" s="421">
        <f t="shared" si="10"/>
        <v>400000</v>
      </c>
      <c r="I92" s="421">
        <f t="shared" si="10"/>
        <v>400000</v>
      </c>
    </row>
    <row r="93" spans="1:9" ht="18.75" customHeight="1" x14ac:dyDescent="0.25">
      <c r="A93" s="3" t="s">
        <v>18</v>
      </c>
      <c r="B93" s="2" t="s">
        <v>10</v>
      </c>
      <c r="C93" s="347">
        <v>11</v>
      </c>
      <c r="D93" s="241" t="s">
        <v>191</v>
      </c>
      <c r="E93" s="242" t="s">
        <v>383</v>
      </c>
      <c r="F93" s="243" t="s">
        <v>406</v>
      </c>
      <c r="G93" s="2" t="s">
        <v>17</v>
      </c>
      <c r="H93" s="422">
        <f>SUM(прил8!I66)</f>
        <v>400000</v>
      </c>
      <c r="I93" s="422">
        <f>SUM(прил8!J66)</f>
        <v>400000</v>
      </c>
    </row>
    <row r="94" spans="1:9" ht="15.75" x14ac:dyDescent="0.25">
      <c r="A94" s="86" t="s">
        <v>23</v>
      </c>
      <c r="B94" s="23" t="s">
        <v>10</v>
      </c>
      <c r="C94" s="40">
        <v>13</v>
      </c>
      <c r="D94" s="244"/>
      <c r="E94" s="245"/>
      <c r="F94" s="246"/>
      <c r="G94" s="22"/>
      <c r="H94" s="427">
        <f>SUM(+H95+H105+H109+H117+H100)</f>
        <v>8660716</v>
      </c>
      <c r="I94" s="427">
        <f>SUM(+I95+I105+I109+I117+I100)</f>
        <v>8694716</v>
      </c>
    </row>
    <row r="95" spans="1:9" ht="49.5" customHeight="1" x14ac:dyDescent="0.25">
      <c r="A95" s="27" t="s">
        <v>124</v>
      </c>
      <c r="B95" s="28" t="s">
        <v>10</v>
      </c>
      <c r="C95" s="30">
        <v>13</v>
      </c>
      <c r="D95" s="226" t="s">
        <v>408</v>
      </c>
      <c r="E95" s="227" t="s">
        <v>383</v>
      </c>
      <c r="F95" s="228" t="s">
        <v>384</v>
      </c>
      <c r="G95" s="28"/>
      <c r="H95" s="420">
        <f t="shared" ref="H95:I98" si="11">SUM(H96)</f>
        <v>3000</v>
      </c>
      <c r="I95" s="420">
        <f t="shared" si="11"/>
        <v>3000</v>
      </c>
    </row>
    <row r="96" spans="1:9" ht="63" customHeight="1" x14ac:dyDescent="0.25">
      <c r="A96" s="54" t="s">
        <v>125</v>
      </c>
      <c r="B96" s="2" t="s">
        <v>10</v>
      </c>
      <c r="C96" s="347">
        <v>13</v>
      </c>
      <c r="D96" s="241" t="s">
        <v>192</v>
      </c>
      <c r="E96" s="242" t="s">
        <v>383</v>
      </c>
      <c r="F96" s="243" t="s">
        <v>384</v>
      </c>
      <c r="G96" s="2"/>
      <c r="H96" s="421">
        <f t="shared" si="11"/>
        <v>3000</v>
      </c>
      <c r="I96" s="421">
        <f t="shared" si="11"/>
        <v>3000</v>
      </c>
    </row>
    <row r="97" spans="1:9" ht="47.25" customHeight="1" x14ac:dyDescent="0.25">
      <c r="A97" s="54" t="s">
        <v>409</v>
      </c>
      <c r="B97" s="2" t="s">
        <v>10</v>
      </c>
      <c r="C97" s="347">
        <v>13</v>
      </c>
      <c r="D97" s="241" t="s">
        <v>192</v>
      </c>
      <c r="E97" s="242" t="s">
        <v>10</v>
      </c>
      <c r="F97" s="243" t="s">
        <v>384</v>
      </c>
      <c r="G97" s="2"/>
      <c r="H97" s="421">
        <f t="shared" si="11"/>
        <v>3000</v>
      </c>
      <c r="I97" s="421">
        <f t="shared" si="11"/>
        <v>3000</v>
      </c>
    </row>
    <row r="98" spans="1:9" ht="18.75" customHeight="1" x14ac:dyDescent="0.25">
      <c r="A98" s="84" t="s">
        <v>411</v>
      </c>
      <c r="B98" s="2" t="s">
        <v>10</v>
      </c>
      <c r="C98" s="347">
        <v>13</v>
      </c>
      <c r="D98" s="241" t="s">
        <v>192</v>
      </c>
      <c r="E98" s="242" t="s">
        <v>10</v>
      </c>
      <c r="F98" s="243" t="s">
        <v>410</v>
      </c>
      <c r="G98" s="2"/>
      <c r="H98" s="421">
        <f t="shared" si="11"/>
        <v>3000</v>
      </c>
      <c r="I98" s="421">
        <f t="shared" si="11"/>
        <v>3000</v>
      </c>
    </row>
    <row r="99" spans="1:9" ht="32.25" customHeight="1" x14ac:dyDescent="0.25">
      <c r="A99" s="570" t="s">
        <v>537</v>
      </c>
      <c r="B99" s="2" t="s">
        <v>10</v>
      </c>
      <c r="C99" s="347">
        <v>13</v>
      </c>
      <c r="D99" s="241" t="s">
        <v>192</v>
      </c>
      <c r="E99" s="242" t="s">
        <v>10</v>
      </c>
      <c r="F99" s="243" t="s">
        <v>410</v>
      </c>
      <c r="G99" s="2" t="s">
        <v>16</v>
      </c>
      <c r="H99" s="422">
        <f>SUM(прил8!I72)</f>
        <v>3000</v>
      </c>
      <c r="I99" s="422">
        <f>SUM(прил8!J72)</f>
        <v>3000</v>
      </c>
    </row>
    <row r="100" spans="1:9" ht="31.5" hidden="1" customHeight="1" x14ac:dyDescent="0.25">
      <c r="A100" s="75" t="s">
        <v>117</v>
      </c>
      <c r="B100" s="28" t="s">
        <v>10</v>
      </c>
      <c r="C100" s="28">
        <v>13</v>
      </c>
      <c r="D100" s="220" t="s">
        <v>395</v>
      </c>
      <c r="E100" s="221" t="s">
        <v>383</v>
      </c>
      <c r="F100" s="222" t="s">
        <v>384</v>
      </c>
      <c r="G100" s="28"/>
      <c r="H100" s="420">
        <f t="shared" ref="H100:I103" si="12">SUM(H101)</f>
        <v>0</v>
      </c>
      <c r="I100" s="420">
        <f t="shared" si="12"/>
        <v>0</v>
      </c>
    </row>
    <row r="101" spans="1:9" ht="63" hidden="1" customHeight="1" x14ac:dyDescent="0.25">
      <c r="A101" s="76" t="s">
        <v>503</v>
      </c>
      <c r="B101" s="2" t="s">
        <v>10</v>
      </c>
      <c r="C101" s="2">
        <v>13</v>
      </c>
      <c r="D101" s="223" t="s">
        <v>502</v>
      </c>
      <c r="E101" s="224" t="s">
        <v>383</v>
      </c>
      <c r="F101" s="225" t="s">
        <v>384</v>
      </c>
      <c r="G101" s="2"/>
      <c r="H101" s="421">
        <f t="shared" si="12"/>
        <v>0</v>
      </c>
      <c r="I101" s="421">
        <f t="shared" si="12"/>
        <v>0</v>
      </c>
    </row>
    <row r="102" spans="1:9" ht="33" hidden="1" customHeight="1" x14ac:dyDescent="0.25">
      <c r="A102" s="76" t="s">
        <v>504</v>
      </c>
      <c r="B102" s="2" t="s">
        <v>10</v>
      </c>
      <c r="C102" s="2">
        <v>13</v>
      </c>
      <c r="D102" s="223" t="s">
        <v>502</v>
      </c>
      <c r="E102" s="224" t="s">
        <v>10</v>
      </c>
      <c r="F102" s="225" t="s">
        <v>384</v>
      </c>
      <c r="G102" s="2"/>
      <c r="H102" s="421">
        <f t="shared" si="12"/>
        <v>0</v>
      </c>
      <c r="I102" s="421">
        <f t="shared" si="12"/>
        <v>0</v>
      </c>
    </row>
    <row r="103" spans="1:9" ht="17.25" hidden="1" customHeight="1" x14ac:dyDescent="0.25">
      <c r="A103" s="88" t="s">
        <v>506</v>
      </c>
      <c r="B103" s="2" t="s">
        <v>10</v>
      </c>
      <c r="C103" s="2">
        <v>13</v>
      </c>
      <c r="D103" s="223" t="s">
        <v>502</v>
      </c>
      <c r="E103" s="224" t="s">
        <v>10</v>
      </c>
      <c r="F103" s="225" t="s">
        <v>505</v>
      </c>
      <c r="G103" s="2"/>
      <c r="H103" s="421">
        <f t="shared" si="12"/>
        <v>0</v>
      </c>
      <c r="I103" s="421">
        <f t="shared" si="12"/>
        <v>0</v>
      </c>
    </row>
    <row r="104" spans="1:9" ht="31.5" hidden="1" customHeight="1" x14ac:dyDescent="0.25">
      <c r="A104" s="570" t="s">
        <v>537</v>
      </c>
      <c r="B104" s="2" t="s">
        <v>10</v>
      </c>
      <c r="C104" s="2">
        <v>13</v>
      </c>
      <c r="D104" s="223" t="s">
        <v>502</v>
      </c>
      <c r="E104" s="224" t="s">
        <v>10</v>
      </c>
      <c r="F104" s="225" t="s">
        <v>505</v>
      </c>
      <c r="G104" s="2" t="s">
        <v>16</v>
      </c>
      <c r="H104" s="423">
        <f>SUM(прил8!I77)</f>
        <v>0</v>
      </c>
      <c r="I104" s="423">
        <f>SUM(прил8!J77)</f>
        <v>0</v>
      </c>
    </row>
    <row r="105" spans="1:9" ht="31.5" x14ac:dyDescent="0.25">
      <c r="A105" s="75" t="s">
        <v>24</v>
      </c>
      <c r="B105" s="28" t="s">
        <v>10</v>
      </c>
      <c r="C105" s="30">
        <v>13</v>
      </c>
      <c r="D105" s="226" t="s">
        <v>193</v>
      </c>
      <c r="E105" s="227" t="s">
        <v>383</v>
      </c>
      <c r="F105" s="228" t="s">
        <v>384</v>
      </c>
      <c r="G105" s="28"/>
      <c r="H105" s="420">
        <f>SUM(H106)</f>
        <v>46687</v>
      </c>
      <c r="I105" s="420">
        <f>SUM(I106)</f>
        <v>46687</v>
      </c>
    </row>
    <row r="106" spans="1:9" ht="17.25" customHeight="1" x14ac:dyDescent="0.25">
      <c r="A106" s="84" t="s">
        <v>83</v>
      </c>
      <c r="B106" s="2" t="s">
        <v>10</v>
      </c>
      <c r="C106" s="347">
        <v>13</v>
      </c>
      <c r="D106" s="241" t="s">
        <v>194</v>
      </c>
      <c r="E106" s="242" t="s">
        <v>383</v>
      </c>
      <c r="F106" s="243" t="s">
        <v>384</v>
      </c>
      <c r="G106" s="2"/>
      <c r="H106" s="421">
        <f>SUM(H107)</f>
        <v>46687</v>
      </c>
      <c r="I106" s="421">
        <f>SUM(I107)</f>
        <v>46687</v>
      </c>
    </row>
    <row r="107" spans="1:9" ht="16.5" customHeight="1" x14ac:dyDescent="0.25">
      <c r="A107" s="3" t="s">
        <v>101</v>
      </c>
      <c r="B107" s="2" t="s">
        <v>10</v>
      </c>
      <c r="C107" s="347">
        <v>13</v>
      </c>
      <c r="D107" s="241" t="s">
        <v>194</v>
      </c>
      <c r="E107" s="242" t="s">
        <v>383</v>
      </c>
      <c r="F107" s="243" t="s">
        <v>412</v>
      </c>
      <c r="G107" s="2"/>
      <c r="H107" s="421">
        <f>SUM(H108:H108)</f>
        <v>46687</v>
      </c>
      <c r="I107" s="421">
        <f>SUM(I108:I108)</f>
        <v>46687</v>
      </c>
    </row>
    <row r="108" spans="1:9" ht="17.25" customHeight="1" x14ac:dyDescent="0.25">
      <c r="A108" s="3" t="s">
        <v>18</v>
      </c>
      <c r="B108" s="2" t="s">
        <v>10</v>
      </c>
      <c r="C108" s="347">
        <v>13</v>
      </c>
      <c r="D108" s="241" t="s">
        <v>194</v>
      </c>
      <c r="E108" s="242" t="s">
        <v>383</v>
      </c>
      <c r="F108" s="243" t="s">
        <v>412</v>
      </c>
      <c r="G108" s="2" t="s">
        <v>17</v>
      </c>
      <c r="H108" s="422">
        <f>SUM(прил8!I81)</f>
        <v>46687</v>
      </c>
      <c r="I108" s="422">
        <f>SUM(прил8!J81)</f>
        <v>46687</v>
      </c>
    </row>
    <row r="109" spans="1:9" ht="18.75" customHeight="1" x14ac:dyDescent="0.25">
      <c r="A109" s="75" t="s">
        <v>176</v>
      </c>
      <c r="B109" s="28" t="s">
        <v>10</v>
      </c>
      <c r="C109" s="30">
        <v>13</v>
      </c>
      <c r="D109" s="226" t="s">
        <v>195</v>
      </c>
      <c r="E109" s="227" t="s">
        <v>383</v>
      </c>
      <c r="F109" s="228" t="s">
        <v>384</v>
      </c>
      <c r="G109" s="28"/>
      <c r="H109" s="420">
        <f>SUM(H110)</f>
        <v>989470</v>
      </c>
      <c r="I109" s="420">
        <f>SUM(I110)</f>
        <v>1023470</v>
      </c>
    </row>
    <row r="110" spans="1:9" ht="18" customHeight="1" x14ac:dyDescent="0.25">
      <c r="A110" s="84" t="s">
        <v>175</v>
      </c>
      <c r="B110" s="2" t="s">
        <v>10</v>
      </c>
      <c r="C110" s="347">
        <v>13</v>
      </c>
      <c r="D110" s="241" t="s">
        <v>196</v>
      </c>
      <c r="E110" s="242" t="s">
        <v>383</v>
      </c>
      <c r="F110" s="243" t="s">
        <v>384</v>
      </c>
      <c r="G110" s="2"/>
      <c r="H110" s="421">
        <f>SUM(H111+H115+H113)</f>
        <v>989470</v>
      </c>
      <c r="I110" s="421">
        <f>SUM(I111+I115+I113)</f>
        <v>1023470</v>
      </c>
    </row>
    <row r="111" spans="1:9" ht="47.25" customHeight="1" x14ac:dyDescent="0.25">
      <c r="A111" s="84" t="s">
        <v>652</v>
      </c>
      <c r="B111" s="2" t="s">
        <v>10</v>
      </c>
      <c r="C111" s="347">
        <v>13</v>
      </c>
      <c r="D111" s="241" t="s">
        <v>196</v>
      </c>
      <c r="E111" s="242" t="s">
        <v>383</v>
      </c>
      <c r="F111" s="356">
        <v>12712</v>
      </c>
      <c r="G111" s="2"/>
      <c r="H111" s="421">
        <f>SUM(H112)</f>
        <v>33470</v>
      </c>
      <c r="I111" s="421">
        <f>SUM(I112)</f>
        <v>33470</v>
      </c>
    </row>
    <row r="112" spans="1:9" ht="48.75" customHeight="1" x14ac:dyDescent="0.25">
      <c r="A112" s="84" t="s">
        <v>76</v>
      </c>
      <c r="B112" s="2" t="s">
        <v>10</v>
      </c>
      <c r="C112" s="347">
        <v>13</v>
      </c>
      <c r="D112" s="241" t="s">
        <v>196</v>
      </c>
      <c r="E112" s="242" t="s">
        <v>383</v>
      </c>
      <c r="F112" s="356">
        <v>12712</v>
      </c>
      <c r="G112" s="2" t="s">
        <v>13</v>
      </c>
      <c r="H112" s="423">
        <f>SUM(прил8!I85)</f>
        <v>33470</v>
      </c>
      <c r="I112" s="423">
        <f>SUM(прил8!J85)</f>
        <v>33470</v>
      </c>
    </row>
    <row r="113" spans="1:9" ht="33" customHeight="1" x14ac:dyDescent="0.25">
      <c r="A113" s="572" t="s">
        <v>635</v>
      </c>
      <c r="B113" s="2" t="s">
        <v>10</v>
      </c>
      <c r="C113" s="347">
        <v>13</v>
      </c>
      <c r="D113" s="241" t="s">
        <v>196</v>
      </c>
      <c r="E113" s="242" t="s">
        <v>383</v>
      </c>
      <c r="F113" s="243" t="s">
        <v>414</v>
      </c>
      <c r="G113" s="2"/>
      <c r="H113" s="421">
        <f>SUM(H114:H114)</f>
        <v>836000</v>
      </c>
      <c r="I113" s="421">
        <f>SUM(I114:I114)</f>
        <v>870000</v>
      </c>
    </row>
    <row r="114" spans="1:9" ht="49.5" customHeight="1" x14ac:dyDescent="0.25">
      <c r="A114" s="84" t="s">
        <v>76</v>
      </c>
      <c r="B114" s="2" t="s">
        <v>10</v>
      </c>
      <c r="C114" s="347">
        <v>13</v>
      </c>
      <c r="D114" s="241" t="s">
        <v>196</v>
      </c>
      <c r="E114" s="242" t="s">
        <v>383</v>
      </c>
      <c r="F114" s="243" t="s">
        <v>414</v>
      </c>
      <c r="G114" s="2" t="s">
        <v>13</v>
      </c>
      <c r="H114" s="422">
        <f>SUM(прил8!I87)</f>
        <v>836000</v>
      </c>
      <c r="I114" s="422">
        <f>SUM(прил8!J87)</f>
        <v>870000</v>
      </c>
    </row>
    <row r="115" spans="1:9" ht="16.5" customHeight="1" x14ac:dyDescent="0.25">
      <c r="A115" s="3" t="s">
        <v>177</v>
      </c>
      <c r="B115" s="2" t="s">
        <v>10</v>
      </c>
      <c r="C115" s="347">
        <v>13</v>
      </c>
      <c r="D115" s="241" t="s">
        <v>196</v>
      </c>
      <c r="E115" s="242" t="s">
        <v>383</v>
      </c>
      <c r="F115" s="243" t="s">
        <v>413</v>
      </c>
      <c r="G115" s="2"/>
      <c r="H115" s="421">
        <f>SUM(H116)</f>
        <v>120000</v>
      </c>
      <c r="I115" s="421">
        <f>SUM(I116)</f>
        <v>120000</v>
      </c>
    </row>
    <row r="116" spans="1:9" ht="31.5" customHeight="1" x14ac:dyDescent="0.25">
      <c r="A116" s="571" t="s">
        <v>537</v>
      </c>
      <c r="B116" s="2" t="s">
        <v>10</v>
      </c>
      <c r="C116" s="347">
        <v>13</v>
      </c>
      <c r="D116" s="241" t="s">
        <v>196</v>
      </c>
      <c r="E116" s="242" t="s">
        <v>383</v>
      </c>
      <c r="F116" s="243" t="s">
        <v>413</v>
      </c>
      <c r="G116" s="2" t="s">
        <v>16</v>
      </c>
      <c r="H116" s="422">
        <f>SUM(прил8!I89)</f>
        <v>120000</v>
      </c>
      <c r="I116" s="422">
        <f>SUM(прил8!J89)</f>
        <v>120000</v>
      </c>
    </row>
    <row r="117" spans="1:9" ht="33" customHeight="1" x14ac:dyDescent="0.25">
      <c r="A117" s="27" t="s">
        <v>126</v>
      </c>
      <c r="B117" s="28" t="s">
        <v>10</v>
      </c>
      <c r="C117" s="30">
        <v>13</v>
      </c>
      <c r="D117" s="226" t="s">
        <v>197</v>
      </c>
      <c r="E117" s="227" t="s">
        <v>383</v>
      </c>
      <c r="F117" s="228" t="s">
        <v>384</v>
      </c>
      <c r="G117" s="28"/>
      <c r="H117" s="420">
        <f>SUM(H118)</f>
        <v>7621559</v>
      </c>
      <c r="I117" s="420">
        <f>SUM(I118)</f>
        <v>7621559</v>
      </c>
    </row>
    <row r="118" spans="1:9" ht="33" customHeight="1" x14ac:dyDescent="0.25">
      <c r="A118" s="84" t="s">
        <v>127</v>
      </c>
      <c r="B118" s="2" t="s">
        <v>10</v>
      </c>
      <c r="C118" s="347">
        <v>13</v>
      </c>
      <c r="D118" s="241" t="s">
        <v>198</v>
      </c>
      <c r="E118" s="242" t="s">
        <v>383</v>
      </c>
      <c r="F118" s="243" t="s">
        <v>384</v>
      </c>
      <c r="G118" s="2"/>
      <c r="H118" s="421">
        <f>SUM(H119)</f>
        <v>7621559</v>
      </c>
      <c r="I118" s="421">
        <f>SUM(I119)</f>
        <v>7621559</v>
      </c>
    </row>
    <row r="119" spans="1:9" ht="31.5" x14ac:dyDescent="0.25">
      <c r="A119" s="3" t="s">
        <v>84</v>
      </c>
      <c r="B119" s="2" t="s">
        <v>10</v>
      </c>
      <c r="C119" s="347">
        <v>13</v>
      </c>
      <c r="D119" s="241" t="s">
        <v>198</v>
      </c>
      <c r="E119" s="242" t="s">
        <v>383</v>
      </c>
      <c r="F119" s="243" t="s">
        <v>415</v>
      </c>
      <c r="G119" s="2"/>
      <c r="H119" s="421">
        <f>SUM(H120:H122)</f>
        <v>7621559</v>
      </c>
      <c r="I119" s="421">
        <f>SUM(I120:I122)</f>
        <v>7621559</v>
      </c>
    </row>
    <row r="120" spans="1:9" ht="46.5" customHeight="1" x14ac:dyDescent="0.25">
      <c r="A120" s="84" t="s">
        <v>76</v>
      </c>
      <c r="B120" s="2" t="s">
        <v>10</v>
      </c>
      <c r="C120" s="347">
        <v>13</v>
      </c>
      <c r="D120" s="241" t="s">
        <v>198</v>
      </c>
      <c r="E120" s="242" t="s">
        <v>383</v>
      </c>
      <c r="F120" s="243" t="s">
        <v>415</v>
      </c>
      <c r="G120" s="2" t="s">
        <v>13</v>
      </c>
      <c r="H120" s="422">
        <f>SUM(прил8!I93)</f>
        <v>4681501</v>
      </c>
      <c r="I120" s="422">
        <f>SUM(прил8!J93)</f>
        <v>4681501</v>
      </c>
    </row>
    <row r="121" spans="1:9" ht="30.75" customHeight="1" x14ac:dyDescent="0.25">
      <c r="A121" s="570" t="s">
        <v>537</v>
      </c>
      <c r="B121" s="2" t="s">
        <v>10</v>
      </c>
      <c r="C121" s="347">
        <v>13</v>
      </c>
      <c r="D121" s="241" t="s">
        <v>198</v>
      </c>
      <c r="E121" s="242" t="s">
        <v>383</v>
      </c>
      <c r="F121" s="243" t="s">
        <v>415</v>
      </c>
      <c r="G121" s="2" t="s">
        <v>16</v>
      </c>
      <c r="H121" s="422">
        <f>SUM(прил8!I94)</f>
        <v>2886151</v>
      </c>
      <c r="I121" s="422">
        <f>SUM(прил8!J94)</f>
        <v>2886151</v>
      </c>
    </row>
    <row r="122" spans="1:9" ht="15.75" customHeight="1" x14ac:dyDescent="0.25">
      <c r="A122" s="3" t="s">
        <v>18</v>
      </c>
      <c r="B122" s="2" t="s">
        <v>10</v>
      </c>
      <c r="C122" s="347">
        <v>13</v>
      </c>
      <c r="D122" s="241" t="s">
        <v>198</v>
      </c>
      <c r="E122" s="242" t="s">
        <v>383</v>
      </c>
      <c r="F122" s="243" t="s">
        <v>415</v>
      </c>
      <c r="G122" s="2" t="s">
        <v>17</v>
      </c>
      <c r="H122" s="422">
        <f>SUM(прил8!I95)</f>
        <v>53907</v>
      </c>
      <c r="I122" s="422">
        <f>SUM(прил8!J95)</f>
        <v>53907</v>
      </c>
    </row>
    <row r="123" spans="1:9" ht="33" customHeight="1" x14ac:dyDescent="0.25">
      <c r="A123" s="74" t="s">
        <v>71</v>
      </c>
      <c r="B123" s="16" t="s">
        <v>15</v>
      </c>
      <c r="C123" s="39"/>
      <c r="D123" s="250"/>
      <c r="E123" s="251"/>
      <c r="F123" s="252"/>
      <c r="G123" s="15"/>
      <c r="H123" s="473">
        <f>SUM(H124)</f>
        <v>2660254</v>
      </c>
      <c r="I123" s="473">
        <f>SUM(I124)</f>
        <v>2660254</v>
      </c>
    </row>
    <row r="124" spans="1:9" ht="33.75" customHeight="1" x14ac:dyDescent="0.25">
      <c r="A124" s="86" t="s">
        <v>709</v>
      </c>
      <c r="B124" s="23" t="s">
        <v>15</v>
      </c>
      <c r="C124" s="55" t="s">
        <v>57</v>
      </c>
      <c r="D124" s="253"/>
      <c r="E124" s="254"/>
      <c r="F124" s="255"/>
      <c r="G124" s="22"/>
      <c r="H124" s="427">
        <f>SUM(H125)</f>
        <v>2660254</v>
      </c>
      <c r="I124" s="427">
        <f>SUM(I125)</f>
        <v>2660254</v>
      </c>
    </row>
    <row r="125" spans="1:9" ht="65.25" customHeight="1" x14ac:dyDescent="0.25">
      <c r="A125" s="75" t="s">
        <v>128</v>
      </c>
      <c r="B125" s="28" t="s">
        <v>15</v>
      </c>
      <c r="C125" s="42" t="s">
        <v>57</v>
      </c>
      <c r="D125" s="232" t="s">
        <v>199</v>
      </c>
      <c r="E125" s="233" t="s">
        <v>383</v>
      </c>
      <c r="F125" s="234" t="s">
        <v>384</v>
      </c>
      <c r="G125" s="28"/>
      <c r="H125" s="420">
        <f>SUM(H126+H132)</f>
        <v>2660254</v>
      </c>
      <c r="I125" s="420">
        <f>SUM(I126+I132)</f>
        <v>2660254</v>
      </c>
    </row>
    <row r="126" spans="1:9" ht="95.25" customHeight="1" x14ac:dyDescent="0.25">
      <c r="A126" s="76" t="s">
        <v>129</v>
      </c>
      <c r="B126" s="2" t="s">
        <v>15</v>
      </c>
      <c r="C126" s="8" t="s">
        <v>57</v>
      </c>
      <c r="D126" s="256" t="s">
        <v>200</v>
      </c>
      <c r="E126" s="257" t="s">
        <v>383</v>
      </c>
      <c r="F126" s="258" t="s">
        <v>384</v>
      </c>
      <c r="G126" s="2"/>
      <c r="H126" s="421">
        <f>SUM(H127)</f>
        <v>2560254</v>
      </c>
      <c r="I126" s="421">
        <f>SUM(I127)</f>
        <v>2560254</v>
      </c>
    </row>
    <row r="127" spans="1:9" ht="34.5" customHeight="1" x14ac:dyDescent="0.25">
      <c r="A127" s="76" t="s">
        <v>416</v>
      </c>
      <c r="B127" s="2" t="s">
        <v>15</v>
      </c>
      <c r="C127" s="8" t="s">
        <v>57</v>
      </c>
      <c r="D127" s="256" t="s">
        <v>200</v>
      </c>
      <c r="E127" s="257" t="s">
        <v>10</v>
      </c>
      <c r="F127" s="258" t="s">
        <v>384</v>
      </c>
      <c r="G127" s="2"/>
      <c r="H127" s="421">
        <f>SUM(H128)</f>
        <v>2560254</v>
      </c>
      <c r="I127" s="421">
        <f>SUM(I128)</f>
        <v>2560254</v>
      </c>
    </row>
    <row r="128" spans="1:9" ht="33" customHeight="1" x14ac:dyDescent="0.25">
      <c r="A128" s="3" t="s">
        <v>84</v>
      </c>
      <c r="B128" s="2" t="s">
        <v>15</v>
      </c>
      <c r="C128" s="8" t="s">
        <v>57</v>
      </c>
      <c r="D128" s="256" t="s">
        <v>200</v>
      </c>
      <c r="E128" s="257" t="s">
        <v>10</v>
      </c>
      <c r="F128" s="258" t="s">
        <v>415</v>
      </c>
      <c r="G128" s="2"/>
      <c r="H128" s="421">
        <f>SUM(H129:H131)</f>
        <v>2560254</v>
      </c>
      <c r="I128" s="421">
        <f>SUM(I129:I131)</f>
        <v>2560254</v>
      </c>
    </row>
    <row r="129" spans="1:9" ht="46.5" customHeight="1" x14ac:dyDescent="0.25">
      <c r="A129" s="84" t="s">
        <v>76</v>
      </c>
      <c r="B129" s="2" t="s">
        <v>15</v>
      </c>
      <c r="C129" s="8" t="s">
        <v>57</v>
      </c>
      <c r="D129" s="256" t="s">
        <v>200</v>
      </c>
      <c r="E129" s="257" t="s">
        <v>10</v>
      </c>
      <c r="F129" s="258" t="s">
        <v>415</v>
      </c>
      <c r="G129" s="2" t="s">
        <v>13</v>
      </c>
      <c r="H129" s="422">
        <f>SUM(прил8!I102)</f>
        <v>2495254</v>
      </c>
      <c r="I129" s="422">
        <f>SUM(прил8!J102)</f>
        <v>2495254</v>
      </c>
    </row>
    <row r="130" spans="1:9" ht="31.5" customHeight="1" x14ac:dyDescent="0.25">
      <c r="A130" s="570" t="s">
        <v>537</v>
      </c>
      <c r="B130" s="2" t="s">
        <v>15</v>
      </c>
      <c r="C130" s="8" t="s">
        <v>57</v>
      </c>
      <c r="D130" s="256" t="s">
        <v>200</v>
      </c>
      <c r="E130" s="257" t="s">
        <v>10</v>
      </c>
      <c r="F130" s="258" t="s">
        <v>415</v>
      </c>
      <c r="G130" s="2" t="s">
        <v>16</v>
      </c>
      <c r="H130" s="422">
        <f>SUM(прил8!I103)</f>
        <v>64000</v>
      </c>
      <c r="I130" s="422">
        <f>SUM(прил8!J103)</f>
        <v>64000</v>
      </c>
    </row>
    <row r="131" spans="1:9" ht="17.25" customHeight="1" x14ac:dyDescent="0.25">
      <c r="A131" s="3" t="s">
        <v>18</v>
      </c>
      <c r="B131" s="2" t="s">
        <v>15</v>
      </c>
      <c r="C131" s="8" t="s">
        <v>57</v>
      </c>
      <c r="D131" s="256" t="s">
        <v>200</v>
      </c>
      <c r="E131" s="257" t="s">
        <v>10</v>
      </c>
      <c r="F131" s="258" t="s">
        <v>415</v>
      </c>
      <c r="G131" s="2" t="s">
        <v>17</v>
      </c>
      <c r="H131" s="422">
        <f>SUM(прил8!I104)</f>
        <v>1000</v>
      </c>
      <c r="I131" s="422">
        <f>SUM(прил8!J104)</f>
        <v>1000</v>
      </c>
    </row>
    <row r="132" spans="1:9" ht="93.75" customHeight="1" x14ac:dyDescent="0.25">
      <c r="A132" s="54" t="s">
        <v>511</v>
      </c>
      <c r="B132" s="2" t="s">
        <v>15</v>
      </c>
      <c r="C132" s="8" t="s">
        <v>57</v>
      </c>
      <c r="D132" s="235" t="s">
        <v>507</v>
      </c>
      <c r="E132" s="236" t="s">
        <v>383</v>
      </c>
      <c r="F132" s="237" t="s">
        <v>384</v>
      </c>
      <c r="G132" s="2"/>
      <c r="H132" s="421">
        <f t="shared" ref="H132:I134" si="13">SUM(H133)</f>
        <v>100000</v>
      </c>
      <c r="I132" s="421">
        <f t="shared" si="13"/>
        <v>100000</v>
      </c>
    </row>
    <row r="133" spans="1:9" ht="46.5" customHeight="1" x14ac:dyDescent="0.25">
      <c r="A133" s="84" t="s">
        <v>509</v>
      </c>
      <c r="B133" s="2" t="s">
        <v>15</v>
      </c>
      <c r="C133" s="8" t="s">
        <v>57</v>
      </c>
      <c r="D133" s="235" t="s">
        <v>507</v>
      </c>
      <c r="E133" s="236" t="s">
        <v>10</v>
      </c>
      <c r="F133" s="237" t="s">
        <v>384</v>
      </c>
      <c r="G133" s="2"/>
      <c r="H133" s="421">
        <f t="shared" si="13"/>
        <v>100000</v>
      </c>
      <c r="I133" s="421">
        <f t="shared" si="13"/>
        <v>100000</v>
      </c>
    </row>
    <row r="134" spans="1:9" ht="36.75" customHeight="1" x14ac:dyDescent="0.25">
      <c r="A134" s="84" t="s">
        <v>510</v>
      </c>
      <c r="B134" s="2" t="s">
        <v>15</v>
      </c>
      <c r="C134" s="8" t="s">
        <v>57</v>
      </c>
      <c r="D134" s="235" t="s">
        <v>507</v>
      </c>
      <c r="E134" s="236" t="s">
        <v>10</v>
      </c>
      <c r="F134" s="243" t="s">
        <v>508</v>
      </c>
      <c r="G134" s="2"/>
      <c r="H134" s="421">
        <f t="shared" si="13"/>
        <v>100000</v>
      </c>
      <c r="I134" s="421">
        <f t="shared" si="13"/>
        <v>100000</v>
      </c>
    </row>
    <row r="135" spans="1:9" ht="32.25" customHeight="1" x14ac:dyDescent="0.25">
      <c r="A135" s="570" t="s">
        <v>537</v>
      </c>
      <c r="B135" s="2" t="s">
        <v>15</v>
      </c>
      <c r="C135" s="8" t="s">
        <v>57</v>
      </c>
      <c r="D135" s="235" t="s">
        <v>507</v>
      </c>
      <c r="E135" s="236" t="s">
        <v>10</v>
      </c>
      <c r="F135" s="243" t="s">
        <v>508</v>
      </c>
      <c r="G135" s="2" t="s">
        <v>16</v>
      </c>
      <c r="H135" s="422">
        <f>SUM(прил8!I108)</f>
        <v>100000</v>
      </c>
      <c r="I135" s="422">
        <f>SUM(прил8!J108)</f>
        <v>100000</v>
      </c>
    </row>
    <row r="136" spans="1:9" ht="15.75" x14ac:dyDescent="0.25">
      <c r="A136" s="74" t="s">
        <v>25</v>
      </c>
      <c r="B136" s="16" t="s">
        <v>20</v>
      </c>
      <c r="C136" s="39"/>
      <c r="D136" s="250"/>
      <c r="E136" s="251"/>
      <c r="F136" s="252"/>
      <c r="G136" s="15"/>
      <c r="H136" s="473">
        <f>SUM(H137+H143+H153)</f>
        <v>8570038</v>
      </c>
      <c r="I136" s="473">
        <f>SUM(I137+I143+I153)</f>
        <v>10343382</v>
      </c>
    </row>
    <row r="137" spans="1:9" ht="15.75" x14ac:dyDescent="0.25">
      <c r="A137" s="86" t="s">
        <v>236</v>
      </c>
      <c r="B137" s="23" t="s">
        <v>20</v>
      </c>
      <c r="C137" s="55" t="s">
        <v>35</v>
      </c>
      <c r="D137" s="253"/>
      <c r="E137" s="254"/>
      <c r="F137" s="255"/>
      <c r="G137" s="22"/>
      <c r="H137" s="427">
        <f t="shared" ref="H137:I141" si="14">SUM(H138)</f>
        <v>20894</v>
      </c>
      <c r="I137" s="427">
        <f t="shared" si="14"/>
        <v>20894</v>
      </c>
    </row>
    <row r="138" spans="1:9" ht="47.25" x14ac:dyDescent="0.25">
      <c r="A138" s="75" t="s">
        <v>132</v>
      </c>
      <c r="B138" s="28" t="s">
        <v>20</v>
      </c>
      <c r="C138" s="30" t="s">
        <v>35</v>
      </c>
      <c r="D138" s="226" t="s">
        <v>417</v>
      </c>
      <c r="E138" s="227" t="s">
        <v>383</v>
      </c>
      <c r="F138" s="228" t="s">
        <v>384</v>
      </c>
      <c r="G138" s="28"/>
      <c r="H138" s="420">
        <f t="shared" si="14"/>
        <v>20894</v>
      </c>
      <c r="I138" s="420">
        <f t="shared" si="14"/>
        <v>20894</v>
      </c>
    </row>
    <row r="139" spans="1:9" ht="68.25" customHeight="1" x14ac:dyDescent="0.25">
      <c r="A139" s="76" t="s">
        <v>172</v>
      </c>
      <c r="B139" s="44" t="s">
        <v>20</v>
      </c>
      <c r="C139" s="53" t="s">
        <v>35</v>
      </c>
      <c r="D139" s="229" t="s">
        <v>207</v>
      </c>
      <c r="E139" s="230" t="s">
        <v>383</v>
      </c>
      <c r="F139" s="231" t="s">
        <v>384</v>
      </c>
      <c r="G139" s="44"/>
      <c r="H139" s="421">
        <f t="shared" si="14"/>
        <v>20894</v>
      </c>
      <c r="I139" s="421">
        <f t="shared" si="14"/>
        <v>20894</v>
      </c>
    </row>
    <row r="140" spans="1:9" ht="33" customHeight="1" x14ac:dyDescent="0.25">
      <c r="A140" s="76" t="s">
        <v>418</v>
      </c>
      <c r="B140" s="44" t="s">
        <v>20</v>
      </c>
      <c r="C140" s="53" t="s">
        <v>35</v>
      </c>
      <c r="D140" s="229" t="s">
        <v>207</v>
      </c>
      <c r="E140" s="230" t="s">
        <v>10</v>
      </c>
      <c r="F140" s="231" t="s">
        <v>384</v>
      </c>
      <c r="G140" s="44"/>
      <c r="H140" s="421">
        <f t="shared" si="14"/>
        <v>20894</v>
      </c>
      <c r="I140" s="421">
        <f t="shared" si="14"/>
        <v>20894</v>
      </c>
    </row>
    <row r="141" spans="1:9" ht="15.75" customHeight="1" x14ac:dyDescent="0.25">
      <c r="A141" s="76" t="s">
        <v>173</v>
      </c>
      <c r="B141" s="44" t="s">
        <v>20</v>
      </c>
      <c r="C141" s="53" t="s">
        <v>35</v>
      </c>
      <c r="D141" s="229" t="s">
        <v>207</v>
      </c>
      <c r="E141" s="230" t="s">
        <v>10</v>
      </c>
      <c r="F141" s="231" t="s">
        <v>419</v>
      </c>
      <c r="G141" s="44"/>
      <c r="H141" s="421">
        <f t="shared" si="14"/>
        <v>20894</v>
      </c>
      <c r="I141" s="421">
        <f t="shared" si="14"/>
        <v>20894</v>
      </c>
    </row>
    <row r="142" spans="1:9" ht="31.5" x14ac:dyDescent="0.25">
      <c r="A142" s="570" t="s">
        <v>537</v>
      </c>
      <c r="B142" s="44" t="s">
        <v>20</v>
      </c>
      <c r="C142" s="53" t="s">
        <v>35</v>
      </c>
      <c r="D142" s="229" t="s">
        <v>207</v>
      </c>
      <c r="E142" s="230" t="s">
        <v>10</v>
      </c>
      <c r="F142" s="231" t="s">
        <v>419</v>
      </c>
      <c r="G142" s="2" t="s">
        <v>16</v>
      </c>
      <c r="H142" s="423">
        <f>SUM(прил8!I115)</f>
        <v>20894</v>
      </c>
      <c r="I142" s="423">
        <f>SUM(прил8!J115)</f>
        <v>20894</v>
      </c>
    </row>
    <row r="143" spans="1:9" ht="15.75" x14ac:dyDescent="0.25">
      <c r="A143" s="86" t="s">
        <v>131</v>
      </c>
      <c r="B143" s="23" t="s">
        <v>20</v>
      </c>
      <c r="C143" s="40" t="s">
        <v>32</v>
      </c>
      <c r="D143" s="244"/>
      <c r="E143" s="245"/>
      <c r="F143" s="246"/>
      <c r="G143" s="22"/>
      <c r="H143" s="427">
        <f>SUM(H144)</f>
        <v>7793390</v>
      </c>
      <c r="I143" s="427">
        <f>SUM(I144)</f>
        <v>7984540</v>
      </c>
    </row>
    <row r="144" spans="1:9" ht="47.25" x14ac:dyDescent="0.25">
      <c r="A144" s="75" t="s">
        <v>132</v>
      </c>
      <c r="B144" s="28" t="s">
        <v>20</v>
      </c>
      <c r="C144" s="30" t="s">
        <v>32</v>
      </c>
      <c r="D144" s="226" t="s">
        <v>417</v>
      </c>
      <c r="E144" s="227" t="s">
        <v>383</v>
      </c>
      <c r="F144" s="228" t="s">
        <v>384</v>
      </c>
      <c r="G144" s="28"/>
      <c r="H144" s="420">
        <f>SUM(H145+H149)</f>
        <v>7793390</v>
      </c>
      <c r="I144" s="420">
        <f>SUM(I145+I149)</f>
        <v>7984540</v>
      </c>
    </row>
    <row r="145" spans="1:11" ht="65.25" customHeight="1" x14ac:dyDescent="0.25">
      <c r="A145" s="76" t="s">
        <v>133</v>
      </c>
      <c r="B145" s="44" t="s">
        <v>20</v>
      </c>
      <c r="C145" s="53" t="s">
        <v>32</v>
      </c>
      <c r="D145" s="229" t="s">
        <v>202</v>
      </c>
      <c r="E145" s="230" t="s">
        <v>383</v>
      </c>
      <c r="F145" s="231" t="s">
        <v>384</v>
      </c>
      <c r="G145" s="44"/>
      <c r="H145" s="421">
        <f t="shared" ref="H145:I147" si="15">SUM(H146)</f>
        <v>7742510</v>
      </c>
      <c r="I145" s="421">
        <f t="shared" si="15"/>
        <v>7933660</v>
      </c>
    </row>
    <row r="146" spans="1:11" ht="47.25" customHeight="1" x14ac:dyDescent="0.25">
      <c r="A146" s="76" t="s">
        <v>420</v>
      </c>
      <c r="B146" s="44" t="s">
        <v>20</v>
      </c>
      <c r="C146" s="53" t="s">
        <v>32</v>
      </c>
      <c r="D146" s="229" t="s">
        <v>202</v>
      </c>
      <c r="E146" s="230" t="s">
        <v>10</v>
      </c>
      <c r="F146" s="231" t="s">
        <v>384</v>
      </c>
      <c r="G146" s="44"/>
      <c r="H146" s="421">
        <f t="shared" si="15"/>
        <v>7742510</v>
      </c>
      <c r="I146" s="421">
        <f t="shared" si="15"/>
        <v>7933660</v>
      </c>
    </row>
    <row r="147" spans="1:11" ht="33.75" customHeight="1" x14ac:dyDescent="0.25">
      <c r="A147" s="76" t="s">
        <v>134</v>
      </c>
      <c r="B147" s="44" t="s">
        <v>20</v>
      </c>
      <c r="C147" s="53" t="s">
        <v>32</v>
      </c>
      <c r="D147" s="229" t="s">
        <v>202</v>
      </c>
      <c r="E147" s="230" t="s">
        <v>10</v>
      </c>
      <c r="F147" s="231" t="s">
        <v>421</v>
      </c>
      <c r="G147" s="44"/>
      <c r="H147" s="421">
        <f t="shared" si="15"/>
        <v>7742510</v>
      </c>
      <c r="I147" s="421">
        <f t="shared" si="15"/>
        <v>7933660</v>
      </c>
      <c r="J147" s="389"/>
      <c r="K147" s="389"/>
    </row>
    <row r="148" spans="1:11" ht="33.75" customHeight="1" x14ac:dyDescent="0.25">
      <c r="A148" s="76" t="s">
        <v>171</v>
      </c>
      <c r="B148" s="44" t="s">
        <v>20</v>
      </c>
      <c r="C148" s="53" t="s">
        <v>32</v>
      </c>
      <c r="D148" s="229" t="s">
        <v>202</v>
      </c>
      <c r="E148" s="230" t="s">
        <v>10</v>
      </c>
      <c r="F148" s="231" t="s">
        <v>421</v>
      </c>
      <c r="G148" s="44" t="s">
        <v>170</v>
      </c>
      <c r="H148" s="423">
        <f>SUM(прил8!I121)</f>
        <v>7742510</v>
      </c>
      <c r="I148" s="423">
        <f>SUM(прил8!J121)</f>
        <v>7933660</v>
      </c>
    </row>
    <row r="149" spans="1:11" ht="78.75" x14ac:dyDescent="0.25">
      <c r="A149" s="76" t="s">
        <v>235</v>
      </c>
      <c r="B149" s="44" t="s">
        <v>20</v>
      </c>
      <c r="C149" s="119" t="s">
        <v>32</v>
      </c>
      <c r="D149" s="229" t="s">
        <v>233</v>
      </c>
      <c r="E149" s="230" t="s">
        <v>383</v>
      </c>
      <c r="F149" s="231" t="s">
        <v>384</v>
      </c>
      <c r="G149" s="44"/>
      <c r="H149" s="421">
        <f t="shared" ref="H149:I151" si="16">SUM(H150)</f>
        <v>50880</v>
      </c>
      <c r="I149" s="421">
        <f t="shared" si="16"/>
        <v>50880</v>
      </c>
    </row>
    <row r="150" spans="1:11" ht="34.5" customHeight="1" x14ac:dyDescent="0.25">
      <c r="A150" s="76" t="s">
        <v>426</v>
      </c>
      <c r="B150" s="44" t="s">
        <v>20</v>
      </c>
      <c r="C150" s="119" t="s">
        <v>32</v>
      </c>
      <c r="D150" s="229" t="s">
        <v>233</v>
      </c>
      <c r="E150" s="230" t="s">
        <v>10</v>
      </c>
      <c r="F150" s="231" t="s">
        <v>384</v>
      </c>
      <c r="G150" s="44"/>
      <c r="H150" s="421">
        <f t="shared" si="16"/>
        <v>50880</v>
      </c>
      <c r="I150" s="421">
        <f t="shared" si="16"/>
        <v>50880</v>
      </c>
    </row>
    <row r="151" spans="1:11" ht="31.5" x14ac:dyDescent="0.25">
      <c r="A151" s="76" t="s">
        <v>234</v>
      </c>
      <c r="B151" s="44" t="s">
        <v>20</v>
      </c>
      <c r="C151" s="119" t="s">
        <v>32</v>
      </c>
      <c r="D151" s="229" t="s">
        <v>233</v>
      </c>
      <c r="E151" s="230" t="s">
        <v>10</v>
      </c>
      <c r="F151" s="231" t="s">
        <v>427</v>
      </c>
      <c r="G151" s="44"/>
      <c r="H151" s="421">
        <f t="shared" si="16"/>
        <v>50880</v>
      </c>
      <c r="I151" s="421">
        <f t="shared" si="16"/>
        <v>50880</v>
      </c>
    </row>
    <row r="152" spans="1:11" ht="32.25" customHeight="1" x14ac:dyDescent="0.25">
      <c r="A152" s="570" t="s">
        <v>537</v>
      </c>
      <c r="B152" s="44" t="s">
        <v>20</v>
      </c>
      <c r="C152" s="119" t="s">
        <v>32</v>
      </c>
      <c r="D152" s="229" t="s">
        <v>233</v>
      </c>
      <c r="E152" s="230" t="s">
        <v>10</v>
      </c>
      <c r="F152" s="231" t="s">
        <v>427</v>
      </c>
      <c r="G152" s="44" t="s">
        <v>16</v>
      </c>
      <c r="H152" s="423">
        <f>SUM(прил8!I125)</f>
        <v>50880</v>
      </c>
      <c r="I152" s="423">
        <f>SUM(прил8!J125)</f>
        <v>50880</v>
      </c>
    </row>
    <row r="153" spans="1:11" ht="15.75" x14ac:dyDescent="0.25">
      <c r="A153" s="86" t="s">
        <v>26</v>
      </c>
      <c r="B153" s="23" t="s">
        <v>20</v>
      </c>
      <c r="C153" s="40">
        <v>12</v>
      </c>
      <c r="D153" s="244"/>
      <c r="E153" s="245"/>
      <c r="F153" s="246"/>
      <c r="G153" s="22"/>
      <c r="H153" s="427">
        <f>SUM(H154,H166+H159)</f>
        <v>755754</v>
      </c>
      <c r="I153" s="427">
        <f>SUM(I154,I166+I159)</f>
        <v>2337948</v>
      </c>
    </row>
    <row r="154" spans="1:11" ht="47.25" customHeight="1" x14ac:dyDescent="0.25">
      <c r="A154" s="27" t="s">
        <v>124</v>
      </c>
      <c r="B154" s="28" t="s">
        <v>20</v>
      </c>
      <c r="C154" s="30">
        <v>12</v>
      </c>
      <c r="D154" s="226" t="s">
        <v>408</v>
      </c>
      <c r="E154" s="227" t="s">
        <v>383</v>
      </c>
      <c r="F154" s="228" t="s">
        <v>384</v>
      </c>
      <c r="G154" s="28"/>
      <c r="H154" s="420">
        <f t="shared" ref="H154:I157" si="17">SUM(H155)</f>
        <v>100000</v>
      </c>
      <c r="I154" s="420">
        <f t="shared" si="17"/>
        <v>100000</v>
      </c>
    </row>
    <row r="155" spans="1:11" ht="64.5" customHeight="1" x14ac:dyDescent="0.25">
      <c r="A155" s="54" t="s">
        <v>125</v>
      </c>
      <c r="B155" s="2" t="s">
        <v>20</v>
      </c>
      <c r="C155" s="347">
        <v>12</v>
      </c>
      <c r="D155" s="241" t="s">
        <v>192</v>
      </c>
      <c r="E155" s="242" t="s">
        <v>383</v>
      </c>
      <c r="F155" s="243" t="s">
        <v>384</v>
      </c>
      <c r="G155" s="2"/>
      <c r="H155" s="421">
        <f t="shared" si="17"/>
        <v>100000</v>
      </c>
      <c r="I155" s="421">
        <f t="shared" si="17"/>
        <v>100000</v>
      </c>
    </row>
    <row r="156" spans="1:11" ht="48.75" customHeight="1" x14ac:dyDescent="0.25">
      <c r="A156" s="54" t="s">
        <v>409</v>
      </c>
      <c r="B156" s="2" t="s">
        <v>20</v>
      </c>
      <c r="C156" s="347">
        <v>12</v>
      </c>
      <c r="D156" s="241" t="s">
        <v>192</v>
      </c>
      <c r="E156" s="242" t="s">
        <v>10</v>
      </c>
      <c r="F156" s="243" t="s">
        <v>384</v>
      </c>
      <c r="G156" s="2"/>
      <c r="H156" s="421">
        <f t="shared" si="17"/>
        <v>100000</v>
      </c>
      <c r="I156" s="421">
        <f t="shared" si="17"/>
        <v>100000</v>
      </c>
    </row>
    <row r="157" spans="1:11" ht="16.5" customHeight="1" x14ac:dyDescent="0.25">
      <c r="A157" s="84" t="s">
        <v>411</v>
      </c>
      <c r="B157" s="2" t="s">
        <v>20</v>
      </c>
      <c r="C157" s="347">
        <v>12</v>
      </c>
      <c r="D157" s="241" t="s">
        <v>192</v>
      </c>
      <c r="E157" s="242" t="s">
        <v>10</v>
      </c>
      <c r="F157" s="243" t="s">
        <v>410</v>
      </c>
      <c r="G157" s="2"/>
      <c r="H157" s="421">
        <f t="shared" si="17"/>
        <v>100000</v>
      </c>
      <c r="I157" s="421">
        <f t="shared" si="17"/>
        <v>100000</v>
      </c>
    </row>
    <row r="158" spans="1:11" ht="30" customHeight="1" x14ac:dyDescent="0.25">
      <c r="A158" s="570" t="s">
        <v>537</v>
      </c>
      <c r="B158" s="2" t="s">
        <v>20</v>
      </c>
      <c r="C158" s="347">
        <v>12</v>
      </c>
      <c r="D158" s="241" t="s">
        <v>192</v>
      </c>
      <c r="E158" s="242" t="s">
        <v>10</v>
      </c>
      <c r="F158" s="243" t="s">
        <v>410</v>
      </c>
      <c r="G158" s="2" t="s">
        <v>16</v>
      </c>
      <c r="H158" s="422">
        <f>SUM(прил8!I131)</f>
        <v>100000</v>
      </c>
      <c r="I158" s="422">
        <f>SUM(прил8!J131)</f>
        <v>100000</v>
      </c>
    </row>
    <row r="159" spans="1:11" s="620" customFormat="1" ht="50.25" customHeight="1" x14ac:dyDescent="0.25">
      <c r="A159" s="75" t="s">
        <v>178</v>
      </c>
      <c r="B159" s="28" t="s">
        <v>20</v>
      </c>
      <c r="C159" s="30">
        <v>12</v>
      </c>
      <c r="D159" s="226" t="s">
        <v>566</v>
      </c>
      <c r="E159" s="227" t="s">
        <v>383</v>
      </c>
      <c r="F159" s="228" t="s">
        <v>384</v>
      </c>
      <c r="G159" s="28"/>
      <c r="H159" s="420">
        <f>SUM(H160)</f>
        <v>645754</v>
      </c>
      <c r="I159" s="420">
        <f>SUM(I160)</f>
        <v>2227948</v>
      </c>
    </row>
    <row r="160" spans="1:11" s="620" customFormat="1" ht="79.5" customHeight="1" x14ac:dyDescent="0.25">
      <c r="A160" s="76" t="s">
        <v>179</v>
      </c>
      <c r="B160" s="44" t="s">
        <v>20</v>
      </c>
      <c r="C160" s="53">
        <v>12</v>
      </c>
      <c r="D160" s="229" t="s">
        <v>206</v>
      </c>
      <c r="E160" s="230" t="s">
        <v>383</v>
      </c>
      <c r="F160" s="231" t="s">
        <v>384</v>
      </c>
      <c r="G160" s="44"/>
      <c r="H160" s="421">
        <f>SUM(H161)</f>
        <v>645754</v>
      </c>
      <c r="I160" s="421">
        <f>SUM(I161)</f>
        <v>2227948</v>
      </c>
    </row>
    <row r="161" spans="1:9" s="620" customFormat="1" ht="30.75" customHeight="1" x14ac:dyDescent="0.25">
      <c r="A161" s="76" t="s">
        <v>440</v>
      </c>
      <c r="B161" s="44" t="s">
        <v>20</v>
      </c>
      <c r="C161" s="53">
        <v>12</v>
      </c>
      <c r="D161" s="229" t="s">
        <v>206</v>
      </c>
      <c r="E161" s="230" t="s">
        <v>10</v>
      </c>
      <c r="F161" s="231" t="s">
        <v>384</v>
      </c>
      <c r="G161" s="44"/>
      <c r="H161" s="421">
        <f>SUM(H162+H164)</f>
        <v>645754</v>
      </c>
      <c r="I161" s="421">
        <f>SUM(I162+I164)</f>
        <v>2227948</v>
      </c>
    </row>
    <row r="162" spans="1:9" s="620" customFormat="1" ht="30.75" customHeight="1" x14ac:dyDescent="0.25">
      <c r="A162" s="76" t="s">
        <v>674</v>
      </c>
      <c r="B162" s="44" t="s">
        <v>20</v>
      </c>
      <c r="C162" s="53">
        <v>12</v>
      </c>
      <c r="D162" s="229" t="s">
        <v>206</v>
      </c>
      <c r="E162" s="230" t="s">
        <v>10</v>
      </c>
      <c r="F162" s="387">
        <v>13600</v>
      </c>
      <c r="G162" s="44"/>
      <c r="H162" s="421">
        <f>SUM(H163:H163)</f>
        <v>452029</v>
      </c>
      <c r="I162" s="421">
        <f>SUM(I163:I163)</f>
        <v>1559564</v>
      </c>
    </row>
    <row r="163" spans="1:9" s="620" customFormat="1" ht="31.5" x14ac:dyDescent="0.25">
      <c r="A163" s="570" t="s">
        <v>537</v>
      </c>
      <c r="B163" s="44" t="s">
        <v>20</v>
      </c>
      <c r="C163" s="53">
        <v>12</v>
      </c>
      <c r="D163" s="229" t="s">
        <v>206</v>
      </c>
      <c r="E163" s="230" t="s">
        <v>10</v>
      </c>
      <c r="F163" s="387">
        <v>13600</v>
      </c>
      <c r="G163" s="44" t="s">
        <v>16</v>
      </c>
      <c r="H163" s="423">
        <f>SUM(прил8!I136)</f>
        <v>452029</v>
      </c>
      <c r="I163" s="423">
        <f>SUM(прил8!J136)</f>
        <v>1559564</v>
      </c>
    </row>
    <row r="164" spans="1:9" s="620" customFormat="1" ht="30.75" customHeight="1" x14ac:dyDescent="0.25">
      <c r="A164" s="76" t="s">
        <v>675</v>
      </c>
      <c r="B164" s="44" t="s">
        <v>20</v>
      </c>
      <c r="C164" s="53">
        <v>12</v>
      </c>
      <c r="D164" s="229" t="s">
        <v>206</v>
      </c>
      <c r="E164" s="230" t="s">
        <v>10</v>
      </c>
      <c r="F164" s="231" t="s">
        <v>575</v>
      </c>
      <c r="G164" s="44"/>
      <c r="H164" s="421">
        <f>SUM(H165:H165)</f>
        <v>193725</v>
      </c>
      <c r="I164" s="421">
        <f>SUM(I165:I165)</f>
        <v>668384</v>
      </c>
    </row>
    <row r="165" spans="1:9" s="620" customFormat="1" ht="31.5" x14ac:dyDescent="0.25">
      <c r="A165" s="570" t="s">
        <v>537</v>
      </c>
      <c r="B165" s="44" t="s">
        <v>20</v>
      </c>
      <c r="C165" s="53">
        <v>12</v>
      </c>
      <c r="D165" s="229" t="s">
        <v>206</v>
      </c>
      <c r="E165" s="230" t="s">
        <v>10</v>
      </c>
      <c r="F165" s="231" t="s">
        <v>575</v>
      </c>
      <c r="G165" s="44" t="s">
        <v>16</v>
      </c>
      <c r="H165" s="423">
        <f>SUM(прил8!I138)</f>
        <v>193725</v>
      </c>
      <c r="I165" s="423">
        <f>SUM(прил8!J138)</f>
        <v>668384</v>
      </c>
    </row>
    <row r="166" spans="1:9" ht="33" customHeight="1" x14ac:dyDescent="0.25">
      <c r="A166" s="65" t="s">
        <v>135</v>
      </c>
      <c r="B166" s="29" t="s">
        <v>20</v>
      </c>
      <c r="C166" s="29" t="s">
        <v>74</v>
      </c>
      <c r="D166" s="220" t="s">
        <v>204</v>
      </c>
      <c r="E166" s="221" t="s">
        <v>383</v>
      </c>
      <c r="F166" s="222" t="s">
        <v>384</v>
      </c>
      <c r="G166" s="28"/>
      <c r="H166" s="420">
        <f t="shared" ref="H166:I169" si="18">SUM(H167)</f>
        <v>10000</v>
      </c>
      <c r="I166" s="420">
        <f t="shared" si="18"/>
        <v>10000</v>
      </c>
    </row>
    <row r="167" spans="1:9" ht="47.25" customHeight="1" x14ac:dyDescent="0.25">
      <c r="A167" s="84" t="s">
        <v>136</v>
      </c>
      <c r="B167" s="5" t="s">
        <v>20</v>
      </c>
      <c r="C167" s="361">
        <v>12</v>
      </c>
      <c r="D167" s="241" t="s">
        <v>205</v>
      </c>
      <c r="E167" s="242" t="s">
        <v>383</v>
      </c>
      <c r="F167" s="243" t="s">
        <v>384</v>
      </c>
      <c r="G167" s="271"/>
      <c r="H167" s="421">
        <f t="shared" si="18"/>
        <v>10000</v>
      </c>
      <c r="I167" s="421">
        <f t="shared" si="18"/>
        <v>10000</v>
      </c>
    </row>
    <row r="168" spans="1:9" ht="65.25" customHeight="1" x14ac:dyDescent="0.25">
      <c r="A168" s="84" t="s">
        <v>431</v>
      </c>
      <c r="B168" s="5" t="s">
        <v>20</v>
      </c>
      <c r="C168" s="361">
        <v>12</v>
      </c>
      <c r="D168" s="241" t="s">
        <v>205</v>
      </c>
      <c r="E168" s="242" t="s">
        <v>10</v>
      </c>
      <c r="F168" s="243" t="s">
        <v>384</v>
      </c>
      <c r="G168" s="271"/>
      <c r="H168" s="421">
        <f t="shared" si="18"/>
        <v>10000</v>
      </c>
      <c r="I168" s="421">
        <f t="shared" si="18"/>
        <v>10000</v>
      </c>
    </row>
    <row r="169" spans="1:9" ht="31.5" x14ac:dyDescent="0.25">
      <c r="A169" s="3" t="s">
        <v>433</v>
      </c>
      <c r="B169" s="5" t="s">
        <v>20</v>
      </c>
      <c r="C169" s="361">
        <v>12</v>
      </c>
      <c r="D169" s="241" t="s">
        <v>205</v>
      </c>
      <c r="E169" s="242" t="s">
        <v>10</v>
      </c>
      <c r="F169" s="243" t="s">
        <v>432</v>
      </c>
      <c r="G169" s="271"/>
      <c r="H169" s="421">
        <f t="shared" si="18"/>
        <v>10000</v>
      </c>
      <c r="I169" s="421">
        <f t="shared" si="18"/>
        <v>10000</v>
      </c>
    </row>
    <row r="170" spans="1:9" ht="16.5" customHeight="1" x14ac:dyDescent="0.25">
      <c r="A170" s="84" t="s">
        <v>18</v>
      </c>
      <c r="B170" s="5" t="s">
        <v>20</v>
      </c>
      <c r="C170" s="361">
        <v>12</v>
      </c>
      <c r="D170" s="241" t="s">
        <v>205</v>
      </c>
      <c r="E170" s="242" t="s">
        <v>10</v>
      </c>
      <c r="F170" s="243" t="s">
        <v>432</v>
      </c>
      <c r="G170" s="271" t="s">
        <v>17</v>
      </c>
      <c r="H170" s="423">
        <f>SUM(прил8!I143)</f>
        <v>10000</v>
      </c>
      <c r="I170" s="423">
        <f>SUM(прил8!J143)</f>
        <v>10000</v>
      </c>
    </row>
    <row r="171" spans="1:9" s="612" customFormat="1" ht="15.75" x14ac:dyDescent="0.25">
      <c r="A171" s="58" t="s">
        <v>139</v>
      </c>
      <c r="B171" s="94" t="s">
        <v>98</v>
      </c>
      <c r="C171" s="95"/>
      <c r="D171" s="250"/>
      <c r="E171" s="251"/>
      <c r="F171" s="252"/>
      <c r="G171" s="96"/>
      <c r="H171" s="473">
        <f t="shared" ref="H171:I174" si="19">SUM(H172)</f>
        <v>18712911</v>
      </c>
      <c r="I171" s="473">
        <f t="shared" si="19"/>
        <v>0</v>
      </c>
    </row>
    <row r="172" spans="1:9" s="612" customFormat="1" ht="15.75" x14ac:dyDescent="0.25">
      <c r="A172" s="41" t="s">
        <v>140</v>
      </c>
      <c r="B172" s="51" t="s">
        <v>98</v>
      </c>
      <c r="C172" s="23" t="s">
        <v>12</v>
      </c>
      <c r="D172" s="217"/>
      <c r="E172" s="218"/>
      <c r="F172" s="219"/>
      <c r="G172" s="52"/>
      <c r="H172" s="427">
        <f t="shared" si="19"/>
        <v>18712911</v>
      </c>
      <c r="I172" s="427">
        <f t="shared" si="19"/>
        <v>0</v>
      </c>
    </row>
    <row r="173" spans="1:9" s="612" customFormat="1" ht="47.25" x14ac:dyDescent="0.25">
      <c r="A173" s="27" t="s">
        <v>178</v>
      </c>
      <c r="B173" s="29" t="s">
        <v>98</v>
      </c>
      <c r="C173" s="121" t="s">
        <v>12</v>
      </c>
      <c r="D173" s="226" t="s">
        <v>434</v>
      </c>
      <c r="E173" s="227" t="s">
        <v>383</v>
      </c>
      <c r="F173" s="228" t="s">
        <v>384</v>
      </c>
      <c r="G173" s="31"/>
      <c r="H173" s="420">
        <f t="shared" si="19"/>
        <v>18712911</v>
      </c>
      <c r="I173" s="420">
        <f t="shared" si="19"/>
        <v>0</v>
      </c>
    </row>
    <row r="174" spans="1:9" s="612" customFormat="1" ht="78.75" x14ac:dyDescent="0.25">
      <c r="A174" s="344" t="s">
        <v>179</v>
      </c>
      <c r="B174" s="5" t="s">
        <v>98</v>
      </c>
      <c r="C174" s="614" t="s">
        <v>12</v>
      </c>
      <c r="D174" s="241" t="s">
        <v>206</v>
      </c>
      <c r="E174" s="242" t="s">
        <v>383</v>
      </c>
      <c r="F174" s="243" t="s">
        <v>384</v>
      </c>
      <c r="G174" s="59"/>
      <c r="H174" s="421">
        <f t="shared" si="19"/>
        <v>18712911</v>
      </c>
      <c r="I174" s="421">
        <f t="shared" si="19"/>
        <v>0</v>
      </c>
    </row>
    <row r="175" spans="1:9" s="612" customFormat="1" ht="31.5" x14ac:dyDescent="0.25">
      <c r="A175" s="3" t="s">
        <v>440</v>
      </c>
      <c r="B175" s="5" t="s">
        <v>98</v>
      </c>
      <c r="C175" s="614" t="s">
        <v>12</v>
      </c>
      <c r="D175" s="241" t="s">
        <v>206</v>
      </c>
      <c r="E175" s="242" t="s">
        <v>10</v>
      </c>
      <c r="F175" s="243" t="s">
        <v>384</v>
      </c>
      <c r="G175" s="59" t="s">
        <v>66</v>
      </c>
      <c r="H175" s="421">
        <f>SUM(H176+H178)</f>
        <v>18712911</v>
      </c>
      <c r="I175" s="421">
        <f>SUM(I178)</f>
        <v>0</v>
      </c>
    </row>
    <row r="176" spans="1:9" s="620" customFormat="1" ht="31.5" x14ac:dyDescent="0.25">
      <c r="A176" s="61" t="s">
        <v>776</v>
      </c>
      <c r="B176" s="5" t="s">
        <v>98</v>
      </c>
      <c r="C176" s="621" t="s">
        <v>12</v>
      </c>
      <c r="D176" s="241" t="s">
        <v>206</v>
      </c>
      <c r="E176" s="242" t="s">
        <v>10</v>
      </c>
      <c r="F176" s="243">
        <v>11500</v>
      </c>
      <c r="G176" s="59"/>
      <c r="H176" s="421">
        <f>SUM(H177)</f>
        <v>17777265</v>
      </c>
      <c r="I176" s="421"/>
    </row>
    <row r="177" spans="1:9" s="620" customFormat="1" ht="31.5" x14ac:dyDescent="0.25">
      <c r="A177" s="76" t="s">
        <v>171</v>
      </c>
      <c r="B177" s="5" t="s">
        <v>98</v>
      </c>
      <c r="C177" s="621" t="s">
        <v>12</v>
      </c>
      <c r="D177" s="241" t="s">
        <v>206</v>
      </c>
      <c r="E177" s="242" t="s">
        <v>10</v>
      </c>
      <c r="F177" s="243">
        <v>11500</v>
      </c>
      <c r="G177" s="59" t="s">
        <v>170</v>
      </c>
      <c r="H177" s="423">
        <f>SUM(прил8!I150)</f>
        <v>17777265</v>
      </c>
      <c r="I177" s="423"/>
    </row>
    <row r="178" spans="1:9" s="612" customFormat="1" ht="31.5" x14ac:dyDescent="0.25">
      <c r="A178" s="61" t="s">
        <v>770</v>
      </c>
      <c r="B178" s="5" t="s">
        <v>98</v>
      </c>
      <c r="C178" s="614" t="s">
        <v>12</v>
      </c>
      <c r="D178" s="241" t="s">
        <v>206</v>
      </c>
      <c r="E178" s="242" t="s">
        <v>10</v>
      </c>
      <c r="F178" s="356" t="s">
        <v>769</v>
      </c>
      <c r="G178" s="59"/>
      <c r="H178" s="421">
        <f>SUM(H179)</f>
        <v>935646</v>
      </c>
      <c r="I178" s="421">
        <f>SUM(I179)</f>
        <v>0</v>
      </c>
    </row>
    <row r="179" spans="1:9" s="612" customFormat="1" ht="31.5" x14ac:dyDescent="0.25">
      <c r="A179" s="76" t="s">
        <v>171</v>
      </c>
      <c r="B179" s="5" t="s">
        <v>98</v>
      </c>
      <c r="C179" s="614" t="s">
        <v>12</v>
      </c>
      <c r="D179" s="241" t="s">
        <v>206</v>
      </c>
      <c r="E179" s="242" t="s">
        <v>10</v>
      </c>
      <c r="F179" s="356" t="s">
        <v>769</v>
      </c>
      <c r="G179" s="59" t="s">
        <v>170</v>
      </c>
      <c r="H179" s="423">
        <f>SUM(прил8!I152)</f>
        <v>935646</v>
      </c>
      <c r="I179" s="423"/>
    </row>
    <row r="180" spans="1:9" ht="17.25" customHeight="1" x14ac:dyDescent="0.25">
      <c r="A180" s="74" t="s">
        <v>27</v>
      </c>
      <c r="B180" s="16" t="s">
        <v>29</v>
      </c>
      <c r="C180" s="39"/>
      <c r="D180" s="250"/>
      <c r="E180" s="251"/>
      <c r="F180" s="252"/>
      <c r="G180" s="15"/>
      <c r="H180" s="473">
        <f>SUM(H181+H197+H248+H263+H281)</f>
        <v>450176867</v>
      </c>
      <c r="I180" s="473">
        <f>SUM(I181+I197+I248+I263+I281)</f>
        <v>272354712</v>
      </c>
    </row>
    <row r="181" spans="1:9" ht="15.75" x14ac:dyDescent="0.25">
      <c r="A181" s="86" t="s">
        <v>28</v>
      </c>
      <c r="B181" s="23" t="s">
        <v>29</v>
      </c>
      <c r="C181" s="23" t="s">
        <v>10</v>
      </c>
      <c r="D181" s="217"/>
      <c r="E181" s="218"/>
      <c r="F181" s="219"/>
      <c r="G181" s="22"/>
      <c r="H181" s="427">
        <f>SUM(H182,H192)</f>
        <v>33757164</v>
      </c>
      <c r="I181" s="427">
        <f>SUM(I182,I192)</f>
        <v>33757164</v>
      </c>
    </row>
    <row r="182" spans="1:9" ht="35.25" customHeight="1" x14ac:dyDescent="0.25">
      <c r="A182" s="27" t="s">
        <v>141</v>
      </c>
      <c r="B182" s="29" t="s">
        <v>29</v>
      </c>
      <c r="C182" s="29" t="s">
        <v>10</v>
      </c>
      <c r="D182" s="220" t="s">
        <v>441</v>
      </c>
      <c r="E182" s="221" t="s">
        <v>383</v>
      </c>
      <c r="F182" s="222" t="s">
        <v>384</v>
      </c>
      <c r="G182" s="31"/>
      <c r="H182" s="420">
        <f>SUM(H183)</f>
        <v>33609164</v>
      </c>
      <c r="I182" s="420">
        <f>SUM(I183)</f>
        <v>33609164</v>
      </c>
    </row>
    <row r="183" spans="1:9" ht="49.5" customHeight="1" x14ac:dyDescent="0.25">
      <c r="A183" s="3" t="s">
        <v>142</v>
      </c>
      <c r="B183" s="5" t="s">
        <v>29</v>
      </c>
      <c r="C183" s="5" t="s">
        <v>10</v>
      </c>
      <c r="D183" s="223" t="s">
        <v>215</v>
      </c>
      <c r="E183" s="224" t="s">
        <v>383</v>
      </c>
      <c r="F183" s="225" t="s">
        <v>384</v>
      </c>
      <c r="G183" s="59"/>
      <c r="H183" s="421">
        <f>SUM(H184)</f>
        <v>33609164</v>
      </c>
      <c r="I183" s="421">
        <f>SUM(I184)</f>
        <v>33609164</v>
      </c>
    </row>
    <row r="184" spans="1:9" ht="17.25" customHeight="1" x14ac:dyDescent="0.25">
      <c r="A184" s="3" t="s">
        <v>442</v>
      </c>
      <c r="B184" s="5" t="s">
        <v>29</v>
      </c>
      <c r="C184" s="5" t="s">
        <v>10</v>
      </c>
      <c r="D184" s="223" t="s">
        <v>215</v>
      </c>
      <c r="E184" s="224" t="s">
        <v>10</v>
      </c>
      <c r="F184" s="225" t="s">
        <v>384</v>
      </c>
      <c r="G184" s="59"/>
      <c r="H184" s="421">
        <f>SUM(H185+H188)</f>
        <v>33609164</v>
      </c>
      <c r="I184" s="421">
        <f>SUM(I185+I188)</f>
        <v>33609164</v>
      </c>
    </row>
    <row r="185" spans="1:9" ht="81" customHeight="1" x14ac:dyDescent="0.25">
      <c r="A185" s="3" t="s">
        <v>443</v>
      </c>
      <c r="B185" s="5" t="s">
        <v>29</v>
      </c>
      <c r="C185" s="5" t="s">
        <v>10</v>
      </c>
      <c r="D185" s="223" t="s">
        <v>215</v>
      </c>
      <c r="E185" s="224" t="s">
        <v>10</v>
      </c>
      <c r="F185" s="225" t="s">
        <v>444</v>
      </c>
      <c r="G185" s="2"/>
      <c r="H185" s="421">
        <f>SUM(H186:H187)</f>
        <v>18429532</v>
      </c>
      <c r="I185" s="421">
        <f>SUM(I186:I187)</f>
        <v>18429532</v>
      </c>
    </row>
    <row r="186" spans="1:9" ht="47.25" x14ac:dyDescent="0.25">
      <c r="A186" s="84" t="s">
        <v>76</v>
      </c>
      <c r="B186" s="5" t="s">
        <v>29</v>
      </c>
      <c r="C186" s="5" t="s">
        <v>10</v>
      </c>
      <c r="D186" s="223" t="s">
        <v>215</v>
      </c>
      <c r="E186" s="224" t="s">
        <v>10</v>
      </c>
      <c r="F186" s="225" t="s">
        <v>444</v>
      </c>
      <c r="G186" s="271" t="s">
        <v>13</v>
      </c>
      <c r="H186" s="423">
        <f>SUM(прил8!I219)</f>
        <v>18218061</v>
      </c>
      <c r="I186" s="423">
        <f>SUM(прил8!J219)</f>
        <v>18218061</v>
      </c>
    </row>
    <row r="187" spans="1:9" ht="31.5" customHeight="1" x14ac:dyDescent="0.25">
      <c r="A187" s="570" t="s">
        <v>537</v>
      </c>
      <c r="B187" s="5" t="s">
        <v>29</v>
      </c>
      <c r="C187" s="5" t="s">
        <v>10</v>
      </c>
      <c r="D187" s="223" t="s">
        <v>215</v>
      </c>
      <c r="E187" s="224" t="s">
        <v>10</v>
      </c>
      <c r="F187" s="225" t="s">
        <v>444</v>
      </c>
      <c r="G187" s="271" t="s">
        <v>16</v>
      </c>
      <c r="H187" s="423">
        <f>SUM(прил8!I220)</f>
        <v>211471</v>
      </c>
      <c r="I187" s="423">
        <f>SUM(прил8!J220)</f>
        <v>211471</v>
      </c>
    </row>
    <row r="188" spans="1:9" ht="33" customHeight="1" x14ac:dyDescent="0.25">
      <c r="A188" s="3" t="s">
        <v>84</v>
      </c>
      <c r="B188" s="5" t="s">
        <v>29</v>
      </c>
      <c r="C188" s="5" t="s">
        <v>10</v>
      </c>
      <c r="D188" s="223" t="s">
        <v>215</v>
      </c>
      <c r="E188" s="224" t="s">
        <v>10</v>
      </c>
      <c r="F188" s="225" t="s">
        <v>415</v>
      </c>
      <c r="G188" s="59"/>
      <c r="H188" s="421">
        <f>SUM(H189:H191)</f>
        <v>15179632</v>
      </c>
      <c r="I188" s="421">
        <f>SUM(I189:I191)</f>
        <v>15179632</v>
      </c>
    </row>
    <row r="189" spans="1:9" ht="49.5" customHeight="1" x14ac:dyDescent="0.25">
      <c r="A189" s="84" t="s">
        <v>76</v>
      </c>
      <c r="B189" s="5" t="s">
        <v>29</v>
      </c>
      <c r="C189" s="5" t="s">
        <v>10</v>
      </c>
      <c r="D189" s="223" t="s">
        <v>215</v>
      </c>
      <c r="E189" s="224" t="s">
        <v>10</v>
      </c>
      <c r="F189" s="225" t="s">
        <v>415</v>
      </c>
      <c r="G189" s="59" t="s">
        <v>13</v>
      </c>
      <c r="H189" s="423">
        <f>SUM(прил8!I222)</f>
        <v>6210585</v>
      </c>
      <c r="I189" s="423">
        <f>SUM(прил8!J222)</f>
        <v>6210585</v>
      </c>
    </row>
    <row r="190" spans="1:9" ht="31.5" customHeight="1" x14ac:dyDescent="0.25">
      <c r="A190" s="570" t="s">
        <v>537</v>
      </c>
      <c r="B190" s="5" t="s">
        <v>29</v>
      </c>
      <c r="C190" s="5" t="s">
        <v>10</v>
      </c>
      <c r="D190" s="223" t="s">
        <v>215</v>
      </c>
      <c r="E190" s="224" t="s">
        <v>10</v>
      </c>
      <c r="F190" s="225" t="s">
        <v>415</v>
      </c>
      <c r="G190" s="59" t="s">
        <v>16</v>
      </c>
      <c r="H190" s="423">
        <f>SUM(прил8!I223)</f>
        <v>8427685</v>
      </c>
      <c r="I190" s="423">
        <f>SUM(прил8!J223)</f>
        <v>8427685</v>
      </c>
    </row>
    <row r="191" spans="1:9" ht="18" customHeight="1" x14ac:dyDescent="0.25">
      <c r="A191" s="3" t="s">
        <v>18</v>
      </c>
      <c r="B191" s="5" t="s">
        <v>29</v>
      </c>
      <c r="C191" s="5" t="s">
        <v>10</v>
      </c>
      <c r="D191" s="223" t="s">
        <v>215</v>
      </c>
      <c r="E191" s="224" t="s">
        <v>10</v>
      </c>
      <c r="F191" s="225" t="s">
        <v>415</v>
      </c>
      <c r="G191" s="59" t="s">
        <v>17</v>
      </c>
      <c r="H191" s="423">
        <f>SUM(прил8!I224)</f>
        <v>541362</v>
      </c>
      <c r="I191" s="423">
        <f>SUM(прил8!J224)</f>
        <v>541362</v>
      </c>
    </row>
    <row r="192" spans="1:9" ht="64.5" customHeight="1" x14ac:dyDescent="0.25">
      <c r="A192" s="75" t="s">
        <v>128</v>
      </c>
      <c r="B192" s="28" t="s">
        <v>29</v>
      </c>
      <c r="C192" s="42" t="s">
        <v>10</v>
      </c>
      <c r="D192" s="232" t="s">
        <v>199</v>
      </c>
      <c r="E192" s="233" t="s">
        <v>383</v>
      </c>
      <c r="F192" s="234" t="s">
        <v>384</v>
      </c>
      <c r="G192" s="28"/>
      <c r="H192" s="420">
        <f t="shared" ref="H192:I195" si="20">SUM(H193)</f>
        <v>148000</v>
      </c>
      <c r="I192" s="420">
        <f t="shared" si="20"/>
        <v>148000</v>
      </c>
    </row>
    <row r="193" spans="1:9" ht="96" customHeight="1" x14ac:dyDescent="0.25">
      <c r="A193" s="76" t="s">
        <v>144</v>
      </c>
      <c r="B193" s="2" t="s">
        <v>29</v>
      </c>
      <c r="C193" s="8" t="s">
        <v>10</v>
      </c>
      <c r="D193" s="256" t="s">
        <v>201</v>
      </c>
      <c r="E193" s="257" t="s">
        <v>383</v>
      </c>
      <c r="F193" s="258" t="s">
        <v>384</v>
      </c>
      <c r="G193" s="2"/>
      <c r="H193" s="421">
        <f t="shared" si="20"/>
        <v>148000</v>
      </c>
      <c r="I193" s="421">
        <f t="shared" si="20"/>
        <v>148000</v>
      </c>
    </row>
    <row r="194" spans="1:9" ht="49.5" customHeight="1" x14ac:dyDescent="0.25">
      <c r="A194" s="76" t="s">
        <v>403</v>
      </c>
      <c r="B194" s="2" t="s">
        <v>29</v>
      </c>
      <c r="C194" s="8" t="s">
        <v>10</v>
      </c>
      <c r="D194" s="256" t="s">
        <v>201</v>
      </c>
      <c r="E194" s="257" t="s">
        <v>10</v>
      </c>
      <c r="F194" s="258" t="s">
        <v>384</v>
      </c>
      <c r="G194" s="2"/>
      <c r="H194" s="421">
        <f t="shared" si="20"/>
        <v>148000</v>
      </c>
      <c r="I194" s="421">
        <f t="shared" si="20"/>
        <v>148000</v>
      </c>
    </row>
    <row r="195" spans="1:9" ht="18" customHeight="1" x14ac:dyDescent="0.25">
      <c r="A195" s="3" t="s">
        <v>99</v>
      </c>
      <c r="B195" s="2" t="s">
        <v>29</v>
      </c>
      <c r="C195" s="8" t="s">
        <v>10</v>
      </c>
      <c r="D195" s="256" t="s">
        <v>201</v>
      </c>
      <c r="E195" s="257" t="s">
        <v>10</v>
      </c>
      <c r="F195" s="258" t="s">
        <v>404</v>
      </c>
      <c r="G195" s="2"/>
      <c r="H195" s="421">
        <f t="shared" si="20"/>
        <v>148000</v>
      </c>
      <c r="I195" s="421">
        <f t="shared" si="20"/>
        <v>148000</v>
      </c>
    </row>
    <row r="196" spans="1:9" ht="30" customHeight="1" x14ac:dyDescent="0.25">
      <c r="A196" s="570" t="s">
        <v>537</v>
      </c>
      <c r="B196" s="2" t="s">
        <v>29</v>
      </c>
      <c r="C196" s="8" t="s">
        <v>10</v>
      </c>
      <c r="D196" s="256" t="s">
        <v>201</v>
      </c>
      <c r="E196" s="257" t="s">
        <v>10</v>
      </c>
      <c r="F196" s="258" t="s">
        <v>404</v>
      </c>
      <c r="G196" s="2" t="s">
        <v>16</v>
      </c>
      <c r="H196" s="422">
        <f>SUM(прил8!I229)</f>
        <v>148000</v>
      </c>
      <c r="I196" s="422">
        <f>SUM(прил8!J229)</f>
        <v>148000</v>
      </c>
    </row>
    <row r="197" spans="1:9" ht="15.75" x14ac:dyDescent="0.25">
      <c r="A197" s="86" t="s">
        <v>30</v>
      </c>
      <c r="B197" s="23" t="s">
        <v>29</v>
      </c>
      <c r="C197" s="23" t="s">
        <v>12</v>
      </c>
      <c r="D197" s="217"/>
      <c r="E197" s="218"/>
      <c r="F197" s="219"/>
      <c r="G197" s="22"/>
      <c r="H197" s="427">
        <f>SUM(H198+H243)</f>
        <v>391573807</v>
      </c>
      <c r="I197" s="427">
        <f>SUM(I198+I243)</f>
        <v>213751652</v>
      </c>
    </row>
    <row r="198" spans="1:9" ht="35.25" customHeight="1" x14ac:dyDescent="0.25">
      <c r="A198" s="27" t="s">
        <v>141</v>
      </c>
      <c r="B198" s="28" t="s">
        <v>29</v>
      </c>
      <c r="C198" s="28" t="s">
        <v>12</v>
      </c>
      <c r="D198" s="220" t="s">
        <v>441</v>
      </c>
      <c r="E198" s="221" t="s">
        <v>383</v>
      </c>
      <c r="F198" s="222" t="s">
        <v>384</v>
      </c>
      <c r="G198" s="28"/>
      <c r="H198" s="420">
        <f>SUM(H199)</f>
        <v>390148307</v>
      </c>
      <c r="I198" s="420">
        <f>SUM(I199)</f>
        <v>212326152</v>
      </c>
    </row>
    <row r="199" spans="1:9" ht="50.25" customHeight="1" x14ac:dyDescent="0.25">
      <c r="A199" s="3" t="s">
        <v>142</v>
      </c>
      <c r="B199" s="2" t="s">
        <v>29</v>
      </c>
      <c r="C199" s="2" t="s">
        <v>12</v>
      </c>
      <c r="D199" s="223" t="s">
        <v>215</v>
      </c>
      <c r="E199" s="224" t="s">
        <v>383</v>
      </c>
      <c r="F199" s="225" t="s">
        <v>384</v>
      </c>
      <c r="G199" s="2"/>
      <c r="H199" s="421">
        <f>SUM(H200+H234+H240+H237)</f>
        <v>390148307</v>
      </c>
      <c r="I199" s="421">
        <f>SUM(I200+I234+I240+I237)</f>
        <v>212326152</v>
      </c>
    </row>
    <row r="200" spans="1:9" ht="17.25" customHeight="1" x14ac:dyDescent="0.25">
      <c r="A200" s="3" t="s">
        <v>452</v>
      </c>
      <c r="B200" s="2" t="s">
        <v>29</v>
      </c>
      <c r="C200" s="2" t="s">
        <v>12</v>
      </c>
      <c r="D200" s="223" t="s">
        <v>215</v>
      </c>
      <c r="E200" s="224" t="s">
        <v>12</v>
      </c>
      <c r="F200" s="225" t="s">
        <v>384</v>
      </c>
      <c r="G200" s="2"/>
      <c r="H200" s="421">
        <f>SUM(H201+H204+H209+H213+H219+H224+H211+H228+H222+H232+H207+H215+H217+H226)</f>
        <v>388122909</v>
      </c>
      <c r="I200" s="421">
        <f>SUM(I201+I204+I209+I213+I219+I224+I211+I228+I222+I232+I207)</f>
        <v>208545755</v>
      </c>
    </row>
    <row r="201" spans="1:9" ht="82.5" customHeight="1" x14ac:dyDescent="0.25">
      <c r="A201" s="569" t="s">
        <v>145</v>
      </c>
      <c r="B201" s="2" t="s">
        <v>29</v>
      </c>
      <c r="C201" s="2" t="s">
        <v>12</v>
      </c>
      <c r="D201" s="223" t="s">
        <v>215</v>
      </c>
      <c r="E201" s="224" t="s">
        <v>12</v>
      </c>
      <c r="F201" s="225" t="s">
        <v>445</v>
      </c>
      <c r="G201" s="2"/>
      <c r="H201" s="421">
        <f>SUM(H202:H203)</f>
        <v>165576256</v>
      </c>
      <c r="I201" s="421">
        <f>SUM(I202:I203)</f>
        <v>165576256</v>
      </c>
    </row>
    <row r="202" spans="1:9" ht="48" customHeight="1" x14ac:dyDescent="0.25">
      <c r="A202" s="84" t="s">
        <v>76</v>
      </c>
      <c r="B202" s="2" t="s">
        <v>29</v>
      </c>
      <c r="C202" s="2" t="s">
        <v>12</v>
      </c>
      <c r="D202" s="223" t="s">
        <v>215</v>
      </c>
      <c r="E202" s="224" t="s">
        <v>12</v>
      </c>
      <c r="F202" s="225" t="s">
        <v>445</v>
      </c>
      <c r="G202" s="2" t="s">
        <v>13</v>
      </c>
      <c r="H202" s="423">
        <f>SUM(прил8!I235)</f>
        <v>159931011</v>
      </c>
      <c r="I202" s="423">
        <f>SUM(прил8!J235)</f>
        <v>159931011</v>
      </c>
    </row>
    <row r="203" spans="1:9" ht="32.25" customHeight="1" x14ac:dyDescent="0.25">
      <c r="A203" s="570" t="s">
        <v>537</v>
      </c>
      <c r="B203" s="2" t="s">
        <v>29</v>
      </c>
      <c r="C203" s="2" t="s">
        <v>12</v>
      </c>
      <c r="D203" s="223" t="s">
        <v>215</v>
      </c>
      <c r="E203" s="224" t="s">
        <v>12</v>
      </c>
      <c r="F203" s="225" t="s">
        <v>445</v>
      </c>
      <c r="G203" s="2" t="s">
        <v>16</v>
      </c>
      <c r="H203" s="423">
        <f>SUM(прил8!I236)</f>
        <v>5645245</v>
      </c>
      <c r="I203" s="423">
        <f>SUM(прил8!J236)</f>
        <v>5645245</v>
      </c>
    </row>
    <row r="204" spans="1:9" ht="34.5" customHeight="1" x14ac:dyDescent="0.25">
      <c r="A204" s="571" t="s">
        <v>544</v>
      </c>
      <c r="B204" s="2" t="s">
        <v>29</v>
      </c>
      <c r="C204" s="2" t="s">
        <v>12</v>
      </c>
      <c r="D204" s="223" t="s">
        <v>215</v>
      </c>
      <c r="E204" s="224" t="s">
        <v>12</v>
      </c>
      <c r="F204" s="225" t="s">
        <v>543</v>
      </c>
      <c r="G204" s="2"/>
      <c r="H204" s="421">
        <f>SUM(H205:H206)</f>
        <v>107072</v>
      </c>
      <c r="I204" s="421">
        <f>SUM(I205:I206)</f>
        <v>107072</v>
      </c>
    </row>
    <row r="205" spans="1:9" ht="50.25" customHeight="1" x14ac:dyDescent="0.25">
      <c r="A205" s="84" t="s">
        <v>76</v>
      </c>
      <c r="B205" s="2" t="s">
        <v>29</v>
      </c>
      <c r="C205" s="2" t="s">
        <v>12</v>
      </c>
      <c r="D205" s="223" t="s">
        <v>215</v>
      </c>
      <c r="E205" s="224" t="s">
        <v>12</v>
      </c>
      <c r="F205" s="225" t="s">
        <v>543</v>
      </c>
      <c r="G205" s="2" t="s">
        <v>13</v>
      </c>
      <c r="H205" s="423">
        <f>SUM(прил8!I238)</f>
        <v>83872</v>
      </c>
      <c r="I205" s="423">
        <f>SUM(прил8!J238)</f>
        <v>83872</v>
      </c>
    </row>
    <row r="206" spans="1:9" s="599" customFormat="1" ht="18.75" customHeight="1" x14ac:dyDescent="0.25">
      <c r="A206" s="3" t="s">
        <v>40</v>
      </c>
      <c r="B206" s="2" t="s">
        <v>29</v>
      </c>
      <c r="C206" s="2" t="s">
        <v>12</v>
      </c>
      <c r="D206" s="223" t="s">
        <v>215</v>
      </c>
      <c r="E206" s="224" t="s">
        <v>12</v>
      </c>
      <c r="F206" s="225" t="s">
        <v>543</v>
      </c>
      <c r="G206" s="2" t="s">
        <v>39</v>
      </c>
      <c r="H206" s="423">
        <f>SUM(прил8!I239)</f>
        <v>23200</v>
      </c>
      <c r="I206" s="423">
        <f>SUM(прил8!J239)</f>
        <v>23200</v>
      </c>
    </row>
    <row r="207" spans="1:9" s="599" customFormat="1" ht="48" customHeight="1" x14ac:dyDescent="0.25">
      <c r="A207" s="569" t="s">
        <v>639</v>
      </c>
      <c r="B207" s="2" t="s">
        <v>29</v>
      </c>
      <c r="C207" s="2" t="s">
        <v>12</v>
      </c>
      <c r="D207" s="223" t="s">
        <v>215</v>
      </c>
      <c r="E207" s="224" t="s">
        <v>12</v>
      </c>
      <c r="F207" s="225" t="s">
        <v>638</v>
      </c>
      <c r="G207" s="2"/>
      <c r="H207" s="421">
        <f>SUM(H208)</f>
        <v>436961</v>
      </c>
      <c r="I207" s="421">
        <f>SUM(I208)</f>
        <v>436961</v>
      </c>
    </row>
    <row r="208" spans="1:9" s="599" customFormat="1" ht="33.75" customHeight="1" x14ac:dyDescent="0.25">
      <c r="A208" s="570" t="s">
        <v>537</v>
      </c>
      <c r="B208" s="2" t="s">
        <v>29</v>
      </c>
      <c r="C208" s="2" t="s">
        <v>12</v>
      </c>
      <c r="D208" s="223" t="s">
        <v>215</v>
      </c>
      <c r="E208" s="224" t="s">
        <v>12</v>
      </c>
      <c r="F208" s="225" t="s">
        <v>638</v>
      </c>
      <c r="G208" s="2" t="s">
        <v>16</v>
      </c>
      <c r="H208" s="423">
        <f>SUM(прил8!I241)</f>
        <v>436961</v>
      </c>
      <c r="I208" s="423">
        <f>SUM(прил8!J241)</f>
        <v>436961</v>
      </c>
    </row>
    <row r="209" spans="1:9" ht="63.75" customHeight="1" x14ac:dyDescent="0.25">
      <c r="A209" s="571" t="s">
        <v>545</v>
      </c>
      <c r="B209" s="2" t="s">
        <v>29</v>
      </c>
      <c r="C209" s="2" t="s">
        <v>12</v>
      </c>
      <c r="D209" s="223" t="s">
        <v>215</v>
      </c>
      <c r="E209" s="224" t="s">
        <v>12</v>
      </c>
      <c r="F209" s="225" t="s">
        <v>542</v>
      </c>
      <c r="G209" s="2"/>
      <c r="H209" s="421">
        <f>SUM(H210)</f>
        <v>440088</v>
      </c>
      <c r="I209" s="421">
        <f>SUM(I210)</f>
        <v>440088</v>
      </c>
    </row>
    <row r="210" spans="1:9" ht="33" customHeight="1" x14ac:dyDescent="0.25">
      <c r="A210" s="570" t="s">
        <v>537</v>
      </c>
      <c r="B210" s="2" t="s">
        <v>29</v>
      </c>
      <c r="C210" s="2" t="s">
        <v>12</v>
      </c>
      <c r="D210" s="223" t="s">
        <v>215</v>
      </c>
      <c r="E210" s="224" t="s">
        <v>12</v>
      </c>
      <c r="F210" s="225" t="s">
        <v>542</v>
      </c>
      <c r="G210" s="2" t="s">
        <v>16</v>
      </c>
      <c r="H210" s="423">
        <f>SUM(прил8!I243)</f>
        <v>440088</v>
      </c>
      <c r="I210" s="423">
        <f>SUM(прил8!J243)</f>
        <v>440088</v>
      </c>
    </row>
    <row r="211" spans="1:9" ht="48" customHeight="1" x14ac:dyDescent="0.25">
      <c r="A211" s="572" t="s">
        <v>704</v>
      </c>
      <c r="B211" s="5" t="s">
        <v>29</v>
      </c>
      <c r="C211" s="5" t="s">
        <v>12</v>
      </c>
      <c r="D211" s="223" t="s">
        <v>215</v>
      </c>
      <c r="E211" s="224" t="s">
        <v>12</v>
      </c>
      <c r="F211" s="225" t="s">
        <v>703</v>
      </c>
      <c r="G211" s="2"/>
      <c r="H211" s="421">
        <f>SUM(H212)</f>
        <v>11604709</v>
      </c>
      <c r="I211" s="421">
        <f>SUM(I212)</f>
        <v>11497568</v>
      </c>
    </row>
    <row r="212" spans="1:9" ht="48" customHeight="1" x14ac:dyDescent="0.25">
      <c r="A212" s="84" t="s">
        <v>76</v>
      </c>
      <c r="B212" s="5" t="s">
        <v>29</v>
      </c>
      <c r="C212" s="5" t="s">
        <v>12</v>
      </c>
      <c r="D212" s="223" t="s">
        <v>215</v>
      </c>
      <c r="E212" s="224" t="s">
        <v>12</v>
      </c>
      <c r="F212" s="225" t="s">
        <v>703</v>
      </c>
      <c r="G212" s="2" t="s">
        <v>13</v>
      </c>
      <c r="H212" s="423">
        <f>SUM(прил8!I245)</f>
        <v>11604709</v>
      </c>
      <c r="I212" s="423">
        <f>SUM(прил8!J245)</f>
        <v>11497568</v>
      </c>
    </row>
    <row r="213" spans="1:9" ht="48" customHeight="1" x14ac:dyDescent="0.25">
      <c r="A213" s="573" t="s">
        <v>692</v>
      </c>
      <c r="B213" s="5" t="s">
        <v>29</v>
      </c>
      <c r="C213" s="5" t="s">
        <v>12</v>
      </c>
      <c r="D213" s="223" t="s">
        <v>215</v>
      </c>
      <c r="E213" s="224" t="s">
        <v>12</v>
      </c>
      <c r="F213" s="225" t="s">
        <v>691</v>
      </c>
      <c r="G213" s="2"/>
      <c r="H213" s="421">
        <f>SUM(H214)</f>
        <v>4374032</v>
      </c>
      <c r="I213" s="421">
        <f>SUM(I214)</f>
        <v>4488159</v>
      </c>
    </row>
    <row r="214" spans="1:9" ht="32.25" customHeight="1" x14ac:dyDescent="0.25">
      <c r="A214" s="570" t="s">
        <v>537</v>
      </c>
      <c r="B214" s="5" t="s">
        <v>29</v>
      </c>
      <c r="C214" s="5" t="s">
        <v>12</v>
      </c>
      <c r="D214" s="223" t="s">
        <v>215</v>
      </c>
      <c r="E214" s="224" t="s">
        <v>12</v>
      </c>
      <c r="F214" s="225" t="s">
        <v>691</v>
      </c>
      <c r="G214" s="2" t="s">
        <v>16</v>
      </c>
      <c r="H214" s="423">
        <f>SUM(прил8!I247)</f>
        <v>4374032</v>
      </c>
      <c r="I214" s="423">
        <f>SUM(прил8!J247)</f>
        <v>4488159</v>
      </c>
    </row>
    <row r="215" spans="1:9" s="647" customFormat="1" ht="18" customHeight="1" x14ac:dyDescent="0.25">
      <c r="A215" s="571" t="s">
        <v>866</v>
      </c>
      <c r="B215" s="5" t="s">
        <v>29</v>
      </c>
      <c r="C215" s="5" t="s">
        <v>12</v>
      </c>
      <c r="D215" s="223" t="s">
        <v>215</v>
      </c>
      <c r="E215" s="224" t="s">
        <v>12</v>
      </c>
      <c r="F215" s="225" t="s">
        <v>865</v>
      </c>
      <c r="G215" s="2"/>
      <c r="H215" s="421">
        <f>SUM(H216)</f>
        <v>172160331</v>
      </c>
      <c r="I215" s="421">
        <f>SUM(I216)</f>
        <v>0</v>
      </c>
    </row>
    <row r="216" spans="1:9" s="647" customFormat="1" ht="32.25" customHeight="1" x14ac:dyDescent="0.25">
      <c r="A216" s="570" t="s">
        <v>537</v>
      </c>
      <c r="B216" s="5" t="s">
        <v>29</v>
      </c>
      <c r="C216" s="5" t="s">
        <v>12</v>
      </c>
      <c r="D216" s="223" t="s">
        <v>215</v>
      </c>
      <c r="E216" s="224" t="s">
        <v>12</v>
      </c>
      <c r="F216" s="225" t="s">
        <v>865</v>
      </c>
      <c r="G216" s="2" t="s">
        <v>16</v>
      </c>
      <c r="H216" s="423">
        <f>SUM(прил8!I249)</f>
        <v>172160331</v>
      </c>
      <c r="I216" s="423"/>
    </row>
    <row r="217" spans="1:9" s="647" customFormat="1" ht="32.25" customHeight="1" x14ac:dyDescent="0.25">
      <c r="A217" s="571" t="s">
        <v>868</v>
      </c>
      <c r="B217" s="5" t="s">
        <v>29</v>
      </c>
      <c r="C217" s="5" t="s">
        <v>12</v>
      </c>
      <c r="D217" s="223" t="s">
        <v>215</v>
      </c>
      <c r="E217" s="224" t="s">
        <v>12</v>
      </c>
      <c r="F217" s="225" t="s">
        <v>867</v>
      </c>
      <c r="G217" s="2"/>
      <c r="H217" s="421">
        <f>SUM(H218)</f>
        <v>7012567</v>
      </c>
      <c r="I217" s="421">
        <f>SUM(I218)</f>
        <v>0</v>
      </c>
    </row>
    <row r="218" spans="1:9" s="647" customFormat="1" ht="32.25" customHeight="1" x14ac:dyDescent="0.25">
      <c r="A218" s="570" t="s">
        <v>537</v>
      </c>
      <c r="B218" s="5" t="s">
        <v>29</v>
      </c>
      <c r="C218" s="5" t="s">
        <v>12</v>
      </c>
      <c r="D218" s="223" t="s">
        <v>215</v>
      </c>
      <c r="E218" s="224" t="s">
        <v>12</v>
      </c>
      <c r="F218" s="225" t="s">
        <v>867</v>
      </c>
      <c r="G218" s="2" t="s">
        <v>16</v>
      </c>
      <c r="H218" s="423">
        <f>SUM(прил8!I251)</f>
        <v>7012567</v>
      </c>
      <c r="I218" s="423"/>
    </row>
    <row r="219" spans="1:9" ht="32.25" customHeight="1" x14ac:dyDescent="0.25">
      <c r="A219" s="574" t="s">
        <v>446</v>
      </c>
      <c r="B219" s="2" t="s">
        <v>29</v>
      </c>
      <c r="C219" s="2" t="s">
        <v>12</v>
      </c>
      <c r="D219" s="223" t="s">
        <v>215</v>
      </c>
      <c r="E219" s="224" t="s">
        <v>12</v>
      </c>
      <c r="F219" s="225" t="s">
        <v>447</v>
      </c>
      <c r="G219" s="2"/>
      <c r="H219" s="421">
        <f>SUM(H220:H221)</f>
        <v>907338</v>
      </c>
      <c r="I219" s="421">
        <f>SUM(I220:I221)</f>
        <v>907338</v>
      </c>
    </row>
    <row r="220" spans="1:9" ht="49.5" customHeight="1" x14ac:dyDescent="0.25">
      <c r="A220" s="84" t="s">
        <v>76</v>
      </c>
      <c r="B220" s="2" t="s">
        <v>29</v>
      </c>
      <c r="C220" s="2" t="s">
        <v>12</v>
      </c>
      <c r="D220" s="223" t="s">
        <v>215</v>
      </c>
      <c r="E220" s="224" t="s">
        <v>12</v>
      </c>
      <c r="F220" s="225" t="s">
        <v>447</v>
      </c>
      <c r="G220" s="2" t="s">
        <v>13</v>
      </c>
      <c r="H220" s="423">
        <f>SUM(прил8!I253)</f>
        <v>710758</v>
      </c>
      <c r="I220" s="423">
        <f>SUM(прил8!J253)</f>
        <v>710758</v>
      </c>
    </row>
    <row r="221" spans="1:9" ht="16.5" customHeight="1" x14ac:dyDescent="0.25">
      <c r="A221" s="3" t="s">
        <v>40</v>
      </c>
      <c r="B221" s="2" t="s">
        <v>29</v>
      </c>
      <c r="C221" s="2" t="s">
        <v>12</v>
      </c>
      <c r="D221" s="223" t="s">
        <v>215</v>
      </c>
      <c r="E221" s="224" t="s">
        <v>12</v>
      </c>
      <c r="F221" s="225" t="s">
        <v>447</v>
      </c>
      <c r="G221" s="271" t="s">
        <v>39</v>
      </c>
      <c r="H221" s="423">
        <f>SUM(прил8!I254)</f>
        <v>196580</v>
      </c>
      <c r="I221" s="423">
        <f>SUM(прил8!J254)</f>
        <v>196580</v>
      </c>
    </row>
    <row r="222" spans="1:9" s="489" customFormat="1" ht="52.5" customHeight="1" x14ac:dyDescent="0.25">
      <c r="A222" s="569" t="s">
        <v>641</v>
      </c>
      <c r="B222" s="44" t="s">
        <v>29</v>
      </c>
      <c r="C222" s="44" t="s">
        <v>12</v>
      </c>
      <c r="D222" s="259" t="s">
        <v>215</v>
      </c>
      <c r="E222" s="260" t="s">
        <v>12</v>
      </c>
      <c r="F222" s="261" t="s">
        <v>640</v>
      </c>
      <c r="G222" s="44"/>
      <c r="H222" s="421">
        <f>SUM(H223)</f>
        <v>672557</v>
      </c>
      <c r="I222" s="421">
        <f>SUM(I223)</f>
        <v>672557</v>
      </c>
    </row>
    <row r="223" spans="1:9" s="489" customFormat="1" ht="36" customHeight="1" x14ac:dyDescent="0.25">
      <c r="A223" s="575" t="s">
        <v>537</v>
      </c>
      <c r="B223" s="44" t="s">
        <v>29</v>
      </c>
      <c r="C223" s="44" t="s">
        <v>12</v>
      </c>
      <c r="D223" s="259" t="s">
        <v>215</v>
      </c>
      <c r="E223" s="260" t="s">
        <v>12</v>
      </c>
      <c r="F223" s="261" t="s">
        <v>640</v>
      </c>
      <c r="G223" s="44" t="s">
        <v>16</v>
      </c>
      <c r="H223" s="423">
        <f>SUM(прил8!I256)</f>
        <v>672557</v>
      </c>
      <c r="I223" s="423">
        <f>SUM(прил8!J256)</f>
        <v>672557</v>
      </c>
    </row>
    <row r="224" spans="1:9" ht="48.75" customHeight="1" x14ac:dyDescent="0.25">
      <c r="A224" s="574" t="s">
        <v>598</v>
      </c>
      <c r="B224" s="44" t="s">
        <v>29</v>
      </c>
      <c r="C224" s="44" t="s">
        <v>12</v>
      </c>
      <c r="D224" s="259" t="s">
        <v>215</v>
      </c>
      <c r="E224" s="260" t="s">
        <v>12</v>
      </c>
      <c r="F224" s="261" t="s">
        <v>448</v>
      </c>
      <c r="G224" s="44"/>
      <c r="H224" s="421">
        <f>SUM(H225)</f>
        <v>2943303</v>
      </c>
      <c r="I224" s="421">
        <f>SUM(I225)</f>
        <v>2943303</v>
      </c>
    </row>
    <row r="225" spans="1:9" ht="30.75" customHeight="1" x14ac:dyDescent="0.25">
      <c r="A225" s="575" t="s">
        <v>537</v>
      </c>
      <c r="B225" s="59" t="s">
        <v>29</v>
      </c>
      <c r="C225" s="44" t="s">
        <v>12</v>
      </c>
      <c r="D225" s="259" t="s">
        <v>215</v>
      </c>
      <c r="E225" s="260" t="s">
        <v>12</v>
      </c>
      <c r="F225" s="261" t="s">
        <v>448</v>
      </c>
      <c r="G225" s="44" t="s">
        <v>16</v>
      </c>
      <c r="H225" s="423">
        <f>SUM(прил8!I258)</f>
        <v>2943303</v>
      </c>
      <c r="I225" s="423">
        <f>SUM(прил8!J258)</f>
        <v>2943303</v>
      </c>
    </row>
    <row r="226" spans="1:9" s="647" customFormat="1" ht="18" customHeight="1" x14ac:dyDescent="0.25">
      <c r="A226" s="576" t="s">
        <v>870</v>
      </c>
      <c r="B226" s="44" t="s">
        <v>29</v>
      </c>
      <c r="C226" s="44" t="s">
        <v>12</v>
      </c>
      <c r="D226" s="259" t="s">
        <v>215</v>
      </c>
      <c r="E226" s="260" t="s">
        <v>12</v>
      </c>
      <c r="F226" s="261" t="s">
        <v>869</v>
      </c>
      <c r="G226" s="44"/>
      <c r="H226" s="421">
        <f>SUM(H227)</f>
        <v>143113</v>
      </c>
      <c r="I226" s="421">
        <f>SUM(I227)</f>
        <v>0</v>
      </c>
    </row>
    <row r="227" spans="1:9" s="647" customFormat="1" ht="30.75" customHeight="1" x14ac:dyDescent="0.25">
      <c r="A227" s="575" t="s">
        <v>537</v>
      </c>
      <c r="B227" s="59" t="s">
        <v>29</v>
      </c>
      <c r="C227" s="44" t="s">
        <v>12</v>
      </c>
      <c r="D227" s="259" t="s">
        <v>215</v>
      </c>
      <c r="E227" s="260" t="s">
        <v>12</v>
      </c>
      <c r="F227" s="261" t="s">
        <v>869</v>
      </c>
      <c r="G227" s="44" t="s">
        <v>16</v>
      </c>
      <c r="H227" s="423">
        <f>SUM(прил8!I260)</f>
        <v>143113</v>
      </c>
      <c r="I227" s="423"/>
    </row>
    <row r="228" spans="1:9" ht="33" customHeight="1" x14ac:dyDescent="0.25">
      <c r="A228" s="3" t="s">
        <v>84</v>
      </c>
      <c r="B228" s="5" t="s">
        <v>29</v>
      </c>
      <c r="C228" s="5" t="s">
        <v>12</v>
      </c>
      <c r="D228" s="223" t="s">
        <v>215</v>
      </c>
      <c r="E228" s="224" t="s">
        <v>12</v>
      </c>
      <c r="F228" s="225" t="s">
        <v>415</v>
      </c>
      <c r="G228" s="2"/>
      <c r="H228" s="421">
        <f>SUM(H229:H231)</f>
        <v>20501231</v>
      </c>
      <c r="I228" s="421">
        <f>SUM(I229:I231)</f>
        <v>20233102</v>
      </c>
    </row>
    <row r="229" spans="1:9" ht="49.5" customHeight="1" x14ac:dyDescent="0.25">
      <c r="A229" s="84" t="s">
        <v>76</v>
      </c>
      <c r="B229" s="5" t="s">
        <v>29</v>
      </c>
      <c r="C229" s="5" t="s">
        <v>12</v>
      </c>
      <c r="D229" s="223" t="s">
        <v>215</v>
      </c>
      <c r="E229" s="224" t="s">
        <v>12</v>
      </c>
      <c r="F229" s="225" t="s">
        <v>415</v>
      </c>
      <c r="G229" s="2" t="s">
        <v>13</v>
      </c>
      <c r="H229" s="422">
        <f>SUM(прил8!I262)</f>
        <v>2278307</v>
      </c>
      <c r="I229" s="422">
        <f>SUM(прил8!J262)</f>
        <v>2278307</v>
      </c>
    </row>
    <row r="230" spans="1:9" ht="31.5" customHeight="1" x14ac:dyDescent="0.25">
      <c r="A230" s="570" t="s">
        <v>537</v>
      </c>
      <c r="B230" s="5" t="s">
        <v>29</v>
      </c>
      <c r="C230" s="5" t="s">
        <v>12</v>
      </c>
      <c r="D230" s="223" t="s">
        <v>215</v>
      </c>
      <c r="E230" s="224" t="s">
        <v>12</v>
      </c>
      <c r="F230" s="225" t="s">
        <v>415</v>
      </c>
      <c r="G230" s="2" t="s">
        <v>16</v>
      </c>
      <c r="H230" s="422">
        <f>SUM(прил8!I263)</f>
        <v>15813116</v>
      </c>
      <c r="I230" s="422">
        <f>SUM(прил8!J263)</f>
        <v>15544987</v>
      </c>
    </row>
    <row r="231" spans="1:9" ht="16.5" customHeight="1" x14ac:dyDescent="0.25">
      <c r="A231" s="3" t="s">
        <v>18</v>
      </c>
      <c r="B231" s="44" t="s">
        <v>29</v>
      </c>
      <c r="C231" s="44" t="s">
        <v>12</v>
      </c>
      <c r="D231" s="259" t="s">
        <v>215</v>
      </c>
      <c r="E231" s="260" t="s">
        <v>12</v>
      </c>
      <c r="F231" s="261" t="s">
        <v>415</v>
      </c>
      <c r="G231" s="44" t="s">
        <v>17</v>
      </c>
      <c r="H231" s="422">
        <f>SUM(прил8!I264)</f>
        <v>2409808</v>
      </c>
      <c r="I231" s="422">
        <f>SUM(прил8!J264)</f>
        <v>2409808</v>
      </c>
    </row>
    <row r="232" spans="1:9" s="489" customFormat="1" ht="32.25" customHeight="1" x14ac:dyDescent="0.25">
      <c r="A232" s="576" t="s">
        <v>633</v>
      </c>
      <c r="B232" s="44" t="s">
        <v>29</v>
      </c>
      <c r="C232" s="44" t="s">
        <v>12</v>
      </c>
      <c r="D232" s="259" t="s">
        <v>215</v>
      </c>
      <c r="E232" s="260" t="s">
        <v>12</v>
      </c>
      <c r="F232" s="261" t="s">
        <v>632</v>
      </c>
      <c r="G232" s="44"/>
      <c r="H232" s="421">
        <f>SUM(H233)</f>
        <v>1243351</v>
      </c>
      <c r="I232" s="421">
        <f>SUM(I233)</f>
        <v>1243351</v>
      </c>
    </row>
    <row r="233" spans="1:9" s="489" customFormat="1" ht="33" customHeight="1" x14ac:dyDescent="0.25">
      <c r="A233" s="576" t="s">
        <v>537</v>
      </c>
      <c r="B233" s="44" t="s">
        <v>29</v>
      </c>
      <c r="C233" s="44" t="s">
        <v>12</v>
      </c>
      <c r="D233" s="259" t="s">
        <v>215</v>
      </c>
      <c r="E233" s="260" t="s">
        <v>12</v>
      </c>
      <c r="F233" s="261" t="s">
        <v>632</v>
      </c>
      <c r="G233" s="44" t="s">
        <v>16</v>
      </c>
      <c r="H233" s="423">
        <f>SUM(прил8!I266)</f>
        <v>1243351</v>
      </c>
      <c r="I233" s="423">
        <f>SUM(прил8!J266)</f>
        <v>1243351</v>
      </c>
    </row>
    <row r="234" spans="1:9" s="493" customFormat="1" ht="18.75" customHeight="1" x14ac:dyDescent="0.25">
      <c r="A234" s="3" t="s">
        <v>663</v>
      </c>
      <c r="B234" s="2" t="s">
        <v>29</v>
      </c>
      <c r="C234" s="2" t="s">
        <v>12</v>
      </c>
      <c r="D234" s="223" t="s">
        <v>215</v>
      </c>
      <c r="E234" s="224" t="s">
        <v>658</v>
      </c>
      <c r="F234" s="225" t="s">
        <v>384</v>
      </c>
      <c r="G234" s="2"/>
      <c r="H234" s="421">
        <f>SUM(H235)</f>
        <v>0</v>
      </c>
      <c r="I234" s="421">
        <f>SUM(I235)</f>
        <v>2904406</v>
      </c>
    </row>
    <row r="235" spans="1:9" s="493" customFormat="1" ht="51" customHeight="1" x14ac:dyDescent="0.25">
      <c r="A235" s="3" t="s">
        <v>772</v>
      </c>
      <c r="B235" s="2" t="s">
        <v>29</v>
      </c>
      <c r="C235" s="2" t="s">
        <v>12</v>
      </c>
      <c r="D235" s="223" t="s">
        <v>215</v>
      </c>
      <c r="E235" s="224" t="s">
        <v>658</v>
      </c>
      <c r="F235" s="225" t="s">
        <v>659</v>
      </c>
      <c r="G235" s="2"/>
      <c r="H235" s="421">
        <f>SUM(H236)</f>
        <v>0</v>
      </c>
      <c r="I235" s="421">
        <f>SUM(I236)</f>
        <v>2904406</v>
      </c>
    </row>
    <row r="236" spans="1:9" s="493" customFormat="1" ht="32.25" customHeight="1" x14ac:dyDescent="0.25">
      <c r="A236" s="576" t="s">
        <v>537</v>
      </c>
      <c r="B236" s="2" t="s">
        <v>29</v>
      </c>
      <c r="C236" s="2" t="s">
        <v>12</v>
      </c>
      <c r="D236" s="223" t="s">
        <v>215</v>
      </c>
      <c r="E236" s="224" t="s">
        <v>658</v>
      </c>
      <c r="F236" s="225" t="s">
        <v>659</v>
      </c>
      <c r="G236" s="2" t="s">
        <v>16</v>
      </c>
      <c r="H236" s="423">
        <f>SUM(прил8!I269)</f>
        <v>0</v>
      </c>
      <c r="I236" s="423">
        <f>SUM(прил8!J269)</f>
        <v>2904406</v>
      </c>
    </row>
    <row r="237" spans="1:9" s="519" customFormat="1" ht="16.5" customHeight="1" x14ac:dyDescent="0.25">
      <c r="A237" s="3" t="s">
        <v>665</v>
      </c>
      <c r="B237" s="2" t="s">
        <v>29</v>
      </c>
      <c r="C237" s="2" t="s">
        <v>12</v>
      </c>
      <c r="D237" s="223" t="s">
        <v>215</v>
      </c>
      <c r="E237" s="224" t="s">
        <v>660</v>
      </c>
      <c r="F237" s="225" t="s">
        <v>384</v>
      </c>
      <c r="G237" s="2"/>
      <c r="H237" s="421">
        <f>SUM(H238)</f>
        <v>2025398</v>
      </c>
      <c r="I237" s="421">
        <f>SUM(I238)</f>
        <v>0</v>
      </c>
    </row>
    <row r="238" spans="1:9" s="519" customFormat="1" ht="48.75" customHeight="1" x14ac:dyDescent="0.25">
      <c r="A238" s="576" t="s">
        <v>678</v>
      </c>
      <c r="B238" s="2" t="s">
        <v>29</v>
      </c>
      <c r="C238" s="2" t="s">
        <v>12</v>
      </c>
      <c r="D238" s="223" t="s">
        <v>215</v>
      </c>
      <c r="E238" s="224" t="s">
        <v>660</v>
      </c>
      <c r="F238" s="225" t="s">
        <v>677</v>
      </c>
      <c r="G238" s="2"/>
      <c r="H238" s="421">
        <f>SUM(H239)</f>
        <v>2025398</v>
      </c>
      <c r="I238" s="421">
        <f>SUM(I239)</f>
        <v>0</v>
      </c>
    </row>
    <row r="239" spans="1:9" s="519" customFormat="1" ht="32.25" customHeight="1" x14ac:dyDescent="0.25">
      <c r="A239" s="576" t="s">
        <v>537</v>
      </c>
      <c r="B239" s="2" t="s">
        <v>29</v>
      </c>
      <c r="C239" s="2" t="s">
        <v>12</v>
      </c>
      <c r="D239" s="223" t="s">
        <v>215</v>
      </c>
      <c r="E239" s="224" t="s">
        <v>660</v>
      </c>
      <c r="F239" s="225" t="s">
        <v>677</v>
      </c>
      <c r="G239" s="2" t="s">
        <v>16</v>
      </c>
      <c r="H239" s="423">
        <f>SUM(прил8!I272)</f>
        <v>2025398</v>
      </c>
      <c r="I239" s="423">
        <f>SUM(прил8!J272)</f>
        <v>0</v>
      </c>
    </row>
    <row r="240" spans="1:9" s="493" customFormat="1" ht="18.75" customHeight="1" x14ac:dyDescent="0.25">
      <c r="A240" s="3" t="s">
        <v>664</v>
      </c>
      <c r="B240" s="2" t="s">
        <v>29</v>
      </c>
      <c r="C240" s="2" t="s">
        <v>12</v>
      </c>
      <c r="D240" s="223" t="s">
        <v>215</v>
      </c>
      <c r="E240" s="224" t="s">
        <v>661</v>
      </c>
      <c r="F240" s="225" t="s">
        <v>384</v>
      </c>
      <c r="G240" s="2"/>
      <c r="H240" s="421">
        <f>SUM(H241)</f>
        <v>0</v>
      </c>
      <c r="I240" s="421">
        <f>SUM(I241)</f>
        <v>875991</v>
      </c>
    </row>
    <row r="241" spans="1:9" s="493" customFormat="1" ht="33.75" customHeight="1" x14ac:dyDescent="0.25">
      <c r="A241" s="3" t="s">
        <v>771</v>
      </c>
      <c r="B241" s="2" t="s">
        <v>29</v>
      </c>
      <c r="C241" s="2" t="s">
        <v>12</v>
      </c>
      <c r="D241" s="223" t="s">
        <v>215</v>
      </c>
      <c r="E241" s="224" t="s">
        <v>661</v>
      </c>
      <c r="F241" s="225" t="s">
        <v>662</v>
      </c>
      <c r="G241" s="2"/>
      <c r="H241" s="421">
        <f>SUM(H242)</f>
        <v>0</v>
      </c>
      <c r="I241" s="421">
        <f>SUM(I242)</f>
        <v>875991</v>
      </c>
    </row>
    <row r="242" spans="1:9" s="493" customFormat="1" ht="32.25" customHeight="1" x14ac:dyDescent="0.25">
      <c r="A242" s="576" t="s">
        <v>537</v>
      </c>
      <c r="B242" s="2" t="s">
        <v>29</v>
      </c>
      <c r="C242" s="2" t="s">
        <v>12</v>
      </c>
      <c r="D242" s="223" t="s">
        <v>215</v>
      </c>
      <c r="E242" s="224" t="s">
        <v>661</v>
      </c>
      <c r="F242" s="225" t="s">
        <v>662</v>
      </c>
      <c r="G242" s="2" t="s">
        <v>16</v>
      </c>
      <c r="H242" s="423">
        <f>SUM(прил8!I275)</f>
        <v>0</v>
      </c>
      <c r="I242" s="423">
        <f>SUM(прил8!J275)</f>
        <v>875991</v>
      </c>
    </row>
    <row r="243" spans="1:9" s="37" customFormat="1" ht="64.5" customHeight="1" x14ac:dyDescent="0.25">
      <c r="A243" s="75" t="s">
        <v>128</v>
      </c>
      <c r="B243" s="28" t="s">
        <v>29</v>
      </c>
      <c r="C243" s="42" t="s">
        <v>12</v>
      </c>
      <c r="D243" s="232" t="s">
        <v>199</v>
      </c>
      <c r="E243" s="233" t="s">
        <v>383</v>
      </c>
      <c r="F243" s="234" t="s">
        <v>384</v>
      </c>
      <c r="G243" s="28"/>
      <c r="H243" s="420">
        <f t="shared" ref="H243:I246" si="21">SUM(H244)</f>
        <v>1425500</v>
      </c>
      <c r="I243" s="420">
        <f t="shared" si="21"/>
        <v>1425500</v>
      </c>
    </row>
    <row r="244" spans="1:9" s="37" customFormat="1" ht="96" customHeight="1" x14ac:dyDescent="0.25">
      <c r="A244" s="76" t="s">
        <v>144</v>
      </c>
      <c r="B244" s="2" t="s">
        <v>29</v>
      </c>
      <c r="C244" s="35" t="s">
        <v>12</v>
      </c>
      <c r="D244" s="262" t="s">
        <v>201</v>
      </c>
      <c r="E244" s="263" t="s">
        <v>383</v>
      </c>
      <c r="F244" s="264" t="s">
        <v>384</v>
      </c>
      <c r="G244" s="2"/>
      <c r="H244" s="421">
        <f t="shared" si="21"/>
        <v>1425500</v>
      </c>
      <c r="I244" s="421">
        <f t="shared" si="21"/>
        <v>1425500</v>
      </c>
    </row>
    <row r="245" spans="1:9" s="37" customFormat="1" ht="48.75" customHeight="1" x14ac:dyDescent="0.25">
      <c r="A245" s="76" t="s">
        <v>403</v>
      </c>
      <c r="B245" s="2" t="s">
        <v>29</v>
      </c>
      <c r="C245" s="35" t="s">
        <v>12</v>
      </c>
      <c r="D245" s="262" t="s">
        <v>201</v>
      </c>
      <c r="E245" s="263" t="s">
        <v>10</v>
      </c>
      <c r="F245" s="264" t="s">
        <v>384</v>
      </c>
      <c r="G245" s="2"/>
      <c r="H245" s="421">
        <f t="shared" si="21"/>
        <v>1425500</v>
      </c>
      <c r="I245" s="421">
        <f t="shared" si="21"/>
        <v>1425500</v>
      </c>
    </row>
    <row r="246" spans="1:9" s="37" customFormat="1" ht="15.75" customHeight="1" x14ac:dyDescent="0.25">
      <c r="A246" s="3" t="s">
        <v>99</v>
      </c>
      <c r="B246" s="2" t="s">
        <v>29</v>
      </c>
      <c r="C246" s="35" t="s">
        <v>12</v>
      </c>
      <c r="D246" s="262" t="s">
        <v>201</v>
      </c>
      <c r="E246" s="263" t="s">
        <v>10</v>
      </c>
      <c r="F246" s="264" t="s">
        <v>404</v>
      </c>
      <c r="G246" s="2"/>
      <c r="H246" s="421">
        <f t="shared" si="21"/>
        <v>1425500</v>
      </c>
      <c r="I246" s="421">
        <f t="shared" si="21"/>
        <v>1425500</v>
      </c>
    </row>
    <row r="247" spans="1:9" s="37" customFormat="1" ht="31.5" customHeight="1" x14ac:dyDescent="0.25">
      <c r="A247" s="570" t="s">
        <v>537</v>
      </c>
      <c r="B247" s="2" t="s">
        <v>29</v>
      </c>
      <c r="C247" s="35" t="s">
        <v>12</v>
      </c>
      <c r="D247" s="262" t="s">
        <v>201</v>
      </c>
      <c r="E247" s="263" t="s">
        <v>10</v>
      </c>
      <c r="F247" s="264" t="s">
        <v>404</v>
      </c>
      <c r="G247" s="2" t="s">
        <v>16</v>
      </c>
      <c r="H247" s="422">
        <f>SUM(прил8!I280)</f>
        <v>1425500</v>
      </c>
      <c r="I247" s="422">
        <f>SUM(прил8!J280)</f>
        <v>1425500</v>
      </c>
    </row>
    <row r="248" spans="1:9" s="37" customFormat="1" ht="18" customHeight="1" x14ac:dyDescent="0.25">
      <c r="A248" s="86" t="s">
        <v>570</v>
      </c>
      <c r="B248" s="23" t="s">
        <v>29</v>
      </c>
      <c r="C248" s="380" t="s">
        <v>15</v>
      </c>
      <c r="D248" s="381"/>
      <c r="E248" s="382"/>
      <c r="F248" s="383"/>
      <c r="G248" s="23"/>
      <c r="H248" s="427">
        <f>SUM(+H249+H258)</f>
        <v>11454467</v>
      </c>
      <c r="I248" s="427">
        <f>SUM(+I249+I258)</f>
        <v>11454467</v>
      </c>
    </row>
    <row r="249" spans="1:9" s="37" customFormat="1" ht="31.5" customHeight="1" x14ac:dyDescent="0.25">
      <c r="A249" s="27" t="s">
        <v>141</v>
      </c>
      <c r="B249" s="28" t="s">
        <v>29</v>
      </c>
      <c r="C249" s="28" t="s">
        <v>15</v>
      </c>
      <c r="D249" s="220" t="s">
        <v>441</v>
      </c>
      <c r="E249" s="221" t="s">
        <v>383</v>
      </c>
      <c r="F249" s="222" t="s">
        <v>384</v>
      </c>
      <c r="G249" s="28"/>
      <c r="H249" s="420">
        <f>SUM(H250)</f>
        <v>11329467</v>
      </c>
      <c r="I249" s="420">
        <f>SUM(I250)</f>
        <v>11329467</v>
      </c>
    </row>
    <row r="250" spans="1:9" s="37" customFormat="1" ht="48" customHeight="1" x14ac:dyDescent="0.25">
      <c r="A250" s="3" t="s">
        <v>146</v>
      </c>
      <c r="B250" s="44" t="s">
        <v>29</v>
      </c>
      <c r="C250" s="44" t="s">
        <v>15</v>
      </c>
      <c r="D250" s="259" t="s">
        <v>216</v>
      </c>
      <c r="E250" s="260" t="s">
        <v>383</v>
      </c>
      <c r="F250" s="261" t="s">
        <v>384</v>
      </c>
      <c r="G250" s="44"/>
      <c r="H250" s="421">
        <f>SUM(H251)</f>
        <v>11329467</v>
      </c>
      <c r="I250" s="421">
        <f>SUM(I251)</f>
        <v>11329467</v>
      </c>
    </row>
    <row r="251" spans="1:9" s="37" customFormat="1" ht="33" customHeight="1" x14ac:dyDescent="0.25">
      <c r="A251" s="3" t="s">
        <v>455</v>
      </c>
      <c r="B251" s="44" t="s">
        <v>29</v>
      </c>
      <c r="C251" s="44" t="s">
        <v>15</v>
      </c>
      <c r="D251" s="259" t="s">
        <v>216</v>
      </c>
      <c r="E251" s="260" t="s">
        <v>10</v>
      </c>
      <c r="F251" s="261" t="s">
        <v>384</v>
      </c>
      <c r="G251" s="44"/>
      <c r="H251" s="421">
        <f>SUM(H252+H256)</f>
        <v>11329467</v>
      </c>
      <c r="I251" s="421">
        <f>SUM(I252+I256)</f>
        <v>11329467</v>
      </c>
    </row>
    <row r="252" spans="1:9" s="37" customFormat="1" ht="32.25" customHeight="1" x14ac:dyDescent="0.25">
      <c r="A252" s="3" t="s">
        <v>84</v>
      </c>
      <c r="B252" s="44" t="s">
        <v>29</v>
      </c>
      <c r="C252" s="44" t="s">
        <v>15</v>
      </c>
      <c r="D252" s="259" t="s">
        <v>216</v>
      </c>
      <c r="E252" s="260" t="s">
        <v>10</v>
      </c>
      <c r="F252" s="261" t="s">
        <v>415</v>
      </c>
      <c r="G252" s="44"/>
      <c r="H252" s="421">
        <f>SUM(H253:H255)</f>
        <v>11329467</v>
      </c>
      <c r="I252" s="421">
        <f>SUM(I253:I255)</f>
        <v>11329467</v>
      </c>
    </row>
    <row r="253" spans="1:9" s="37" customFormat="1" ht="31.5" customHeight="1" x14ac:dyDescent="0.25">
      <c r="A253" s="101" t="s">
        <v>834</v>
      </c>
      <c r="B253" s="44" t="s">
        <v>29</v>
      </c>
      <c r="C253" s="44" t="s">
        <v>15</v>
      </c>
      <c r="D253" s="259" t="s">
        <v>216</v>
      </c>
      <c r="E253" s="260" t="s">
        <v>10</v>
      </c>
      <c r="F253" s="261" t="s">
        <v>415</v>
      </c>
      <c r="G253" s="44" t="s">
        <v>835</v>
      </c>
      <c r="H253" s="423">
        <f>SUM(прил8!I286)</f>
        <v>11329467</v>
      </c>
      <c r="I253" s="423">
        <f>SUM(прил8!J286)</f>
        <v>11329467</v>
      </c>
    </row>
    <row r="254" spans="1:9" s="37" customFormat="1" ht="32.25" hidden="1" customHeight="1" x14ac:dyDescent="0.25">
      <c r="A254" s="585" t="s">
        <v>537</v>
      </c>
      <c r="B254" s="44" t="s">
        <v>29</v>
      </c>
      <c r="C254" s="44" t="s">
        <v>15</v>
      </c>
      <c r="D254" s="259" t="s">
        <v>216</v>
      </c>
      <c r="E254" s="260" t="s">
        <v>10</v>
      </c>
      <c r="F254" s="261" t="s">
        <v>415</v>
      </c>
      <c r="G254" s="44" t="s">
        <v>16</v>
      </c>
      <c r="H254" s="423">
        <f>SUM(прил8!I287)</f>
        <v>0</v>
      </c>
      <c r="I254" s="423">
        <f>SUM(прил8!J287)</f>
        <v>0</v>
      </c>
    </row>
    <row r="255" spans="1:9" s="37" customFormat="1" ht="16.5" hidden="1" customHeight="1" x14ac:dyDescent="0.25">
      <c r="A255" s="61" t="s">
        <v>18</v>
      </c>
      <c r="B255" s="44" t="s">
        <v>29</v>
      </c>
      <c r="C255" s="44" t="s">
        <v>15</v>
      </c>
      <c r="D255" s="259" t="s">
        <v>216</v>
      </c>
      <c r="E255" s="260" t="s">
        <v>10</v>
      </c>
      <c r="F255" s="261" t="s">
        <v>415</v>
      </c>
      <c r="G255" s="44" t="s">
        <v>17</v>
      </c>
      <c r="H255" s="423">
        <f>SUM(прил8!I288)</f>
        <v>0</v>
      </c>
      <c r="I255" s="423">
        <f>SUM(прил8!J288)</f>
        <v>0</v>
      </c>
    </row>
    <row r="256" spans="1:9" s="37" customFormat="1" ht="31.5" hidden="1" customHeight="1" x14ac:dyDescent="0.25">
      <c r="A256" s="61" t="s">
        <v>837</v>
      </c>
      <c r="B256" s="44" t="s">
        <v>29</v>
      </c>
      <c r="C256" s="44" t="s">
        <v>15</v>
      </c>
      <c r="D256" s="259" t="s">
        <v>216</v>
      </c>
      <c r="E256" s="260" t="s">
        <v>10</v>
      </c>
      <c r="F256" s="261" t="s">
        <v>836</v>
      </c>
      <c r="G256" s="44"/>
      <c r="H256" s="421">
        <f>SUM(H257)</f>
        <v>0</v>
      </c>
      <c r="I256" s="421">
        <f>SUM(I257)</f>
        <v>0</v>
      </c>
    </row>
    <row r="257" spans="1:9" s="37" customFormat="1" ht="33" hidden="1" customHeight="1" x14ac:dyDescent="0.25">
      <c r="A257" s="101" t="s">
        <v>834</v>
      </c>
      <c r="B257" s="44" t="s">
        <v>29</v>
      </c>
      <c r="C257" s="44" t="s">
        <v>15</v>
      </c>
      <c r="D257" s="259" t="s">
        <v>216</v>
      </c>
      <c r="E257" s="260" t="s">
        <v>10</v>
      </c>
      <c r="F257" s="261" t="s">
        <v>836</v>
      </c>
      <c r="G257" s="44" t="s">
        <v>835</v>
      </c>
      <c r="H257" s="423">
        <f>SUM(прил8!I290)</f>
        <v>0</v>
      </c>
      <c r="I257" s="423">
        <f>SUM(прил8!J290)</f>
        <v>0</v>
      </c>
    </row>
    <row r="258" spans="1:9" s="37" customFormat="1" ht="64.5" customHeight="1" x14ac:dyDescent="0.25">
      <c r="A258" s="75" t="s">
        <v>128</v>
      </c>
      <c r="B258" s="28" t="s">
        <v>29</v>
      </c>
      <c r="C258" s="42" t="s">
        <v>15</v>
      </c>
      <c r="D258" s="232" t="s">
        <v>199</v>
      </c>
      <c r="E258" s="233" t="s">
        <v>383</v>
      </c>
      <c r="F258" s="234" t="s">
        <v>384</v>
      </c>
      <c r="G258" s="28"/>
      <c r="H258" s="420">
        <f t="shared" ref="H258:I261" si="22">SUM(H259)</f>
        <v>125000</v>
      </c>
      <c r="I258" s="420">
        <f t="shared" si="22"/>
        <v>125000</v>
      </c>
    </row>
    <row r="259" spans="1:9" s="37" customFormat="1" ht="94.5" customHeight="1" x14ac:dyDescent="0.25">
      <c r="A259" s="76" t="s">
        <v>144</v>
      </c>
      <c r="B259" s="2" t="s">
        <v>29</v>
      </c>
      <c r="C259" s="35" t="s">
        <v>15</v>
      </c>
      <c r="D259" s="262" t="s">
        <v>201</v>
      </c>
      <c r="E259" s="263" t="s">
        <v>383</v>
      </c>
      <c r="F259" s="264" t="s">
        <v>384</v>
      </c>
      <c r="G259" s="2"/>
      <c r="H259" s="421">
        <f t="shared" si="22"/>
        <v>125000</v>
      </c>
      <c r="I259" s="421">
        <f t="shared" si="22"/>
        <v>125000</v>
      </c>
    </row>
    <row r="260" spans="1:9" s="37" customFormat="1" ht="46.5" customHeight="1" x14ac:dyDescent="0.25">
      <c r="A260" s="76" t="s">
        <v>403</v>
      </c>
      <c r="B260" s="2" t="s">
        <v>29</v>
      </c>
      <c r="C260" s="35" t="s">
        <v>15</v>
      </c>
      <c r="D260" s="262" t="s">
        <v>201</v>
      </c>
      <c r="E260" s="263" t="s">
        <v>10</v>
      </c>
      <c r="F260" s="264" t="s">
        <v>384</v>
      </c>
      <c r="G260" s="2"/>
      <c r="H260" s="421">
        <f t="shared" si="22"/>
        <v>125000</v>
      </c>
      <c r="I260" s="421">
        <f t="shared" si="22"/>
        <v>125000</v>
      </c>
    </row>
    <row r="261" spans="1:9" s="37" customFormat="1" ht="18.75" customHeight="1" x14ac:dyDescent="0.25">
      <c r="A261" s="3" t="s">
        <v>99</v>
      </c>
      <c r="B261" s="2" t="s">
        <v>29</v>
      </c>
      <c r="C261" s="35" t="s">
        <v>15</v>
      </c>
      <c r="D261" s="262" t="s">
        <v>201</v>
      </c>
      <c r="E261" s="263" t="s">
        <v>10</v>
      </c>
      <c r="F261" s="264" t="s">
        <v>404</v>
      </c>
      <c r="G261" s="2"/>
      <c r="H261" s="421">
        <f t="shared" si="22"/>
        <v>125000</v>
      </c>
      <c r="I261" s="421">
        <f t="shared" si="22"/>
        <v>125000</v>
      </c>
    </row>
    <row r="262" spans="1:9" s="37" customFormat="1" ht="34.5" customHeight="1" x14ac:dyDescent="0.25">
      <c r="A262" s="101" t="s">
        <v>834</v>
      </c>
      <c r="B262" s="2" t="s">
        <v>29</v>
      </c>
      <c r="C262" s="35" t="s">
        <v>15</v>
      </c>
      <c r="D262" s="262" t="s">
        <v>201</v>
      </c>
      <c r="E262" s="263" t="s">
        <v>10</v>
      </c>
      <c r="F262" s="264" t="s">
        <v>404</v>
      </c>
      <c r="G262" s="2" t="s">
        <v>835</v>
      </c>
      <c r="H262" s="422">
        <f>SUM(прил8!I295)</f>
        <v>125000</v>
      </c>
      <c r="I262" s="422">
        <f>SUM(прил8!J295)</f>
        <v>125000</v>
      </c>
    </row>
    <row r="263" spans="1:9" ht="15.75" x14ac:dyDescent="0.25">
      <c r="A263" s="86" t="s">
        <v>576</v>
      </c>
      <c r="B263" s="23" t="s">
        <v>29</v>
      </c>
      <c r="C263" s="23" t="s">
        <v>29</v>
      </c>
      <c r="D263" s="217"/>
      <c r="E263" s="218"/>
      <c r="F263" s="219"/>
      <c r="G263" s="22"/>
      <c r="H263" s="427">
        <f>SUM(H264,H276)</f>
        <v>1423700</v>
      </c>
      <c r="I263" s="427">
        <f>SUM(I264,I276)</f>
        <v>1423700</v>
      </c>
    </row>
    <row r="264" spans="1:9" ht="63" x14ac:dyDescent="0.25">
      <c r="A264" s="75" t="s">
        <v>151</v>
      </c>
      <c r="B264" s="28" t="s">
        <v>29</v>
      </c>
      <c r="C264" s="28" t="s">
        <v>29</v>
      </c>
      <c r="D264" s="220" t="s">
        <v>456</v>
      </c>
      <c r="E264" s="221" t="s">
        <v>383</v>
      </c>
      <c r="F264" s="222" t="s">
        <v>384</v>
      </c>
      <c r="G264" s="28"/>
      <c r="H264" s="420">
        <f>SUM(H265,H269)</f>
        <v>1398700</v>
      </c>
      <c r="I264" s="420">
        <f>SUM(I265,I269)</f>
        <v>1398700</v>
      </c>
    </row>
    <row r="265" spans="1:9" ht="81.75" customHeight="1" x14ac:dyDescent="0.25">
      <c r="A265" s="54" t="s">
        <v>152</v>
      </c>
      <c r="B265" s="44" t="s">
        <v>29</v>
      </c>
      <c r="C265" s="44" t="s">
        <v>29</v>
      </c>
      <c r="D265" s="259" t="s">
        <v>223</v>
      </c>
      <c r="E265" s="260" t="s">
        <v>383</v>
      </c>
      <c r="F265" s="261" t="s">
        <v>384</v>
      </c>
      <c r="G265" s="44"/>
      <c r="H265" s="421">
        <f t="shared" ref="H265:I267" si="23">SUM(H266)</f>
        <v>148000</v>
      </c>
      <c r="I265" s="421">
        <f t="shared" si="23"/>
        <v>148000</v>
      </c>
    </row>
    <row r="266" spans="1:9" ht="33" customHeight="1" x14ac:dyDescent="0.25">
      <c r="A266" s="54" t="s">
        <v>457</v>
      </c>
      <c r="B266" s="44" t="s">
        <v>29</v>
      </c>
      <c r="C266" s="44" t="s">
        <v>29</v>
      </c>
      <c r="D266" s="259" t="s">
        <v>223</v>
      </c>
      <c r="E266" s="260" t="s">
        <v>10</v>
      </c>
      <c r="F266" s="261" t="s">
        <v>384</v>
      </c>
      <c r="G266" s="44"/>
      <c r="H266" s="421">
        <f t="shared" si="23"/>
        <v>148000</v>
      </c>
      <c r="I266" s="421">
        <f t="shared" si="23"/>
        <v>148000</v>
      </c>
    </row>
    <row r="267" spans="1:9" ht="15.75" x14ac:dyDescent="0.25">
      <c r="A267" s="3" t="s">
        <v>85</v>
      </c>
      <c r="B267" s="44" t="s">
        <v>29</v>
      </c>
      <c r="C267" s="44" t="s">
        <v>29</v>
      </c>
      <c r="D267" s="259" t="s">
        <v>223</v>
      </c>
      <c r="E267" s="260" t="s">
        <v>10</v>
      </c>
      <c r="F267" s="261" t="s">
        <v>458</v>
      </c>
      <c r="G267" s="44"/>
      <c r="H267" s="421">
        <f t="shared" si="23"/>
        <v>148000</v>
      </c>
      <c r="I267" s="421">
        <f t="shared" si="23"/>
        <v>148000</v>
      </c>
    </row>
    <row r="268" spans="1:9" ht="31.5" x14ac:dyDescent="0.25">
      <c r="A268" s="570" t="s">
        <v>537</v>
      </c>
      <c r="B268" s="44" t="s">
        <v>29</v>
      </c>
      <c r="C268" s="44" t="s">
        <v>29</v>
      </c>
      <c r="D268" s="259" t="s">
        <v>223</v>
      </c>
      <c r="E268" s="260" t="s">
        <v>10</v>
      </c>
      <c r="F268" s="261" t="s">
        <v>458</v>
      </c>
      <c r="G268" s="44" t="s">
        <v>16</v>
      </c>
      <c r="H268" s="423">
        <f>SUM(прил8!I373)</f>
        <v>148000</v>
      </c>
      <c r="I268" s="423">
        <f>SUM(прил8!J373)</f>
        <v>148000</v>
      </c>
    </row>
    <row r="269" spans="1:9" ht="64.5" customHeight="1" x14ac:dyDescent="0.25">
      <c r="A269" s="76" t="s">
        <v>153</v>
      </c>
      <c r="B269" s="44" t="s">
        <v>29</v>
      </c>
      <c r="C269" s="44" t="s">
        <v>29</v>
      </c>
      <c r="D269" s="259" t="s">
        <v>219</v>
      </c>
      <c r="E269" s="260" t="s">
        <v>383</v>
      </c>
      <c r="F269" s="261" t="s">
        <v>384</v>
      </c>
      <c r="G269" s="44"/>
      <c r="H269" s="421">
        <f>SUM(H270)</f>
        <v>1250700</v>
      </c>
      <c r="I269" s="421">
        <f>SUM(I270)</f>
        <v>1250700</v>
      </c>
    </row>
    <row r="270" spans="1:9" ht="32.25" customHeight="1" x14ac:dyDescent="0.25">
      <c r="A270" s="76" t="s">
        <v>459</v>
      </c>
      <c r="B270" s="44" t="s">
        <v>29</v>
      </c>
      <c r="C270" s="44" t="s">
        <v>29</v>
      </c>
      <c r="D270" s="259" t="s">
        <v>219</v>
      </c>
      <c r="E270" s="260" t="s">
        <v>10</v>
      </c>
      <c r="F270" s="261" t="s">
        <v>384</v>
      </c>
      <c r="G270" s="44"/>
      <c r="H270" s="421">
        <f>SUM(H271+H274)</f>
        <v>1250700</v>
      </c>
      <c r="I270" s="421">
        <f>SUM(I271+I274)</f>
        <v>1250700</v>
      </c>
    </row>
    <row r="271" spans="1:9" ht="18.75" customHeight="1" x14ac:dyDescent="0.25">
      <c r="A271" s="84" t="s">
        <v>460</v>
      </c>
      <c r="B271" s="2" t="s">
        <v>29</v>
      </c>
      <c r="C271" s="2" t="s">
        <v>29</v>
      </c>
      <c r="D271" s="259" t="s">
        <v>219</v>
      </c>
      <c r="E271" s="224" t="s">
        <v>10</v>
      </c>
      <c r="F271" s="225" t="s">
        <v>461</v>
      </c>
      <c r="G271" s="2"/>
      <c r="H271" s="421">
        <f>SUM(H272:H273)</f>
        <v>1180350</v>
      </c>
      <c r="I271" s="421">
        <f>SUM(I272:I273)</f>
        <v>1180350</v>
      </c>
    </row>
    <row r="272" spans="1:9" ht="31.5" x14ac:dyDescent="0.25">
      <c r="A272" s="570" t="s">
        <v>537</v>
      </c>
      <c r="B272" s="2" t="s">
        <v>29</v>
      </c>
      <c r="C272" s="2" t="s">
        <v>29</v>
      </c>
      <c r="D272" s="259" t="s">
        <v>219</v>
      </c>
      <c r="E272" s="224" t="s">
        <v>10</v>
      </c>
      <c r="F272" s="225" t="s">
        <v>461</v>
      </c>
      <c r="G272" s="2" t="s">
        <v>16</v>
      </c>
      <c r="H272" s="423">
        <f>SUM(прил8!I301)</f>
        <v>788400</v>
      </c>
      <c r="I272" s="423">
        <f>SUM(прил8!J301)</f>
        <v>788400</v>
      </c>
    </row>
    <row r="273" spans="1:9" ht="15.75" x14ac:dyDescent="0.25">
      <c r="A273" s="3" t="s">
        <v>40</v>
      </c>
      <c r="B273" s="2" t="s">
        <v>29</v>
      </c>
      <c r="C273" s="2" t="s">
        <v>29</v>
      </c>
      <c r="D273" s="259" t="s">
        <v>219</v>
      </c>
      <c r="E273" s="224" t="s">
        <v>10</v>
      </c>
      <c r="F273" s="225" t="s">
        <v>461</v>
      </c>
      <c r="G273" s="2" t="s">
        <v>39</v>
      </c>
      <c r="H273" s="423">
        <f>SUM(прил8!I377)</f>
        <v>391950</v>
      </c>
      <c r="I273" s="423">
        <f>SUM(прил8!J377)</f>
        <v>391950</v>
      </c>
    </row>
    <row r="274" spans="1:9" ht="15.75" x14ac:dyDescent="0.25">
      <c r="A274" s="572" t="s">
        <v>547</v>
      </c>
      <c r="B274" s="2" t="s">
        <v>29</v>
      </c>
      <c r="C274" s="2" t="s">
        <v>29</v>
      </c>
      <c r="D274" s="259" t="s">
        <v>219</v>
      </c>
      <c r="E274" s="224" t="s">
        <v>10</v>
      </c>
      <c r="F274" s="225" t="s">
        <v>546</v>
      </c>
      <c r="G274" s="2"/>
      <c r="H274" s="421">
        <f>SUM(H275)</f>
        <v>70350</v>
      </c>
      <c r="I274" s="421">
        <f>SUM(I275)</f>
        <v>70350</v>
      </c>
    </row>
    <row r="275" spans="1:9" ht="31.5" x14ac:dyDescent="0.25">
      <c r="A275" s="101" t="s">
        <v>834</v>
      </c>
      <c r="B275" s="2" t="s">
        <v>29</v>
      </c>
      <c r="C275" s="2" t="s">
        <v>29</v>
      </c>
      <c r="D275" s="259" t="s">
        <v>219</v>
      </c>
      <c r="E275" s="224" t="s">
        <v>10</v>
      </c>
      <c r="F275" s="225" t="s">
        <v>546</v>
      </c>
      <c r="G275" s="2" t="s">
        <v>835</v>
      </c>
      <c r="H275" s="423">
        <f>SUM(прил8!I303)</f>
        <v>70350</v>
      </c>
      <c r="I275" s="423">
        <f>SUM(прил8!J303)</f>
        <v>70350</v>
      </c>
    </row>
    <row r="276" spans="1:9" s="64" customFormat="1" ht="33.75" customHeight="1" x14ac:dyDescent="0.25">
      <c r="A276" s="75" t="s">
        <v>112</v>
      </c>
      <c r="B276" s="28" t="s">
        <v>29</v>
      </c>
      <c r="C276" s="28" t="s">
        <v>29</v>
      </c>
      <c r="D276" s="220" t="s">
        <v>398</v>
      </c>
      <c r="E276" s="221" t="s">
        <v>383</v>
      </c>
      <c r="F276" s="222" t="s">
        <v>384</v>
      </c>
      <c r="G276" s="28"/>
      <c r="H276" s="420">
        <f t="shared" ref="H276:I279" si="24">SUM(H277)</f>
        <v>25000</v>
      </c>
      <c r="I276" s="420">
        <f t="shared" si="24"/>
        <v>25000</v>
      </c>
    </row>
    <row r="277" spans="1:9" s="64" customFormat="1" ht="47.25" customHeight="1" x14ac:dyDescent="0.25">
      <c r="A277" s="76" t="s">
        <v>148</v>
      </c>
      <c r="B277" s="35" t="s">
        <v>29</v>
      </c>
      <c r="C277" s="44" t="s">
        <v>29</v>
      </c>
      <c r="D277" s="259" t="s">
        <v>218</v>
      </c>
      <c r="E277" s="260" t="s">
        <v>383</v>
      </c>
      <c r="F277" s="261" t="s">
        <v>384</v>
      </c>
      <c r="G277" s="71"/>
      <c r="H277" s="424">
        <f t="shared" si="24"/>
        <v>25000</v>
      </c>
      <c r="I277" s="424">
        <f t="shared" si="24"/>
        <v>25000</v>
      </c>
    </row>
    <row r="278" spans="1:9" s="64" customFormat="1" ht="32.25" customHeight="1" x14ac:dyDescent="0.25">
      <c r="A278" s="76" t="s">
        <v>453</v>
      </c>
      <c r="B278" s="35" t="s">
        <v>29</v>
      </c>
      <c r="C278" s="44" t="s">
        <v>29</v>
      </c>
      <c r="D278" s="259" t="s">
        <v>218</v>
      </c>
      <c r="E278" s="260" t="s">
        <v>10</v>
      </c>
      <c r="F278" s="261" t="s">
        <v>384</v>
      </c>
      <c r="G278" s="71"/>
      <c r="H278" s="424">
        <f t="shared" si="24"/>
        <v>25000</v>
      </c>
      <c r="I278" s="424">
        <f t="shared" si="24"/>
        <v>25000</v>
      </c>
    </row>
    <row r="279" spans="1:9" s="37" customFormat="1" ht="32.25" customHeight="1" x14ac:dyDescent="0.25">
      <c r="A279" s="69" t="s">
        <v>149</v>
      </c>
      <c r="B279" s="35" t="s">
        <v>29</v>
      </c>
      <c r="C279" s="44" t="s">
        <v>29</v>
      </c>
      <c r="D279" s="259" t="s">
        <v>218</v>
      </c>
      <c r="E279" s="260" t="s">
        <v>10</v>
      </c>
      <c r="F279" s="261" t="s">
        <v>454</v>
      </c>
      <c r="G279" s="71"/>
      <c r="H279" s="424">
        <f t="shared" si="24"/>
        <v>25000</v>
      </c>
      <c r="I279" s="424">
        <f t="shared" si="24"/>
        <v>25000</v>
      </c>
    </row>
    <row r="280" spans="1:9" s="37" customFormat="1" ht="30.75" customHeight="1" x14ac:dyDescent="0.25">
      <c r="A280" s="579" t="s">
        <v>537</v>
      </c>
      <c r="B280" s="44" t="s">
        <v>29</v>
      </c>
      <c r="C280" s="44" t="s">
        <v>29</v>
      </c>
      <c r="D280" s="259" t="s">
        <v>218</v>
      </c>
      <c r="E280" s="260" t="s">
        <v>10</v>
      </c>
      <c r="F280" s="261" t="s">
        <v>454</v>
      </c>
      <c r="G280" s="71" t="s">
        <v>16</v>
      </c>
      <c r="H280" s="425">
        <f>SUM(прил8!I382)</f>
        <v>25000</v>
      </c>
      <c r="I280" s="425">
        <f>SUM(прил8!J382)</f>
        <v>25000</v>
      </c>
    </row>
    <row r="281" spans="1:9" ht="15.75" x14ac:dyDescent="0.25">
      <c r="A281" s="86" t="s">
        <v>31</v>
      </c>
      <c r="B281" s="23" t="s">
        <v>29</v>
      </c>
      <c r="C281" s="23" t="s">
        <v>32</v>
      </c>
      <c r="D281" s="217"/>
      <c r="E281" s="218"/>
      <c r="F281" s="219"/>
      <c r="G281" s="22"/>
      <c r="H281" s="427">
        <f>SUM(H287,H282,H303)</f>
        <v>11967729</v>
      </c>
      <c r="I281" s="427">
        <f>SUM(I287,I282,I303)</f>
        <v>11967729</v>
      </c>
    </row>
    <row r="282" spans="1:9" s="64" customFormat="1" ht="32.25" customHeight="1" x14ac:dyDescent="0.25">
      <c r="A282" s="75" t="s">
        <v>110</v>
      </c>
      <c r="B282" s="28" t="s">
        <v>29</v>
      </c>
      <c r="C282" s="28" t="s">
        <v>32</v>
      </c>
      <c r="D282" s="220" t="s">
        <v>180</v>
      </c>
      <c r="E282" s="221" t="s">
        <v>383</v>
      </c>
      <c r="F282" s="222" t="s">
        <v>384</v>
      </c>
      <c r="G282" s="28"/>
      <c r="H282" s="420">
        <f t="shared" ref="H282:I285" si="25">SUM(H283)</f>
        <v>3000</v>
      </c>
      <c r="I282" s="420">
        <f t="shared" si="25"/>
        <v>3000</v>
      </c>
    </row>
    <row r="283" spans="1:9" s="37" customFormat="1" ht="63.75" customHeight="1" x14ac:dyDescent="0.25">
      <c r="A283" s="69" t="s">
        <v>111</v>
      </c>
      <c r="B283" s="70" t="s">
        <v>29</v>
      </c>
      <c r="C283" s="35" t="s">
        <v>32</v>
      </c>
      <c r="D283" s="262" t="s">
        <v>210</v>
      </c>
      <c r="E283" s="263" t="s">
        <v>383</v>
      </c>
      <c r="F283" s="264" t="s">
        <v>384</v>
      </c>
      <c r="G283" s="71"/>
      <c r="H283" s="424">
        <f t="shared" si="25"/>
        <v>3000</v>
      </c>
      <c r="I283" s="424">
        <f t="shared" si="25"/>
        <v>3000</v>
      </c>
    </row>
    <row r="284" spans="1:9" s="37" customFormat="1" ht="33" customHeight="1" x14ac:dyDescent="0.25">
      <c r="A284" s="69" t="s">
        <v>391</v>
      </c>
      <c r="B284" s="70" t="s">
        <v>29</v>
      </c>
      <c r="C284" s="35" t="s">
        <v>32</v>
      </c>
      <c r="D284" s="262" t="s">
        <v>210</v>
      </c>
      <c r="E284" s="263" t="s">
        <v>10</v>
      </c>
      <c r="F284" s="264" t="s">
        <v>384</v>
      </c>
      <c r="G284" s="71"/>
      <c r="H284" s="424">
        <f t="shared" si="25"/>
        <v>3000</v>
      </c>
      <c r="I284" s="424">
        <f t="shared" si="25"/>
        <v>3000</v>
      </c>
    </row>
    <row r="285" spans="1:9" s="37" customFormat="1" ht="33.75" customHeight="1" x14ac:dyDescent="0.25">
      <c r="A285" s="577" t="s">
        <v>102</v>
      </c>
      <c r="B285" s="70" t="s">
        <v>29</v>
      </c>
      <c r="C285" s="35" t="s">
        <v>32</v>
      </c>
      <c r="D285" s="262" t="s">
        <v>210</v>
      </c>
      <c r="E285" s="263" t="s">
        <v>10</v>
      </c>
      <c r="F285" s="264" t="s">
        <v>393</v>
      </c>
      <c r="G285" s="2"/>
      <c r="H285" s="421">
        <f t="shared" si="25"/>
        <v>3000</v>
      </c>
      <c r="I285" s="421">
        <f t="shared" si="25"/>
        <v>3000</v>
      </c>
    </row>
    <row r="286" spans="1:9" s="37" customFormat="1" ht="32.25" customHeight="1" x14ac:dyDescent="0.25">
      <c r="A286" s="579" t="s">
        <v>537</v>
      </c>
      <c r="B286" s="70" t="s">
        <v>29</v>
      </c>
      <c r="C286" s="35" t="s">
        <v>32</v>
      </c>
      <c r="D286" s="262" t="s">
        <v>210</v>
      </c>
      <c r="E286" s="263" t="s">
        <v>10</v>
      </c>
      <c r="F286" s="264" t="s">
        <v>393</v>
      </c>
      <c r="G286" s="71" t="s">
        <v>16</v>
      </c>
      <c r="H286" s="425">
        <f>SUM(прил8!I309)</f>
        <v>3000</v>
      </c>
      <c r="I286" s="425">
        <f>SUM(прил8!J309)</f>
        <v>3000</v>
      </c>
    </row>
    <row r="287" spans="1:9" ht="36" customHeight="1" x14ac:dyDescent="0.25">
      <c r="A287" s="27" t="s">
        <v>141</v>
      </c>
      <c r="B287" s="28" t="s">
        <v>29</v>
      </c>
      <c r="C287" s="28" t="s">
        <v>32</v>
      </c>
      <c r="D287" s="220" t="s">
        <v>441</v>
      </c>
      <c r="E287" s="221" t="s">
        <v>383</v>
      </c>
      <c r="F287" s="222" t="s">
        <v>384</v>
      </c>
      <c r="G287" s="28"/>
      <c r="H287" s="420">
        <f>SUM(H292+H288)</f>
        <v>11936029</v>
      </c>
      <c r="I287" s="420">
        <f>SUM(I292+I288)</f>
        <v>11936029</v>
      </c>
    </row>
    <row r="288" spans="1:9" s="541" customFormat="1" ht="36" customHeight="1" x14ac:dyDescent="0.25">
      <c r="A288" s="76" t="s">
        <v>147</v>
      </c>
      <c r="B288" s="2" t="s">
        <v>29</v>
      </c>
      <c r="C288" s="2" t="s">
        <v>32</v>
      </c>
      <c r="D288" s="259" t="s">
        <v>217</v>
      </c>
      <c r="E288" s="260" t="s">
        <v>383</v>
      </c>
      <c r="F288" s="261" t="s">
        <v>384</v>
      </c>
      <c r="G288" s="44"/>
      <c r="H288" s="421">
        <f t="shared" ref="H288:I290" si="26">SUM(H289)</f>
        <v>82000</v>
      </c>
      <c r="I288" s="421">
        <f t="shared" si="26"/>
        <v>82000</v>
      </c>
    </row>
    <row r="289" spans="1:9" s="541" customFormat="1" ht="36" customHeight="1" x14ac:dyDescent="0.25">
      <c r="A289" s="76" t="s">
        <v>449</v>
      </c>
      <c r="B289" s="2" t="s">
        <v>29</v>
      </c>
      <c r="C289" s="2" t="s">
        <v>32</v>
      </c>
      <c r="D289" s="259" t="s">
        <v>217</v>
      </c>
      <c r="E289" s="260" t="s">
        <v>10</v>
      </c>
      <c r="F289" s="261" t="s">
        <v>384</v>
      </c>
      <c r="G289" s="44"/>
      <c r="H289" s="421">
        <f t="shared" si="26"/>
        <v>82000</v>
      </c>
      <c r="I289" s="421">
        <f t="shared" si="26"/>
        <v>82000</v>
      </c>
    </row>
    <row r="290" spans="1:9" s="541" customFormat="1" ht="17.25" customHeight="1" x14ac:dyDescent="0.25">
      <c r="A290" s="577" t="s">
        <v>450</v>
      </c>
      <c r="B290" s="2" t="s">
        <v>29</v>
      </c>
      <c r="C290" s="2" t="s">
        <v>32</v>
      </c>
      <c r="D290" s="259" t="s">
        <v>217</v>
      </c>
      <c r="E290" s="260" t="s">
        <v>10</v>
      </c>
      <c r="F290" s="261" t="s">
        <v>451</v>
      </c>
      <c r="G290" s="44"/>
      <c r="H290" s="421">
        <f t="shared" si="26"/>
        <v>82000</v>
      </c>
      <c r="I290" s="421">
        <f t="shared" si="26"/>
        <v>82000</v>
      </c>
    </row>
    <row r="291" spans="1:9" s="541" customFormat="1" ht="36" customHeight="1" x14ac:dyDescent="0.25">
      <c r="A291" s="570" t="s">
        <v>537</v>
      </c>
      <c r="B291" s="2" t="s">
        <v>29</v>
      </c>
      <c r="C291" s="2" t="s">
        <v>32</v>
      </c>
      <c r="D291" s="223" t="s">
        <v>217</v>
      </c>
      <c r="E291" s="224" t="s">
        <v>10</v>
      </c>
      <c r="F291" s="225" t="s">
        <v>451</v>
      </c>
      <c r="G291" s="2" t="s">
        <v>16</v>
      </c>
      <c r="H291" s="423">
        <f>SUM(прил8!I314)</f>
        <v>82000</v>
      </c>
      <c r="I291" s="423">
        <f>SUM(прил8!J314)</f>
        <v>82000</v>
      </c>
    </row>
    <row r="292" spans="1:9" ht="49.5" customHeight="1" x14ac:dyDescent="0.25">
      <c r="A292" s="3" t="s">
        <v>154</v>
      </c>
      <c r="B292" s="2" t="s">
        <v>29</v>
      </c>
      <c r="C292" s="2" t="s">
        <v>32</v>
      </c>
      <c r="D292" s="223" t="s">
        <v>220</v>
      </c>
      <c r="E292" s="224" t="s">
        <v>383</v>
      </c>
      <c r="F292" s="225" t="s">
        <v>384</v>
      </c>
      <c r="G292" s="2"/>
      <c r="H292" s="421">
        <f>SUM(H293+H300)</f>
        <v>11854029</v>
      </c>
      <c r="I292" s="421">
        <f>SUM(I293+I300)</f>
        <v>11854029</v>
      </c>
    </row>
    <row r="293" spans="1:9" ht="34.5" customHeight="1" x14ac:dyDescent="0.25">
      <c r="A293" s="3" t="s">
        <v>462</v>
      </c>
      <c r="B293" s="2" t="s">
        <v>29</v>
      </c>
      <c r="C293" s="2" t="s">
        <v>32</v>
      </c>
      <c r="D293" s="223" t="s">
        <v>220</v>
      </c>
      <c r="E293" s="224" t="s">
        <v>10</v>
      </c>
      <c r="F293" s="225" t="s">
        <v>384</v>
      </c>
      <c r="G293" s="2"/>
      <c r="H293" s="421">
        <f>SUM(H294+H296)</f>
        <v>10116039</v>
      </c>
      <c r="I293" s="421">
        <f>SUM(I294+I296)</f>
        <v>10116039</v>
      </c>
    </row>
    <row r="294" spans="1:9" ht="33" customHeight="1" x14ac:dyDescent="0.25">
      <c r="A294" s="3" t="s">
        <v>155</v>
      </c>
      <c r="B294" s="2" t="s">
        <v>29</v>
      </c>
      <c r="C294" s="2" t="s">
        <v>32</v>
      </c>
      <c r="D294" s="223" t="s">
        <v>220</v>
      </c>
      <c r="E294" s="224" t="s">
        <v>10</v>
      </c>
      <c r="F294" s="225" t="s">
        <v>463</v>
      </c>
      <c r="G294" s="2"/>
      <c r="H294" s="421">
        <f>SUM(H295)</f>
        <v>99395</v>
      </c>
      <c r="I294" s="421">
        <f>SUM(I295)</f>
        <v>99395</v>
      </c>
    </row>
    <row r="295" spans="1:9" ht="47.25" x14ac:dyDescent="0.25">
      <c r="A295" s="84" t="s">
        <v>76</v>
      </c>
      <c r="B295" s="2" t="s">
        <v>29</v>
      </c>
      <c r="C295" s="2" t="s">
        <v>32</v>
      </c>
      <c r="D295" s="223" t="s">
        <v>220</v>
      </c>
      <c r="E295" s="224" t="s">
        <v>10</v>
      </c>
      <c r="F295" s="225" t="s">
        <v>463</v>
      </c>
      <c r="G295" s="2" t="s">
        <v>13</v>
      </c>
      <c r="H295" s="423">
        <f>SUM(прил8!I318)</f>
        <v>99395</v>
      </c>
      <c r="I295" s="423">
        <f>SUM(прил8!J318)</f>
        <v>99395</v>
      </c>
    </row>
    <row r="296" spans="1:9" ht="31.5" x14ac:dyDescent="0.25">
      <c r="A296" s="3" t="s">
        <v>84</v>
      </c>
      <c r="B296" s="44" t="s">
        <v>29</v>
      </c>
      <c r="C296" s="44" t="s">
        <v>32</v>
      </c>
      <c r="D296" s="259" t="s">
        <v>220</v>
      </c>
      <c r="E296" s="260" t="s">
        <v>10</v>
      </c>
      <c r="F296" s="261" t="s">
        <v>415</v>
      </c>
      <c r="G296" s="44"/>
      <c r="H296" s="421">
        <f>SUM(H297:H299)</f>
        <v>10016644</v>
      </c>
      <c r="I296" s="421">
        <f>SUM(I297:I299)</f>
        <v>10016644</v>
      </c>
    </row>
    <row r="297" spans="1:9" ht="48" customHeight="1" x14ac:dyDescent="0.25">
      <c r="A297" s="84" t="s">
        <v>76</v>
      </c>
      <c r="B297" s="2" t="s">
        <v>29</v>
      </c>
      <c r="C297" s="2" t="s">
        <v>32</v>
      </c>
      <c r="D297" s="223" t="s">
        <v>220</v>
      </c>
      <c r="E297" s="224" t="s">
        <v>10</v>
      </c>
      <c r="F297" s="225" t="s">
        <v>415</v>
      </c>
      <c r="G297" s="2" t="s">
        <v>13</v>
      </c>
      <c r="H297" s="423">
        <f>SUM(прил8!I320)</f>
        <v>8730924</v>
      </c>
      <c r="I297" s="423">
        <f>SUM(прил8!J320)</f>
        <v>8730924</v>
      </c>
    </row>
    <row r="298" spans="1:9" ht="31.5" x14ac:dyDescent="0.25">
      <c r="A298" s="570" t="s">
        <v>537</v>
      </c>
      <c r="B298" s="2" t="s">
        <v>29</v>
      </c>
      <c r="C298" s="2" t="s">
        <v>32</v>
      </c>
      <c r="D298" s="223" t="s">
        <v>220</v>
      </c>
      <c r="E298" s="224" t="s">
        <v>10</v>
      </c>
      <c r="F298" s="225" t="s">
        <v>415</v>
      </c>
      <c r="G298" s="2" t="s">
        <v>16</v>
      </c>
      <c r="H298" s="423">
        <f>SUM(прил8!I321)</f>
        <v>1281429</v>
      </c>
      <c r="I298" s="423">
        <f>SUM(прил8!J321)</f>
        <v>1281429</v>
      </c>
    </row>
    <row r="299" spans="1:9" ht="15.75" x14ac:dyDescent="0.25">
      <c r="A299" s="3" t="s">
        <v>18</v>
      </c>
      <c r="B299" s="2" t="s">
        <v>29</v>
      </c>
      <c r="C299" s="2" t="s">
        <v>32</v>
      </c>
      <c r="D299" s="223" t="s">
        <v>220</v>
      </c>
      <c r="E299" s="224" t="s">
        <v>10</v>
      </c>
      <c r="F299" s="225" t="s">
        <v>415</v>
      </c>
      <c r="G299" s="2" t="s">
        <v>17</v>
      </c>
      <c r="H299" s="423">
        <f>SUM(прил8!I322)</f>
        <v>4291</v>
      </c>
      <c r="I299" s="423">
        <f>SUM(прил8!J322)</f>
        <v>4291</v>
      </c>
    </row>
    <row r="300" spans="1:9" ht="63" x14ac:dyDescent="0.25">
      <c r="A300" s="3" t="s">
        <v>637</v>
      </c>
      <c r="B300" s="2" t="s">
        <v>29</v>
      </c>
      <c r="C300" s="2" t="s">
        <v>32</v>
      </c>
      <c r="D300" s="223" t="s">
        <v>220</v>
      </c>
      <c r="E300" s="224" t="s">
        <v>12</v>
      </c>
      <c r="F300" s="225" t="s">
        <v>384</v>
      </c>
      <c r="G300" s="2"/>
      <c r="H300" s="421">
        <f>SUM(H301)</f>
        <v>1737990</v>
      </c>
      <c r="I300" s="421">
        <f>SUM(I301)</f>
        <v>1737990</v>
      </c>
    </row>
    <row r="301" spans="1:9" ht="31.5" customHeight="1" x14ac:dyDescent="0.25">
      <c r="A301" s="3" t="s">
        <v>75</v>
      </c>
      <c r="B301" s="2" t="s">
        <v>29</v>
      </c>
      <c r="C301" s="2" t="s">
        <v>32</v>
      </c>
      <c r="D301" s="223" t="s">
        <v>220</v>
      </c>
      <c r="E301" s="224" t="s">
        <v>12</v>
      </c>
      <c r="F301" s="225" t="s">
        <v>388</v>
      </c>
      <c r="G301" s="2"/>
      <c r="H301" s="421">
        <f>SUM(H302:H302)</f>
        <v>1737990</v>
      </c>
      <c r="I301" s="421">
        <f>SUM(I302:I302)</f>
        <v>1737990</v>
      </c>
    </row>
    <row r="302" spans="1:9" ht="47.25" x14ac:dyDescent="0.25">
      <c r="A302" s="84" t="s">
        <v>76</v>
      </c>
      <c r="B302" s="2" t="s">
        <v>29</v>
      </c>
      <c r="C302" s="2" t="s">
        <v>32</v>
      </c>
      <c r="D302" s="223" t="s">
        <v>220</v>
      </c>
      <c r="E302" s="224" t="s">
        <v>12</v>
      </c>
      <c r="F302" s="225" t="s">
        <v>388</v>
      </c>
      <c r="G302" s="2" t="s">
        <v>13</v>
      </c>
      <c r="H302" s="422">
        <f>SUM(прил8!I325)</f>
        <v>1737990</v>
      </c>
      <c r="I302" s="422">
        <f>SUM(прил8!J325)</f>
        <v>1737990</v>
      </c>
    </row>
    <row r="303" spans="1:9" s="37" customFormat="1" ht="65.25" customHeight="1" x14ac:dyDescent="0.25">
      <c r="A303" s="75" t="s">
        <v>128</v>
      </c>
      <c r="B303" s="28" t="s">
        <v>29</v>
      </c>
      <c r="C303" s="42" t="s">
        <v>32</v>
      </c>
      <c r="D303" s="232" t="s">
        <v>199</v>
      </c>
      <c r="E303" s="233" t="s">
        <v>383</v>
      </c>
      <c r="F303" s="234" t="s">
        <v>384</v>
      </c>
      <c r="G303" s="28"/>
      <c r="H303" s="420">
        <f t="shared" ref="H303:I306" si="27">SUM(H304)</f>
        <v>28700</v>
      </c>
      <c r="I303" s="420">
        <f t="shared" si="27"/>
        <v>28700</v>
      </c>
    </row>
    <row r="304" spans="1:9" s="37" customFormat="1" ht="98.25" customHeight="1" x14ac:dyDescent="0.25">
      <c r="A304" s="76" t="s">
        <v>144</v>
      </c>
      <c r="B304" s="2" t="s">
        <v>29</v>
      </c>
      <c r="C304" s="35" t="s">
        <v>32</v>
      </c>
      <c r="D304" s="262" t="s">
        <v>201</v>
      </c>
      <c r="E304" s="263" t="s">
        <v>383</v>
      </c>
      <c r="F304" s="264" t="s">
        <v>384</v>
      </c>
      <c r="G304" s="2"/>
      <c r="H304" s="421">
        <f t="shared" si="27"/>
        <v>28700</v>
      </c>
      <c r="I304" s="421">
        <f t="shared" si="27"/>
        <v>28700</v>
      </c>
    </row>
    <row r="305" spans="1:9" s="37" customFormat="1" ht="49.5" customHeight="1" x14ac:dyDescent="0.25">
      <c r="A305" s="76" t="s">
        <v>403</v>
      </c>
      <c r="B305" s="2" t="s">
        <v>29</v>
      </c>
      <c r="C305" s="35" t="s">
        <v>32</v>
      </c>
      <c r="D305" s="262" t="s">
        <v>201</v>
      </c>
      <c r="E305" s="263" t="s">
        <v>10</v>
      </c>
      <c r="F305" s="264" t="s">
        <v>384</v>
      </c>
      <c r="G305" s="2"/>
      <c r="H305" s="421">
        <f t="shared" si="27"/>
        <v>28700</v>
      </c>
      <c r="I305" s="421">
        <f t="shared" si="27"/>
        <v>28700</v>
      </c>
    </row>
    <row r="306" spans="1:9" s="37" customFormat="1" ht="15.75" customHeight="1" x14ac:dyDescent="0.25">
      <c r="A306" s="3" t="s">
        <v>99</v>
      </c>
      <c r="B306" s="2" t="s">
        <v>29</v>
      </c>
      <c r="C306" s="35" t="s">
        <v>32</v>
      </c>
      <c r="D306" s="262" t="s">
        <v>201</v>
      </c>
      <c r="E306" s="263" t="s">
        <v>10</v>
      </c>
      <c r="F306" s="264" t="s">
        <v>404</v>
      </c>
      <c r="G306" s="2"/>
      <c r="H306" s="421">
        <f t="shared" si="27"/>
        <v>28700</v>
      </c>
      <c r="I306" s="421">
        <f t="shared" si="27"/>
        <v>28700</v>
      </c>
    </row>
    <row r="307" spans="1:9" s="37" customFormat="1" ht="31.5" customHeight="1" x14ac:dyDescent="0.25">
      <c r="A307" s="570" t="s">
        <v>537</v>
      </c>
      <c r="B307" s="2" t="s">
        <v>29</v>
      </c>
      <c r="C307" s="35" t="s">
        <v>32</v>
      </c>
      <c r="D307" s="262" t="s">
        <v>201</v>
      </c>
      <c r="E307" s="263" t="s">
        <v>10</v>
      </c>
      <c r="F307" s="264" t="s">
        <v>404</v>
      </c>
      <c r="G307" s="2" t="s">
        <v>16</v>
      </c>
      <c r="H307" s="422">
        <f>SUM(прил8!I330)</f>
        <v>28700</v>
      </c>
      <c r="I307" s="422">
        <f>SUM(прил8!J330)</f>
        <v>28700</v>
      </c>
    </row>
    <row r="308" spans="1:9" ht="15.75" x14ac:dyDescent="0.25">
      <c r="A308" s="74" t="s">
        <v>33</v>
      </c>
      <c r="B308" s="16" t="s">
        <v>35</v>
      </c>
      <c r="C308" s="16"/>
      <c r="D308" s="214"/>
      <c r="E308" s="215"/>
      <c r="F308" s="216"/>
      <c r="G308" s="15"/>
      <c r="H308" s="473">
        <f>SUM(H309,H333)</f>
        <v>33456169</v>
      </c>
      <c r="I308" s="473">
        <f>SUM(I309,I333)</f>
        <v>33456169</v>
      </c>
    </row>
    <row r="309" spans="1:9" ht="15.75" x14ac:dyDescent="0.25">
      <c r="A309" s="86" t="s">
        <v>34</v>
      </c>
      <c r="B309" s="23" t="s">
        <v>35</v>
      </c>
      <c r="C309" s="23" t="s">
        <v>10</v>
      </c>
      <c r="D309" s="217"/>
      <c r="E309" s="218"/>
      <c r="F309" s="219"/>
      <c r="G309" s="22"/>
      <c r="H309" s="427">
        <f>SUM(H310+H323+H328)</f>
        <v>26469190</v>
      </c>
      <c r="I309" s="427">
        <f>SUM(I310+I323+I328)</f>
        <v>26469190</v>
      </c>
    </row>
    <row r="310" spans="1:9" ht="33.75" customHeight="1" x14ac:dyDescent="0.25">
      <c r="A310" s="27" t="s">
        <v>150</v>
      </c>
      <c r="B310" s="28" t="s">
        <v>35</v>
      </c>
      <c r="C310" s="28" t="s">
        <v>10</v>
      </c>
      <c r="D310" s="220" t="s">
        <v>221</v>
      </c>
      <c r="E310" s="221" t="s">
        <v>383</v>
      </c>
      <c r="F310" s="222" t="s">
        <v>384</v>
      </c>
      <c r="G310" s="31"/>
      <c r="H310" s="420">
        <f>SUM(H311,H317)</f>
        <v>26390310</v>
      </c>
      <c r="I310" s="420">
        <f>SUM(I311,I317)</f>
        <v>26390310</v>
      </c>
    </row>
    <row r="311" spans="1:9" ht="35.25" customHeight="1" x14ac:dyDescent="0.25">
      <c r="A311" s="84" t="s">
        <v>156</v>
      </c>
      <c r="B311" s="2" t="s">
        <v>35</v>
      </c>
      <c r="C311" s="2" t="s">
        <v>10</v>
      </c>
      <c r="D311" s="223" t="s">
        <v>224</v>
      </c>
      <c r="E311" s="224" t="s">
        <v>383</v>
      </c>
      <c r="F311" s="225" t="s">
        <v>384</v>
      </c>
      <c r="G311" s="2"/>
      <c r="H311" s="421">
        <f>SUM(H312)</f>
        <v>13698677</v>
      </c>
      <c r="I311" s="421">
        <f>SUM(I312)</f>
        <v>13698677</v>
      </c>
    </row>
    <row r="312" spans="1:9" ht="18" customHeight="1" x14ac:dyDescent="0.25">
      <c r="A312" s="84" t="s">
        <v>464</v>
      </c>
      <c r="B312" s="2" t="s">
        <v>35</v>
      </c>
      <c r="C312" s="2" t="s">
        <v>10</v>
      </c>
      <c r="D312" s="223" t="s">
        <v>224</v>
      </c>
      <c r="E312" s="224" t="s">
        <v>10</v>
      </c>
      <c r="F312" s="225" t="s">
        <v>384</v>
      </c>
      <c r="G312" s="2"/>
      <c r="H312" s="421">
        <f>SUM(H313)</f>
        <v>13698677</v>
      </c>
      <c r="I312" s="421">
        <f>SUM(I313)</f>
        <v>13698677</v>
      </c>
    </row>
    <row r="313" spans="1:9" ht="32.25" customHeight="1" x14ac:dyDescent="0.25">
      <c r="A313" s="3" t="s">
        <v>84</v>
      </c>
      <c r="B313" s="2" t="s">
        <v>35</v>
      </c>
      <c r="C313" s="2" t="s">
        <v>10</v>
      </c>
      <c r="D313" s="223" t="s">
        <v>224</v>
      </c>
      <c r="E313" s="224" t="s">
        <v>10</v>
      </c>
      <c r="F313" s="225" t="s">
        <v>415</v>
      </c>
      <c r="G313" s="2"/>
      <c r="H313" s="421">
        <f>SUM(H314:H316)</f>
        <v>13698677</v>
      </c>
      <c r="I313" s="421">
        <f>SUM(I314:I316)</f>
        <v>13698677</v>
      </c>
    </row>
    <row r="314" spans="1:9" ht="47.25" x14ac:dyDescent="0.25">
      <c r="A314" s="84" t="s">
        <v>76</v>
      </c>
      <c r="B314" s="2" t="s">
        <v>35</v>
      </c>
      <c r="C314" s="2" t="s">
        <v>10</v>
      </c>
      <c r="D314" s="223" t="s">
        <v>224</v>
      </c>
      <c r="E314" s="224" t="s">
        <v>10</v>
      </c>
      <c r="F314" s="225" t="s">
        <v>415</v>
      </c>
      <c r="G314" s="2" t="s">
        <v>13</v>
      </c>
      <c r="H314" s="423">
        <f>SUM(прил8!I389)</f>
        <v>12786179</v>
      </c>
      <c r="I314" s="423">
        <f>SUM(прил8!J389)</f>
        <v>12786179</v>
      </c>
    </row>
    <row r="315" spans="1:9" ht="31.5" x14ac:dyDescent="0.25">
      <c r="A315" s="570" t="s">
        <v>537</v>
      </c>
      <c r="B315" s="2" t="s">
        <v>35</v>
      </c>
      <c r="C315" s="2" t="s">
        <v>10</v>
      </c>
      <c r="D315" s="223" t="s">
        <v>224</v>
      </c>
      <c r="E315" s="224" t="s">
        <v>10</v>
      </c>
      <c r="F315" s="225" t="s">
        <v>415</v>
      </c>
      <c r="G315" s="2" t="s">
        <v>16</v>
      </c>
      <c r="H315" s="423">
        <f>SUM(прил8!I390)</f>
        <v>880434</v>
      </c>
      <c r="I315" s="423">
        <f>SUM(прил8!J390)</f>
        <v>880434</v>
      </c>
    </row>
    <row r="316" spans="1:9" ht="15.75" x14ac:dyDescent="0.25">
      <c r="A316" s="3" t="s">
        <v>18</v>
      </c>
      <c r="B316" s="2" t="s">
        <v>35</v>
      </c>
      <c r="C316" s="2" t="s">
        <v>10</v>
      </c>
      <c r="D316" s="223" t="s">
        <v>224</v>
      </c>
      <c r="E316" s="224" t="s">
        <v>10</v>
      </c>
      <c r="F316" s="225" t="s">
        <v>415</v>
      </c>
      <c r="G316" s="2" t="s">
        <v>17</v>
      </c>
      <c r="H316" s="423">
        <f>SUM(прил8!I391)</f>
        <v>32064</v>
      </c>
      <c r="I316" s="423">
        <f>SUM(прил8!J391)</f>
        <v>32064</v>
      </c>
    </row>
    <row r="317" spans="1:9" ht="34.5" customHeight="1" x14ac:dyDescent="0.25">
      <c r="A317" s="3" t="s">
        <v>157</v>
      </c>
      <c r="B317" s="2" t="s">
        <v>35</v>
      </c>
      <c r="C317" s="2" t="s">
        <v>10</v>
      </c>
      <c r="D317" s="223" t="s">
        <v>465</v>
      </c>
      <c r="E317" s="224" t="s">
        <v>383</v>
      </c>
      <c r="F317" s="225" t="s">
        <v>384</v>
      </c>
      <c r="G317" s="2"/>
      <c r="H317" s="421">
        <f>SUM(H318)</f>
        <v>12691633</v>
      </c>
      <c r="I317" s="421">
        <f>SUM(I318)</f>
        <v>12691633</v>
      </c>
    </row>
    <row r="318" spans="1:9" ht="18" customHeight="1" x14ac:dyDescent="0.25">
      <c r="A318" s="3" t="s">
        <v>466</v>
      </c>
      <c r="B318" s="2" t="s">
        <v>35</v>
      </c>
      <c r="C318" s="2" t="s">
        <v>10</v>
      </c>
      <c r="D318" s="223" t="s">
        <v>225</v>
      </c>
      <c r="E318" s="224" t="s">
        <v>10</v>
      </c>
      <c r="F318" s="225" t="s">
        <v>384</v>
      </c>
      <c r="G318" s="2"/>
      <c r="H318" s="421">
        <f>SUM(H319)</f>
        <v>12691633</v>
      </c>
      <c r="I318" s="421">
        <f>SUM(I319)</f>
        <v>12691633</v>
      </c>
    </row>
    <row r="319" spans="1:9" ht="32.25" customHeight="1" x14ac:dyDescent="0.25">
      <c r="A319" s="3" t="s">
        <v>84</v>
      </c>
      <c r="B319" s="2" t="s">
        <v>35</v>
      </c>
      <c r="C319" s="2" t="s">
        <v>10</v>
      </c>
      <c r="D319" s="223" t="s">
        <v>225</v>
      </c>
      <c r="E319" s="224" t="s">
        <v>10</v>
      </c>
      <c r="F319" s="225" t="s">
        <v>415</v>
      </c>
      <c r="G319" s="2"/>
      <c r="H319" s="421">
        <f>SUM(H320:H322)</f>
        <v>12691633</v>
      </c>
      <c r="I319" s="421">
        <f>SUM(I320:I322)</f>
        <v>12691633</v>
      </c>
    </row>
    <row r="320" spans="1:9" ht="48.75" customHeight="1" x14ac:dyDescent="0.25">
      <c r="A320" s="84" t="s">
        <v>76</v>
      </c>
      <c r="B320" s="2" t="s">
        <v>35</v>
      </c>
      <c r="C320" s="2" t="s">
        <v>10</v>
      </c>
      <c r="D320" s="223" t="s">
        <v>225</v>
      </c>
      <c r="E320" s="224" t="s">
        <v>10</v>
      </c>
      <c r="F320" s="225" t="s">
        <v>415</v>
      </c>
      <c r="G320" s="2" t="s">
        <v>13</v>
      </c>
      <c r="H320" s="423">
        <f>SUM(прил8!I395)</f>
        <v>12027043</v>
      </c>
      <c r="I320" s="423">
        <f>SUM(прил8!J395)</f>
        <v>12027043</v>
      </c>
    </row>
    <row r="321" spans="1:9" ht="31.5" customHeight="1" x14ac:dyDescent="0.25">
      <c r="A321" s="570" t="s">
        <v>537</v>
      </c>
      <c r="B321" s="2" t="s">
        <v>35</v>
      </c>
      <c r="C321" s="2" t="s">
        <v>10</v>
      </c>
      <c r="D321" s="223" t="s">
        <v>225</v>
      </c>
      <c r="E321" s="224" t="s">
        <v>10</v>
      </c>
      <c r="F321" s="225" t="s">
        <v>415</v>
      </c>
      <c r="G321" s="2" t="s">
        <v>16</v>
      </c>
      <c r="H321" s="423">
        <f>SUM(прил8!I396)</f>
        <v>655744</v>
      </c>
      <c r="I321" s="423">
        <f>SUM(прил8!J396)</f>
        <v>655744</v>
      </c>
    </row>
    <row r="322" spans="1:9" ht="17.25" customHeight="1" x14ac:dyDescent="0.25">
      <c r="A322" s="3" t="s">
        <v>18</v>
      </c>
      <c r="B322" s="2" t="s">
        <v>35</v>
      </c>
      <c r="C322" s="2" t="s">
        <v>10</v>
      </c>
      <c r="D322" s="223" t="s">
        <v>225</v>
      </c>
      <c r="E322" s="224" t="s">
        <v>10</v>
      </c>
      <c r="F322" s="225" t="s">
        <v>415</v>
      </c>
      <c r="G322" s="2" t="s">
        <v>17</v>
      </c>
      <c r="H322" s="423">
        <f>SUM(прил8!I397)</f>
        <v>8846</v>
      </c>
      <c r="I322" s="423">
        <f>SUM(прил8!J397)</f>
        <v>8846</v>
      </c>
    </row>
    <row r="323" spans="1:9" s="37" customFormat="1" ht="65.25" customHeight="1" x14ac:dyDescent="0.25">
      <c r="A323" s="75" t="s">
        <v>128</v>
      </c>
      <c r="B323" s="28" t="s">
        <v>35</v>
      </c>
      <c r="C323" s="42" t="s">
        <v>10</v>
      </c>
      <c r="D323" s="232" t="s">
        <v>199</v>
      </c>
      <c r="E323" s="233" t="s">
        <v>383</v>
      </c>
      <c r="F323" s="234" t="s">
        <v>384</v>
      </c>
      <c r="G323" s="28"/>
      <c r="H323" s="420">
        <f t="shared" ref="H323:I326" si="28">SUM(H324)</f>
        <v>53880</v>
      </c>
      <c r="I323" s="420">
        <f t="shared" si="28"/>
        <v>53880</v>
      </c>
    </row>
    <row r="324" spans="1:9" s="37" customFormat="1" ht="98.25" customHeight="1" x14ac:dyDescent="0.25">
      <c r="A324" s="76" t="s">
        <v>144</v>
      </c>
      <c r="B324" s="2" t="s">
        <v>35</v>
      </c>
      <c r="C324" s="35" t="s">
        <v>10</v>
      </c>
      <c r="D324" s="262" t="s">
        <v>201</v>
      </c>
      <c r="E324" s="263" t="s">
        <v>383</v>
      </c>
      <c r="F324" s="264" t="s">
        <v>384</v>
      </c>
      <c r="G324" s="2"/>
      <c r="H324" s="421">
        <f t="shared" si="28"/>
        <v>53880</v>
      </c>
      <c r="I324" s="421">
        <f t="shared" si="28"/>
        <v>53880</v>
      </c>
    </row>
    <row r="325" spans="1:9" s="37" customFormat="1" ht="49.5" customHeight="1" x14ac:dyDescent="0.25">
      <c r="A325" s="76" t="s">
        <v>403</v>
      </c>
      <c r="B325" s="2" t="s">
        <v>35</v>
      </c>
      <c r="C325" s="35" t="s">
        <v>10</v>
      </c>
      <c r="D325" s="262" t="s">
        <v>201</v>
      </c>
      <c r="E325" s="263" t="s">
        <v>10</v>
      </c>
      <c r="F325" s="264" t="s">
        <v>384</v>
      </c>
      <c r="G325" s="2"/>
      <c r="H325" s="421">
        <f t="shared" si="28"/>
        <v>53880</v>
      </c>
      <c r="I325" s="421">
        <f t="shared" si="28"/>
        <v>53880</v>
      </c>
    </row>
    <row r="326" spans="1:9" s="37" customFormat="1" ht="15.75" customHeight="1" x14ac:dyDescent="0.25">
      <c r="A326" s="3" t="s">
        <v>99</v>
      </c>
      <c r="B326" s="2" t="s">
        <v>35</v>
      </c>
      <c r="C326" s="35" t="s">
        <v>10</v>
      </c>
      <c r="D326" s="262" t="s">
        <v>201</v>
      </c>
      <c r="E326" s="263" t="s">
        <v>10</v>
      </c>
      <c r="F326" s="264" t="s">
        <v>404</v>
      </c>
      <c r="G326" s="2"/>
      <c r="H326" s="421">
        <f t="shared" si="28"/>
        <v>53880</v>
      </c>
      <c r="I326" s="421">
        <f t="shared" si="28"/>
        <v>53880</v>
      </c>
    </row>
    <row r="327" spans="1:9" s="37" customFormat="1" ht="31.5" customHeight="1" x14ac:dyDescent="0.25">
      <c r="A327" s="570" t="s">
        <v>537</v>
      </c>
      <c r="B327" s="2" t="s">
        <v>35</v>
      </c>
      <c r="C327" s="35" t="s">
        <v>10</v>
      </c>
      <c r="D327" s="262" t="s">
        <v>201</v>
      </c>
      <c r="E327" s="263" t="s">
        <v>10</v>
      </c>
      <c r="F327" s="264" t="s">
        <v>404</v>
      </c>
      <c r="G327" s="2" t="s">
        <v>16</v>
      </c>
      <c r="H327" s="422">
        <f>SUM(прил8!I402)</f>
        <v>53880</v>
      </c>
      <c r="I327" s="422">
        <f>SUM(прил8!J402)</f>
        <v>53880</v>
      </c>
    </row>
    <row r="328" spans="1:9" s="64" customFormat="1" ht="33.75" customHeight="1" x14ac:dyDescent="0.25">
      <c r="A328" s="27" t="s">
        <v>135</v>
      </c>
      <c r="B328" s="28" t="s">
        <v>35</v>
      </c>
      <c r="C328" s="28" t="s">
        <v>10</v>
      </c>
      <c r="D328" s="220" t="s">
        <v>204</v>
      </c>
      <c r="E328" s="221" t="s">
        <v>383</v>
      </c>
      <c r="F328" s="222" t="s">
        <v>384</v>
      </c>
      <c r="G328" s="31"/>
      <c r="H328" s="420">
        <f t="shared" ref="H328:I331" si="29">SUM(H329)</f>
        <v>25000</v>
      </c>
      <c r="I328" s="420">
        <f t="shared" si="29"/>
        <v>25000</v>
      </c>
    </row>
    <row r="329" spans="1:9" s="64" customFormat="1" ht="64.5" customHeight="1" x14ac:dyDescent="0.25">
      <c r="A329" s="84" t="s">
        <v>158</v>
      </c>
      <c r="B329" s="2" t="s">
        <v>35</v>
      </c>
      <c r="C329" s="2" t="s">
        <v>10</v>
      </c>
      <c r="D329" s="223" t="s">
        <v>226</v>
      </c>
      <c r="E329" s="224" t="s">
        <v>383</v>
      </c>
      <c r="F329" s="225" t="s">
        <v>384</v>
      </c>
      <c r="G329" s="2"/>
      <c r="H329" s="421">
        <f t="shared" si="29"/>
        <v>25000</v>
      </c>
      <c r="I329" s="421">
        <f t="shared" si="29"/>
        <v>25000</v>
      </c>
    </row>
    <row r="330" spans="1:9" s="64" customFormat="1" ht="33.75" customHeight="1" x14ac:dyDescent="0.25">
      <c r="A330" s="84" t="s">
        <v>467</v>
      </c>
      <c r="B330" s="2" t="s">
        <v>35</v>
      </c>
      <c r="C330" s="2" t="s">
        <v>10</v>
      </c>
      <c r="D330" s="223" t="s">
        <v>226</v>
      </c>
      <c r="E330" s="224" t="s">
        <v>12</v>
      </c>
      <c r="F330" s="225" t="s">
        <v>384</v>
      </c>
      <c r="G330" s="2"/>
      <c r="H330" s="421">
        <f t="shared" si="29"/>
        <v>25000</v>
      </c>
      <c r="I330" s="421">
        <f t="shared" si="29"/>
        <v>25000</v>
      </c>
    </row>
    <row r="331" spans="1:9" s="64" customFormat="1" ht="33" customHeight="1" x14ac:dyDescent="0.25">
      <c r="A331" s="3" t="s">
        <v>469</v>
      </c>
      <c r="B331" s="2" t="s">
        <v>35</v>
      </c>
      <c r="C331" s="2" t="s">
        <v>10</v>
      </c>
      <c r="D331" s="223" t="s">
        <v>226</v>
      </c>
      <c r="E331" s="224" t="s">
        <v>12</v>
      </c>
      <c r="F331" s="225" t="s">
        <v>468</v>
      </c>
      <c r="G331" s="2"/>
      <c r="H331" s="421">
        <f t="shared" si="29"/>
        <v>25000</v>
      </c>
      <c r="I331" s="421">
        <f t="shared" si="29"/>
        <v>25000</v>
      </c>
    </row>
    <row r="332" spans="1:9" s="64" customFormat="1" ht="30.75" customHeight="1" x14ac:dyDescent="0.25">
      <c r="A332" s="570" t="s">
        <v>537</v>
      </c>
      <c r="B332" s="2" t="s">
        <v>35</v>
      </c>
      <c r="C332" s="2" t="s">
        <v>10</v>
      </c>
      <c r="D332" s="223" t="s">
        <v>226</v>
      </c>
      <c r="E332" s="224" t="s">
        <v>12</v>
      </c>
      <c r="F332" s="225" t="s">
        <v>468</v>
      </c>
      <c r="G332" s="2" t="s">
        <v>16</v>
      </c>
      <c r="H332" s="423">
        <f>SUM(прил8!I407)</f>
        <v>25000</v>
      </c>
      <c r="I332" s="423">
        <f>SUM(прил8!J407)</f>
        <v>25000</v>
      </c>
    </row>
    <row r="333" spans="1:9" ht="15.75" x14ac:dyDescent="0.25">
      <c r="A333" s="86" t="s">
        <v>36</v>
      </c>
      <c r="B333" s="23" t="s">
        <v>35</v>
      </c>
      <c r="C333" s="23" t="s">
        <v>20</v>
      </c>
      <c r="D333" s="217"/>
      <c r="E333" s="218"/>
      <c r="F333" s="219"/>
      <c r="G333" s="22"/>
      <c r="H333" s="427">
        <f>SUM(H334,H346)</f>
        <v>6986979</v>
      </c>
      <c r="I333" s="427">
        <f>SUM(I334,I346)</f>
        <v>6986979</v>
      </c>
    </row>
    <row r="334" spans="1:9" ht="35.25" customHeight="1" x14ac:dyDescent="0.25">
      <c r="A334" s="27" t="s">
        <v>150</v>
      </c>
      <c r="B334" s="28" t="s">
        <v>35</v>
      </c>
      <c r="C334" s="28" t="s">
        <v>20</v>
      </c>
      <c r="D334" s="220" t="s">
        <v>221</v>
      </c>
      <c r="E334" s="221" t="s">
        <v>383</v>
      </c>
      <c r="F334" s="222" t="s">
        <v>384</v>
      </c>
      <c r="G334" s="28"/>
      <c r="H334" s="420">
        <f>SUM(H335)</f>
        <v>6979979</v>
      </c>
      <c r="I334" s="420">
        <f>SUM(I335)</f>
        <v>6979979</v>
      </c>
    </row>
    <row r="335" spans="1:9" ht="48" customHeight="1" x14ac:dyDescent="0.25">
      <c r="A335" s="3" t="s">
        <v>159</v>
      </c>
      <c r="B335" s="2" t="s">
        <v>35</v>
      </c>
      <c r="C335" s="2" t="s">
        <v>20</v>
      </c>
      <c r="D335" s="223" t="s">
        <v>227</v>
      </c>
      <c r="E335" s="224" t="s">
        <v>383</v>
      </c>
      <c r="F335" s="225" t="s">
        <v>384</v>
      </c>
      <c r="G335" s="2"/>
      <c r="H335" s="421">
        <f>SUM(H336+H339)</f>
        <v>6979979</v>
      </c>
      <c r="I335" s="421">
        <f>SUM(I336+I339)</f>
        <v>6979979</v>
      </c>
    </row>
    <row r="336" spans="1:9" ht="66.75" customHeight="1" x14ac:dyDescent="0.25">
      <c r="A336" s="3" t="s">
        <v>473</v>
      </c>
      <c r="B336" s="2" t="s">
        <v>35</v>
      </c>
      <c r="C336" s="2" t="s">
        <v>20</v>
      </c>
      <c r="D336" s="223" t="s">
        <v>227</v>
      </c>
      <c r="E336" s="224" t="s">
        <v>10</v>
      </c>
      <c r="F336" s="225" t="s">
        <v>384</v>
      </c>
      <c r="G336" s="2"/>
      <c r="H336" s="421">
        <f>SUM(H337)</f>
        <v>1193609</v>
      </c>
      <c r="I336" s="421">
        <f>SUM(I337)</f>
        <v>1193609</v>
      </c>
    </row>
    <row r="337" spans="1:9" ht="31.5" x14ac:dyDescent="0.25">
      <c r="A337" s="3" t="s">
        <v>75</v>
      </c>
      <c r="B337" s="44" t="s">
        <v>35</v>
      </c>
      <c r="C337" s="44" t="s">
        <v>20</v>
      </c>
      <c r="D337" s="259" t="s">
        <v>227</v>
      </c>
      <c r="E337" s="260" t="s">
        <v>474</v>
      </c>
      <c r="F337" s="261" t="s">
        <v>388</v>
      </c>
      <c r="G337" s="44"/>
      <c r="H337" s="421">
        <f>SUM(H338:H338)</f>
        <v>1193609</v>
      </c>
      <c r="I337" s="421">
        <f>SUM(I338:I338)</f>
        <v>1193609</v>
      </c>
    </row>
    <row r="338" spans="1:9" ht="48.75" customHeight="1" x14ac:dyDescent="0.25">
      <c r="A338" s="84" t="s">
        <v>76</v>
      </c>
      <c r="B338" s="2" t="s">
        <v>35</v>
      </c>
      <c r="C338" s="2" t="s">
        <v>20</v>
      </c>
      <c r="D338" s="223" t="s">
        <v>227</v>
      </c>
      <c r="E338" s="224" t="s">
        <v>474</v>
      </c>
      <c r="F338" s="225" t="s">
        <v>388</v>
      </c>
      <c r="G338" s="2" t="s">
        <v>13</v>
      </c>
      <c r="H338" s="423">
        <f>SUM(прил8!I413)</f>
        <v>1193609</v>
      </c>
      <c r="I338" s="423">
        <f>SUM(прил8!J413)</f>
        <v>1193609</v>
      </c>
    </row>
    <row r="339" spans="1:9" ht="48" customHeight="1" x14ac:dyDescent="0.25">
      <c r="A339" s="3" t="s">
        <v>470</v>
      </c>
      <c r="B339" s="2" t="s">
        <v>35</v>
      </c>
      <c r="C339" s="2" t="s">
        <v>20</v>
      </c>
      <c r="D339" s="223" t="s">
        <v>227</v>
      </c>
      <c r="E339" s="224" t="s">
        <v>12</v>
      </c>
      <c r="F339" s="225" t="s">
        <v>384</v>
      </c>
      <c r="G339" s="2"/>
      <c r="H339" s="421">
        <f>SUM(H340+H342)</f>
        <v>5786370</v>
      </c>
      <c r="I339" s="421">
        <f>SUM(I340+I342)</f>
        <v>5786370</v>
      </c>
    </row>
    <row r="340" spans="1:9" ht="47.25" x14ac:dyDescent="0.25">
      <c r="A340" s="3" t="s">
        <v>86</v>
      </c>
      <c r="B340" s="2" t="s">
        <v>35</v>
      </c>
      <c r="C340" s="2" t="s">
        <v>20</v>
      </c>
      <c r="D340" s="223" t="s">
        <v>227</v>
      </c>
      <c r="E340" s="224" t="s">
        <v>471</v>
      </c>
      <c r="F340" s="225" t="s">
        <v>472</v>
      </c>
      <c r="G340" s="2"/>
      <c r="H340" s="421">
        <f>SUM(H341)</f>
        <v>59958</v>
      </c>
      <c r="I340" s="421">
        <f>SUM(I341)</f>
        <v>59958</v>
      </c>
    </row>
    <row r="341" spans="1:9" ht="47.25" x14ac:dyDescent="0.25">
      <c r="A341" s="84" t="s">
        <v>76</v>
      </c>
      <c r="B341" s="2" t="s">
        <v>35</v>
      </c>
      <c r="C341" s="2" t="s">
        <v>20</v>
      </c>
      <c r="D341" s="223" t="s">
        <v>227</v>
      </c>
      <c r="E341" s="224" t="s">
        <v>471</v>
      </c>
      <c r="F341" s="225" t="s">
        <v>472</v>
      </c>
      <c r="G341" s="2" t="s">
        <v>13</v>
      </c>
      <c r="H341" s="423">
        <f>SUM(прил8!I416)</f>
        <v>59958</v>
      </c>
      <c r="I341" s="423">
        <f>SUM(прил8!J416)</f>
        <v>59958</v>
      </c>
    </row>
    <row r="342" spans="1:9" ht="31.5" x14ac:dyDescent="0.25">
      <c r="A342" s="3" t="s">
        <v>84</v>
      </c>
      <c r="B342" s="2" t="s">
        <v>35</v>
      </c>
      <c r="C342" s="2" t="s">
        <v>20</v>
      </c>
      <c r="D342" s="223" t="s">
        <v>227</v>
      </c>
      <c r="E342" s="224" t="s">
        <v>471</v>
      </c>
      <c r="F342" s="225" t="s">
        <v>415</v>
      </c>
      <c r="G342" s="2"/>
      <c r="H342" s="421">
        <f>SUM(H343:H345)</f>
        <v>5726412</v>
      </c>
      <c r="I342" s="421">
        <f>SUM(I343:I345)</f>
        <v>5726412</v>
      </c>
    </row>
    <row r="343" spans="1:9" ht="47.25" x14ac:dyDescent="0.25">
      <c r="A343" s="84" t="s">
        <v>76</v>
      </c>
      <c r="B343" s="2" t="s">
        <v>35</v>
      </c>
      <c r="C343" s="2" t="s">
        <v>20</v>
      </c>
      <c r="D343" s="223" t="s">
        <v>227</v>
      </c>
      <c r="E343" s="224" t="s">
        <v>471</v>
      </c>
      <c r="F343" s="225" t="s">
        <v>415</v>
      </c>
      <c r="G343" s="2" t="s">
        <v>13</v>
      </c>
      <c r="H343" s="423">
        <f>SUM(прил8!I418)</f>
        <v>5557190</v>
      </c>
      <c r="I343" s="423">
        <f>SUM(прил8!J418)</f>
        <v>5557190</v>
      </c>
    </row>
    <row r="344" spans="1:9" ht="32.25" customHeight="1" x14ac:dyDescent="0.25">
      <c r="A344" s="570" t="s">
        <v>537</v>
      </c>
      <c r="B344" s="2" t="s">
        <v>35</v>
      </c>
      <c r="C344" s="2" t="s">
        <v>20</v>
      </c>
      <c r="D344" s="223" t="s">
        <v>227</v>
      </c>
      <c r="E344" s="224" t="s">
        <v>471</v>
      </c>
      <c r="F344" s="225" t="s">
        <v>415</v>
      </c>
      <c r="G344" s="2" t="s">
        <v>16</v>
      </c>
      <c r="H344" s="423">
        <f>SUM(прил8!I419)</f>
        <v>169022</v>
      </c>
      <c r="I344" s="423">
        <f>SUM(прил8!J419)</f>
        <v>169022</v>
      </c>
    </row>
    <row r="345" spans="1:9" ht="16.5" customHeight="1" x14ac:dyDescent="0.25">
      <c r="A345" s="3" t="s">
        <v>18</v>
      </c>
      <c r="B345" s="2" t="s">
        <v>35</v>
      </c>
      <c r="C345" s="2" t="s">
        <v>20</v>
      </c>
      <c r="D345" s="223" t="s">
        <v>227</v>
      </c>
      <c r="E345" s="224" t="s">
        <v>471</v>
      </c>
      <c r="F345" s="225" t="s">
        <v>415</v>
      </c>
      <c r="G345" s="2" t="s">
        <v>17</v>
      </c>
      <c r="H345" s="423">
        <f>SUM(прил8!I420)</f>
        <v>200</v>
      </c>
      <c r="I345" s="423">
        <f>SUM(прил8!J420)</f>
        <v>200</v>
      </c>
    </row>
    <row r="346" spans="1:9" ht="31.5" customHeight="1" x14ac:dyDescent="0.25">
      <c r="A346" s="75" t="s">
        <v>105</v>
      </c>
      <c r="B346" s="28" t="s">
        <v>35</v>
      </c>
      <c r="C346" s="28" t="s">
        <v>20</v>
      </c>
      <c r="D346" s="220" t="s">
        <v>386</v>
      </c>
      <c r="E346" s="221" t="s">
        <v>383</v>
      </c>
      <c r="F346" s="222" t="s">
        <v>384</v>
      </c>
      <c r="G346" s="28"/>
      <c r="H346" s="420">
        <f t="shared" ref="H346:I349" si="30">SUM(H347)</f>
        <v>7000</v>
      </c>
      <c r="I346" s="420">
        <f t="shared" si="30"/>
        <v>7000</v>
      </c>
    </row>
    <row r="347" spans="1:9" ht="48.75" customHeight="1" x14ac:dyDescent="0.25">
      <c r="A347" s="76" t="s">
        <v>116</v>
      </c>
      <c r="B347" s="2" t="s">
        <v>35</v>
      </c>
      <c r="C347" s="2" t="s">
        <v>20</v>
      </c>
      <c r="D347" s="223" t="s">
        <v>183</v>
      </c>
      <c r="E347" s="224" t="s">
        <v>383</v>
      </c>
      <c r="F347" s="225" t="s">
        <v>384</v>
      </c>
      <c r="G347" s="44"/>
      <c r="H347" s="421">
        <f t="shared" si="30"/>
        <v>7000</v>
      </c>
      <c r="I347" s="421">
        <f t="shared" si="30"/>
        <v>7000</v>
      </c>
    </row>
    <row r="348" spans="1:9" ht="48.75" customHeight="1" x14ac:dyDescent="0.25">
      <c r="A348" s="76" t="s">
        <v>390</v>
      </c>
      <c r="B348" s="2" t="s">
        <v>35</v>
      </c>
      <c r="C348" s="2" t="s">
        <v>20</v>
      </c>
      <c r="D348" s="223" t="s">
        <v>183</v>
      </c>
      <c r="E348" s="224" t="s">
        <v>10</v>
      </c>
      <c r="F348" s="225" t="s">
        <v>384</v>
      </c>
      <c r="G348" s="44"/>
      <c r="H348" s="421">
        <f t="shared" si="30"/>
        <v>7000</v>
      </c>
      <c r="I348" s="421">
        <f t="shared" si="30"/>
        <v>7000</v>
      </c>
    </row>
    <row r="349" spans="1:9" ht="15.75" customHeight="1" x14ac:dyDescent="0.25">
      <c r="A349" s="76" t="s">
        <v>107</v>
      </c>
      <c r="B349" s="2" t="s">
        <v>35</v>
      </c>
      <c r="C349" s="2" t="s">
        <v>20</v>
      </c>
      <c r="D349" s="223" t="s">
        <v>183</v>
      </c>
      <c r="E349" s="224" t="s">
        <v>10</v>
      </c>
      <c r="F349" s="225" t="s">
        <v>389</v>
      </c>
      <c r="G349" s="44"/>
      <c r="H349" s="421">
        <f t="shared" si="30"/>
        <v>7000</v>
      </c>
      <c r="I349" s="421">
        <f t="shared" si="30"/>
        <v>7000</v>
      </c>
    </row>
    <row r="350" spans="1:9" ht="32.25" customHeight="1" x14ac:dyDescent="0.25">
      <c r="A350" s="570" t="s">
        <v>537</v>
      </c>
      <c r="B350" s="2" t="s">
        <v>35</v>
      </c>
      <c r="C350" s="2" t="s">
        <v>20</v>
      </c>
      <c r="D350" s="223" t="s">
        <v>183</v>
      </c>
      <c r="E350" s="224" t="s">
        <v>10</v>
      </c>
      <c r="F350" s="225" t="s">
        <v>389</v>
      </c>
      <c r="G350" s="2" t="s">
        <v>16</v>
      </c>
      <c r="H350" s="423">
        <f>SUM(прил8!I425)</f>
        <v>7000</v>
      </c>
      <c r="I350" s="423">
        <f>SUM(прил8!J425)</f>
        <v>7000</v>
      </c>
    </row>
    <row r="351" spans="1:9" ht="17.25" customHeight="1" x14ac:dyDescent="0.25">
      <c r="A351" s="74" t="s">
        <v>571</v>
      </c>
      <c r="B351" s="131" t="s">
        <v>32</v>
      </c>
      <c r="C351" s="39"/>
      <c r="D351" s="250"/>
      <c r="E351" s="251"/>
      <c r="F351" s="252"/>
      <c r="G351" s="16"/>
      <c r="H351" s="473">
        <f t="shared" ref="H351:I355" si="31">SUM(H352)</f>
        <v>146459</v>
      </c>
      <c r="I351" s="473">
        <f t="shared" si="31"/>
        <v>146459</v>
      </c>
    </row>
    <row r="352" spans="1:9" ht="16.5" customHeight="1" x14ac:dyDescent="0.25">
      <c r="A352" s="86" t="s">
        <v>572</v>
      </c>
      <c r="B352" s="55" t="s">
        <v>32</v>
      </c>
      <c r="C352" s="23" t="s">
        <v>29</v>
      </c>
      <c r="D352" s="217"/>
      <c r="E352" s="218"/>
      <c r="F352" s="219"/>
      <c r="G352" s="23"/>
      <c r="H352" s="427">
        <f t="shared" si="31"/>
        <v>146459</v>
      </c>
      <c r="I352" s="427">
        <f t="shared" si="31"/>
        <v>146459</v>
      </c>
    </row>
    <row r="353" spans="1:9" ht="16.5" customHeight="1" x14ac:dyDescent="0.25">
      <c r="A353" s="75" t="s">
        <v>176</v>
      </c>
      <c r="B353" s="28" t="s">
        <v>32</v>
      </c>
      <c r="C353" s="30" t="s">
        <v>29</v>
      </c>
      <c r="D353" s="226" t="s">
        <v>195</v>
      </c>
      <c r="E353" s="227" t="s">
        <v>383</v>
      </c>
      <c r="F353" s="228" t="s">
        <v>384</v>
      </c>
      <c r="G353" s="28"/>
      <c r="H353" s="420">
        <f t="shared" si="31"/>
        <v>146459</v>
      </c>
      <c r="I353" s="420">
        <f t="shared" si="31"/>
        <v>146459</v>
      </c>
    </row>
    <row r="354" spans="1:9" ht="16.5" customHeight="1" x14ac:dyDescent="0.25">
      <c r="A354" s="84" t="s">
        <v>175</v>
      </c>
      <c r="B354" s="2" t="s">
        <v>32</v>
      </c>
      <c r="C354" s="347" t="s">
        <v>29</v>
      </c>
      <c r="D354" s="241" t="s">
        <v>196</v>
      </c>
      <c r="E354" s="242" t="s">
        <v>383</v>
      </c>
      <c r="F354" s="243" t="s">
        <v>384</v>
      </c>
      <c r="G354" s="2"/>
      <c r="H354" s="421">
        <f t="shared" si="31"/>
        <v>146459</v>
      </c>
      <c r="I354" s="421">
        <f t="shared" si="31"/>
        <v>146459</v>
      </c>
    </row>
    <row r="355" spans="1:9" ht="32.25" customHeight="1" x14ac:dyDescent="0.25">
      <c r="A355" s="84" t="s">
        <v>642</v>
      </c>
      <c r="B355" s="2" t="s">
        <v>32</v>
      </c>
      <c r="C355" s="347" t="s">
        <v>29</v>
      </c>
      <c r="D355" s="241" t="s">
        <v>196</v>
      </c>
      <c r="E355" s="242" t="s">
        <v>383</v>
      </c>
      <c r="F355" s="356">
        <v>12700</v>
      </c>
      <c r="G355" s="2"/>
      <c r="H355" s="421">
        <f t="shared" si="31"/>
        <v>146459</v>
      </c>
      <c r="I355" s="421">
        <f t="shared" si="31"/>
        <v>146459</v>
      </c>
    </row>
    <row r="356" spans="1:9" ht="31.5" customHeight="1" x14ac:dyDescent="0.25">
      <c r="A356" s="84" t="s">
        <v>537</v>
      </c>
      <c r="B356" s="2" t="s">
        <v>32</v>
      </c>
      <c r="C356" s="347" t="s">
        <v>29</v>
      </c>
      <c r="D356" s="241" t="s">
        <v>196</v>
      </c>
      <c r="E356" s="242" t="s">
        <v>383</v>
      </c>
      <c r="F356" s="356">
        <v>12700</v>
      </c>
      <c r="G356" s="2" t="s">
        <v>16</v>
      </c>
      <c r="H356" s="423">
        <f>SUM(прил8!I158)</f>
        <v>146459</v>
      </c>
      <c r="I356" s="423">
        <f>SUM(прил8!J158)</f>
        <v>146459</v>
      </c>
    </row>
    <row r="357" spans="1:9" ht="15.75" x14ac:dyDescent="0.25">
      <c r="A357" s="74" t="s">
        <v>37</v>
      </c>
      <c r="B357" s="39">
        <v>10</v>
      </c>
      <c r="C357" s="39"/>
      <c r="D357" s="250"/>
      <c r="E357" s="251"/>
      <c r="F357" s="252"/>
      <c r="G357" s="15"/>
      <c r="H357" s="473">
        <f>SUM(H358,H364,H418,H445)</f>
        <v>73083256</v>
      </c>
      <c r="I357" s="473">
        <f>SUM(I358,I364,I418,I445)</f>
        <v>77726827</v>
      </c>
    </row>
    <row r="358" spans="1:9" ht="15.75" x14ac:dyDescent="0.25">
      <c r="A358" s="86" t="s">
        <v>38</v>
      </c>
      <c r="B358" s="40">
        <v>10</v>
      </c>
      <c r="C358" s="23" t="s">
        <v>10</v>
      </c>
      <c r="D358" s="217"/>
      <c r="E358" s="218"/>
      <c r="F358" s="219"/>
      <c r="G358" s="22"/>
      <c r="H358" s="427">
        <f t="shared" ref="H358:I362" si="32">SUM(H359)</f>
        <v>2538990</v>
      </c>
      <c r="I358" s="427">
        <f t="shared" si="32"/>
        <v>2538990</v>
      </c>
    </row>
    <row r="359" spans="1:9" ht="32.25" customHeight="1" x14ac:dyDescent="0.25">
      <c r="A359" s="75" t="s">
        <v>110</v>
      </c>
      <c r="B359" s="30">
        <v>10</v>
      </c>
      <c r="C359" s="28" t="s">
        <v>10</v>
      </c>
      <c r="D359" s="220" t="s">
        <v>180</v>
      </c>
      <c r="E359" s="221" t="s">
        <v>383</v>
      </c>
      <c r="F359" s="222" t="s">
        <v>384</v>
      </c>
      <c r="G359" s="28"/>
      <c r="H359" s="420">
        <f t="shared" si="32"/>
        <v>2538990</v>
      </c>
      <c r="I359" s="420">
        <f t="shared" si="32"/>
        <v>2538990</v>
      </c>
    </row>
    <row r="360" spans="1:9" ht="48.75" customHeight="1" x14ac:dyDescent="0.25">
      <c r="A360" s="3" t="s">
        <v>160</v>
      </c>
      <c r="B360" s="347">
        <v>10</v>
      </c>
      <c r="C360" s="2" t="s">
        <v>10</v>
      </c>
      <c r="D360" s="223" t="s">
        <v>182</v>
      </c>
      <c r="E360" s="224" t="s">
        <v>383</v>
      </c>
      <c r="F360" s="225" t="s">
        <v>384</v>
      </c>
      <c r="G360" s="2"/>
      <c r="H360" s="421">
        <f t="shared" si="32"/>
        <v>2538990</v>
      </c>
      <c r="I360" s="421">
        <f t="shared" si="32"/>
        <v>2538990</v>
      </c>
    </row>
    <row r="361" spans="1:9" ht="33.75" customHeight="1" x14ac:dyDescent="0.25">
      <c r="A361" s="3" t="s">
        <v>475</v>
      </c>
      <c r="B361" s="347">
        <v>10</v>
      </c>
      <c r="C361" s="2" t="s">
        <v>10</v>
      </c>
      <c r="D361" s="223" t="s">
        <v>182</v>
      </c>
      <c r="E361" s="224" t="s">
        <v>10</v>
      </c>
      <c r="F361" s="225" t="s">
        <v>384</v>
      </c>
      <c r="G361" s="2"/>
      <c r="H361" s="421">
        <f t="shared" si="32"/>
        <v>2538990</v>
      </c>
      <c r="I361" s="421">
        <f t="shared" si="32"/>
        <v>2538990</v>
      </c>
    </row>
    <row r="362" spans="1:9" ht="18.75" customHeight="1" x14ac:dyDescent="0.25">
      <c r="A362" s="3" t="s">
        <v>161</v>
      </c>
      <c r="B362" s="347">
        <v>10</v>
      </c>
      <c r="C362" s="2" t="s">
        <v>10</v>
      </c>
      <c r="D362" s="223" t="s">
        <v>182</v>
      </c>
      <c r="E362" s="224" t="s">
        <v>10</v>
      </c>
      <c r="F362" s="225" t="s">
        <v>597</v>
      </c>
      <c r="G362" s="2"/>
      <c r="H362" s="421">
        <f t="shared" si="32"/>
        <v>2538990</v>
      </c>
      <c r="I362" s="421">
        <f t="shared" si="32"/>
        <v>2538990</v>
      </c>
    </row>
    <row r="363" spans="1:9" ht="17.25" customHeight="1" x14ac:dyDescent="0.25">
      <c r="A363" s="3" t="s">
        <v>40</v>
      </c>
      <c r="B363" s="347">
        <v>10</v>
      </c>
      <c r="C363" s="2" t="s">
        <v>10</v>
      </c>
      <c r="D363" s="223" t="s">
        <v>182</v>
      </c>
      <c r="E363" s="224" t="s">
        <v>10</v>
      </c>
      <c r="F363" s="225" t="s">
        <v>597</v>
      </c>
      <c r="G363" s="2" t="s">
        <v>39</v>
      </c>
      <c r="H363" s="422">
        <f>SUM(прил8!I453)</f>
        <v>2538990</v>
      </c>
      <c r="I363" s="422">
        <f>SUM(прил8!J453)</f>
        <v>2538990</v>
      </c>
    </row>
    <row r="364" spans="1:9" ht="15.75" x14ac:dyDescent="0.25">
      <c r="A364" s="86" t="s">
        <v>41</v>
      </c>
      <c r="B364" s="40">
        <v>10</v>
      </c>
      <c r="C364" s="23" t="s">
        <v>15</v>
      </c>
      <c r="D364" s="217"/>
      <c r="E364" s="218"/>
      <c r="F364" s="219"/>
      <c r="G364" s="22"/>
      <c r="H364" s="427">
        <f>SUM(H365,H376,H391)</f>
        <v>16051322</v>
      </c>
      <c r="I364" s="427">
        <f>SUM(I365,I376,I391)</f>
        <v>16051322</v>
      </c>
    </row>
    <row r="365" spans="1:9" ht="31.5" x14ac:dyDescent="0.25">
      <c r="A365" s="27" t="s">
        <v>150</v>
      </c>
      <c r="B365" s="28" t="s">
        <v>57</v>
      </c>
      <c r="C365" s="28" t="s">
        <v>15</v>
      </c>
      <c r="D365" s="220" t="s">
        <v>221</v>
      </c>
      <c r="E365" s="221" t="s">
        <v>383</v>
      </c>
      <c r="F365" s="222" t="s">
        <v>384</v>
      </c>
      <c r="G365" s="28"/>
      <c r="H365" s="420">
        <f>SUM(H366,H371)</f>
        <v>1064461</v>
      </c>
      <c r="I365" s="420">
        <f>SUM(I366,I371)</f>
        <v>1064461</v>
      </c>
    </row>
    <row r="366" spans="1:9" ht="33.75" customHeight="1" x14ac:dyDescent="0.25">
      <c r="A366" s="84" t="s">
        <v>156</v>
      </c>
      <c r="B366" s="53">
        <v>10</v>
      </c>
      <c r="C366" s="44" t="s">
        <v>15</v>
      </c>
      <c r="D366" s="259" t="s">
        <v>224</v>
      </c>
      <c r="E366" s="260" t="s">
        <v>383</v>
      </c>
      <c r="F366" s="261" t="s">
        <v>384</v>
      </c>
      <c r="G366" s="44"/>
      <c r="H366" s="421">
        <f>SUM(H367)</f>
        <v>572850</v>
      </c>
      <c r="I366" s="421">
        <f>SUM(I367)</f>
        <v>572850</v>
      </c>
    </row>
    <row r="367" spans="1:9" ht="20.25" customHeight="1" x14ac:dyDescent="0.25">
      <c r="A367" s="84" t="s">
        <v>464</v>
      </c>
      <c r="B367" s="53">
        <v>10</v>
      </c>
      <c r="C367" s="44" t="s">
        <v>15</v>
      </c>
      <c r="D367" s="259" t="s">
        <v>224</v>
      </c>
      <c r="E367" s="260" t="s">
        <v>10</v>
      </c>
      <c r="F367" s="261" t="s">
        <v>384</v>
      </c>
      <c r="G367" s="44"/>
      <c r="H367" s="421">
        <f>SUM(H368)</f>
        <v>572850</v>
      </c>
      <c r="I367" s="421">
        <f>SUM(I368)</f>
        <v>572850</v>
      </c>
    </row>
    <row r="368" spans="1:9" ht="32.25" customHeight="1" x14ac:dyDescent="0.25">
      <c r="A368" s="84" t="s">
        <v>162</v>
      </c>
      <c r="B368" s="53">
        <v>10</v>
      </c>
      <c r="C368" s="44" t="s">
        <v>15</v>
      </c>
      <c r="D368" s="259" t="s">
        <v>224</v>
      </c>
      <c r="E368" s="260" t="s">
        <v>474</v>
      </c>
      <c r="F368" s="261" t="s">
        <v>476</v>
      </c>
      <c r="G368" s="44"/>
      <c r="H368" s="421">
        <f>SUM(H369:H370)</f>
        <v>572850</v>
      </c>
      <c r="I368" s="421">
        <f>SUM(I369:I370)</f>
        <v>572850</v>
      </c>
    </row>
    <row r="369" spans="1:9" ht="31.5" x14ac:dyDescent="0.25">
      <c r="A369" s="570" t="s">
        <v>537</v>
      </c>
      <c r="B369" s="53">
        <v>10</v>
      </c>
      <c r="C369" s="44" t="s">
        <v>15</v>
      </c>
      <c r="D369" s="259" t="s">
        <v>224</v>
      </c>
      <c r="E369" s="260" t="s">
        <v>474</v>
      </c>
      <c r="F369" s="261" t="s">
        <v>476</v>
      </c>
      <c r="G369" s="44" t="s">
        <v>16</v>
      </c>
      <c r="H369" s="423">
        <f>SUM(прил8!I432)</f>
        <v>3150</v>
      </c>
      <c r="I369" s="423">
        <f>SUM(прил8!J432)</f>
        <v>3150</v>
      </c>
    </row>
    <row r="370" spans="1:9" ht="15.75" x14ac:dyDescent="0.25">
      <c r="A370" s="3" t="s">
        <v>40</v>
      </c>
      <c r="B370" s="53">
        <v>10</v>
      </c>
      <c r="C370" s="44" t="s">
        <v>15</v>
      </c>
      <c r="D370" s="259" t="s">
        <v>224</v>
      </c>
      <c r="E370" s="260" t="s">
        <v>474</v>
      </c>
      <c r="F370" s="261" t="s">
        <v>476</v>
      </c>
      <c r="G370" s="44" t="s">
        <v>39</v>
      </c>
      <c r="H370" s="423">
        <f>SUM(прил8!I433)</f>
        <v>569700</v>
      </c>
      <c r="I370" s="423">
        <f>SUM(прил8!J433)</f>
        <v>569700</v>
      </c>
    </row>
    <row r="371" spans="1:9" ht="33" customHeight="1" x14ac:dyDescent="0.25">
      <c r="A371" s="3" t="s">
        <v>157</v>
      </c>
      <c r="B371" s="53">
        <v>10</v>
      </c>
      <c r="C371" s="44" t="s">
        <v>15</v>
      </c>
      <c r="D371" s="259" t="s">
        <v>465</v>
      </c>
      <c r="E371" s="260" t="s">
        <v>383</v>
      </c>
      <c r="F371" s="261" t="s">
        <v>384</v>
      </c>
      <c r="G371" s="44"/>
      <c r="H371" s="421">
        <f>SUM(H372)</f>
        <v>491611</v>
      </c>
      <c r="I371" s="421">
        <f>SUM(I372)</f>
        <v>491611</v>
      </c>
    </row>
    <row r="372" spans="1:9" ht="18.75" customHeight="1" x14ac:dyDescent="0.25">
      <c r="A372" s="3" t="s">
        <v>466</v>
      </c>
      <c r="B372" s="53">
        <v>10</v>
      </c>
      <c r="C372" s="44" t="s">
        <v>15</v>
      </c>
      <c r="D372" s="259" t="s">
        <v>225</v>
      </c>
      <c r="E372" s="260" t="s">
        <v>10</v>
      </c>
      <c r="F372" s="261" t="s">
        <v>384</v>
      </c>
      <c r="G372" s="44"/>
      <c r="H372" s="421">
        <f>SUM(H373)</f>
        <v>491611</v>
      </c>
      <c r="I372" s="421">
        <f>SUM(I373)</f>
        <v>491611</v>
      </c>
    </row>
    <row r="373" spans="1:9" ht="33" customHeight="1" x14ac:dyDescent="0.25">
      <c r="A373" s="84" t="s">
        <v>162</v>
      </c>
      <c r="B373" s="53">
        <v>10</v>
      </c>
      <c r="C373" s="44" t="s">
        <v>15</v>
      </c>
      <c r="D373" s="259" t="s">
        <v>225</v>
      </c>
      <c r="E373" s="260" t="s">
        <v>474</v>
      </c>
      <c r="F373" s="261" t="s">
        <v>476</v>
      </c>
      <c r="G373" s="44"/>
      <c r="H373" s="421">
        <f>SUM(H374:H375)</f>
        <v>491611</v>
      </c>
      <c r="I373" s="421">
        <f>SUM(I374:I375)</f>
        <v>491611</v>
      </c>
    </row>
    <row r="374" spans="1:9" ht="31.5" x14ac:dyDescent="0.25">
      <c r="A374" s="570" t="s">
        <v>537</v>
      </c>
      <c r="B374" s="53">
        <v>10</v>
      </c>
      <c r="C374" s="44" t="s">
        <v>15</v>
      </c>
      <c r="D374" s="259" t="s">
        <v>225</v>
      </c>
      <c r="E374" s="260" t="s">
        <v>474</v>
      </c>
      <c r="F374" s="261" t="s">
        <v>476</v>
      </c>
      <c r="G374" s="44" t="s">
        <v>16</v>
      </c>
      <c r="H374" s="423">
        <f>SUM(прил8!I437)</f>
        <v>2548</v>
      </c>
      <c r="I374" s="423">
        <f>SUM(прил8!J437)</f>
        <v>2548</v>
      </c>
    </row>
    <row r="375" spans="1:9" ht="15.75" x14ac:dyDescent="0.25">
      <c r="A375" s="3" t="s">
        <v>40</v>
      </c>
      <c r="B375" s="53">
        <v>10</v>
      </c>
      <c r="C375" s="44" t="s">
        <v>15</v>
      </c>
      <c r="D375" s="259" t="s">
        <v>225</v>
      </c>
      <c r="E375" s="260" t="s">
        <v>474</v>
      </c>
      <c r="F375" s="261" t="s">
        <v>476</v>
      </c>
      <c r="G375" s="44" t="s">
        <v>39</v>
      </c>
      <c r="H375" s="423">
        <f>SUM(прил8!I438)</f>
        <v>489063</v>
      </c>
      <c r="I375" s="423">
        <f>SUM(прил8!J438)</f>
        <v>489063</v>
      </c>
    </row>
    <row r="376" spans="1:9" ht="33" customHeight="1" x14ac:dyDescent="0.25">
      <c r="A376" s="75" t="s">
        <v>110</v>
      </c>
      <c r="B376" s="30">
        <v>10</v>
      </c>
      <c r="C376" s="28" t="s">
        <v>15</v>
      </c>
      <c r="D376" s="220" t="s">
        <v>180</v>
      </c>
      <c r="E376" s="221" t="s">
        <v>383</v>
      </c>
      <c r="F376" s="222" t="s">
        <v>384</v>
      </c>
      <c r="G376" s="28"/>
      <c r="H376" s="420">
        <f>SUM(H377)</f>
        <v>4080379</v>
      </c>
      <c r="I376" s="420">
        <f>SUM(I377)</f>
        <v>4080379</v>
      </c>
    </row>
    <row r="377" spans="1:9" ht="50.25" customHeight="1" x14ac:dyDescent="0.25">
      <c r="A377" s="3" t="s">
        <v>160</v>
      </c>
      <c r="B377" s="347">
        <v>10</v>
      </c>
      <c r="C377" s="2" t="s">
        <v>15</v>
      </c>
      <c r="D377" s="223" t="s">
        <v>182</v>
      </c>
      <c r="E377" s="224" t="s">
        <v>383</v>
      </c>
      <c r="F377" s="225" t="s">
        <v>384</v>
      </c>
      <c r="G377" s="2"/>
      <c r="H377" s="421">
        <f>SUM(H378)</f>
        <v>4080379</v>
      </c>
      <c r="I377" s="421">
        <f>SUM(I378)</f>
        <v>4080379</v>
      </c>
    </row>
    <row r="378" spans="1:9" ht="33" customHeight="1" x14ac:dyDescent="0.25">
      <c r="A378" s="3" t="s">
        <v>475</v>
      </c>
      <c r="B378" s="347">
        <v>10</v>
      </c>
      <c r="C378" s="2" t="s">
        <v>15</v>
      </c>
      <c r="D378" s="223" t="s">
        <v>182</v>
      </c>
      <c r="E378" s="224" t="s">
        <v>10</v>
      </c>
      <c r="F378" s="225" t="s">
        <v>384</v>
      </c>
      <c r="G378" s="2"/>
      <c r="H378" s="421">
        <f>SUM(H379+H382+H385+H388)</f>
        <v>4080379</v>
      </c>
      <c r="I378" s="421">
        <f>SUM(I379+I382+I385+I388)</f>
        <v>4080379</v>
      </c>
    </row>
    <row r="379" spans="1:9" ht="31.5" customHeight="1" x14ac:dyDescent="0.25">
      <c r="A379" s="84" t="s">
        <v>87</v>
      </c>
      <c r="B379" s="347">
        <v>10</v>
      </c>
      <c r="C379" s="2" t="s">
        <v>15</v>
      </c>
      <c r="D379" s="223" t="s">
        <v>182</v>
      </c>
      <c r="E379" s="224" t="s">
        <v>10</v>
      </c>
      <c r="F379" s="225" t="s">
        <v>479</v>
      </c>
      <c r="G379" s="2"/>
      <c r="H379" s="421">
        <f>SUM(H380:H381)</f>
        <v>45070</v>
      </c>
      <c r="I379" s="421">
        <f>SUM(I380:I381)</f>
        <v>45070</v>
      </c>
    </row>
    <row r="380" spans="1:9" ht="31.5" customHeight="1" x14ac:dyDescent="0.25">
      <c r="A380" s="570" t="s">
        <v>537</v>
      </c>
      <c r="B380" s="347">
        <v>10</v>
      </c>
      <c r="C380" s="2" t="s">
        <v>15</v>
      </c>
      <c r="D380" s="223" t="s">
        <v>182</v>
      </c>
      <c r="E380" s="224" t="s">
        <v>10</v>
      </c>
      <c r="F380" s="225" t="s">
        <v>479</v>
      </c>
      <c r="G380" s="2" t="s">
        <v>16</v>
      </c>
      <c r="H380" s="423">
        <f>SUM(прил8!I459)</f>
        <v>640</v>
      </c>
      <c r="I380" s="423">
        <f>SUM(прил8!J459)</f>
        <v>640</v>
      </c>
    </row>
    <row r="381" spans="1:9" ht="16.5" customHeight="1" x14ac:dyDescent="0.25">
      <c r="A381" s="3" t="s">
        <v>40</v>
      </c>
      <c r="B381" s="347">
        <v>10</v>
      </c>
      <c r="C381" s="2" t="s">
        <v>15</v>
      </c>
      <c r="D381" s="223" t="s">
        <v>182</v>
      </c>
      <c r="E381" s="224" t="s">
        <v>10</v>
      </c>
      <c r="F381" s="225" t="s">
        <v>479</v>
      </c>
      <c r="G381" s="2" t="s">
        <v>39</v>
      </c>
      <c r="H381" s="422">
        <f>SUM(прил8!I460)</f>
        <v>44430</v>
      </c>
      <c r="I381" s="422">
        <f>SUM(прил8!J460)</f>
        <v>44430</v>
      </c>
    </row>
    <row r="382" spans="1:9" ht="32.25" customHeight="1" x14ac:dyDescent="0.25">
      <c r="A382" s="84" t="s">
        <v>88</v>
      </c>
      <c r="B382" s="347">
        <v>10</v>
      </c>
      <c r="C382" s="2" t="s">
        <v>15</v>
      </c>
      <c r="D382" s="223" t="s">
        <v>182</v>
      </c>
      <c r="E382" s="224" t="s">
        <v>10</v>
      </c>
      <c r="F382" s="225" t="s">
        <v>480</v>
      </c>
      <c r="G382" s="2"/>
      <c r="H382" s="421">
        <f>SUM(H383:H384)</f>
        <v>170185</v>
      </c>
      <c r="I382" s="421">
        <f>SUM(I383:I384)</f>
        <v>170185</v>
      </c>
    </row>
    <row r="383" spans="1:9" s="78" customFormat="1" ht="32.25" customHeight="1" x14ac:dyDescent="0.25">
      <c r="A383" s="570" t="s">
        <v>537</v>
      </c>
      <c r="B383" s="347">
        <v>10</v>
      </c>
      <c r="C383" s="2" t="s">
        <v>15</v>
      </c>
      <c r="D383" s="223" t="s">
        <v>182</v>
      </c>
      <c r="E383" s="224" t="s">
        <v>10</v>
      </c>
      <c r="F383" s="225" t="s">
        <v>480</v>
      </c>
      <c r="G383" s="77" t="s">
        <v>16</v>
      </c>
      <c r="H383" s="426">
        <f>SUM(прил8!I462)</f>
        <v>2100</v>
      </c>
      <c r="I383" s="426">
        <f>SUM(прил8!J462)</f>
        <v>2100</v>
      </c>
    </row>
    <row r="384" spans="1:9" ht="15.75" x14ac:dyDescent="0.25">
      <c r="A384" s="3" t="s">
        <v>40</v>
      </c>
      <c r="B384" s="347">
        <v>10</v>
      </c>
      <c r="C384" s="2" t="s">
        <v>15</v>
      </c>
      <c r="D384" s="223" t="s">
        <v>182</v>
      </c>
      <c r="E384" s="224" t="s">
        <v>10</v>
      </c>
      <c r="F384" s="225" t="s">
        <v>480</v>
      </c>
      <c r="G384" s="2" t="s">
        <v>39</v>
      </c>
      <c r="H384" s="423">
        <f>SUM(прил8!I463)</f>
        <v>168085</v>
      </c>
      <c r="I384" s="423">
        <f>SUM(прил8!J463)</f>
        <v>168085</v>
      </c>
    </row>
    <row r="385" spans="1:9" ht="15.75" x14ac:dyDescent="0.25">
      <c r="A385" s="83" t="s">
        <v>89</v>
      </c>
      <c r="B385" s="347">
        <v>10</v>
      </c>
      <c r="C385" s="2" t="s">
        <v>15</v>
      </c>
      <c r="D385" s="223" t="s">
        <v>182</v>
      </c>
      <c r="E385" s="224" t="s">
        <v>10</v>
      </c>
      <c r="F385" s="225" t="s">
        <v>481</v>
      </c>
      <c r="G385" s="2"/>
      <c r="H385" s="421">
        <f>SUM(H386:H387)</f>
        <v>3559174</v>
      </c>
      <c r="I385" s="421">
        <f>SUM(I386:I387)</f>
        <v>3559174</v>
      </c>
    </row>
    <row r="386" spans="1:9" ht="31.5" x14ac:dyDescent="0.25">
      <c r="A386" s="570" t="s">
        <v>537</v>
      </c>
      <c r="B386" s="347">
        <v>10</v>
      </c>
      <c r="C386" s="2" t="s">
        <v>15</v>
      </c>
      <c r="D386" s="223" t="s">
        <v>182</v>
      </c>
      <c r="E386" s="224" t="s">
        <v>10</v>
      </c>
      <c r="F386" s="225" t="s">
        <v>481</v>
      </c>
      <c r="G386" s="2" t="s">
        <v>16</v>
      </c>
      <c r="H386" s="423">
        <f>SUM(прил8!I465)</f>
        <v>34400</v>
      </c>
      <c r="I386" s="423">
        <f>SUM(прил8!J465)</f>
        <v>34400</v>
      </c>
    </row>
    <row r="387" spans="1:9" ht="15.75" customHeight="1" x14ac:dyDescent="0.25">
      <c r="A387" s="3" t="s">
        <v>40</v>
      </c>
      <c r="B387" s="347">
        <v>10</v>
      </c>
      <c r="C387" s="2" t="s">
        <v>15</v>
      </c>
      <c r="D387" s="223" t="s">
        <v>182</v>
      </c>
      <c r="E387" s="224" t="s">
        <v>10</v>
      </c>
      <c r="F387" s="225" t="s">
        <v>481</v>
      </c>
      <c r="G387" s="2" t="s">
        <v>39</v>
      </c>
      <c r="H387" s="422">
        <f>SUM(прил8!I466)</f>
        <v>3524774</v>
      </c>
      <c r="I387" s="422">
        <f>SUM(прил8!J466)</f>
        <v>3524774</v>
      </c>
    </row>
    <row r="388" spans="1:9" ht="15.75" x14ac:dyDescent="0.25">
      <c r="A388" s="84" t="s">
        <v>90</v>
      </c>
      <c r="B388" s="347">
        <v>10</v>
      </c>
      <c r="C388" s="2" t="s">
        <v>15</v>
      </c>
      <c r="D388" s="223" t="s">
        <v>182</v>
      </c>
      <c r="E388" s="224" t="s">
        <v>10</v>
      </c>
      <c r="F388" s="225" t="s">
        <v>482</v>
      </c>
      <c r="G388" s="2"/>
      <c r="H388" s="421">
        <f>SUM(H389:H390)</f>
        <v>305950</v>
      </c>
      <c r="I388" s="421">
        <f>SUM(I389:I390)</f>
        <v>305950</v>
      </c>
    </row>
    <row r="389" spans="1:9" ht="31.5" x14ac:dyDescent="0.25">
      <c r="A389" s="570" t="s">
        <v>537</v>
      </c>
      <c r="B389" s="347">
        <v>10</v>
      </c>
      <c r="C389" s="2" t="s">
        <v>15</v>
      </c>
      <c r="D389" s="223" t="s">
        <v>182</v>
      </c>
      <c r="E389" s="224" t="s">
        <v>10</v>
      </c>
      <c r="F389" s="225" t="s">
        <v>482</v>
      </c>
      <c r="G389" s="2" t="s">
        <v>16</v>
      </c>
      <c r="H389" s="423">
        <f>SUM(прил8!I468)</f>
        <v>3850</v>
      </c>
      <c r="I389" s="423">
        <f>SUM(прил8!J468)</f>
        <v>3850</v>
      </c>
    </row>
    <row r="390" spans="1:9" ht="18" customHeight="1" x14ac:dyDescent="0.25">
      <c r="A390" s="3" t="s">
        <v>40</v>
      </c>
      <c r="B390" s="347">
        <v>10</v>
      </c>
      <c r="C390" s="2" t="s">
        <v>15</v>
      </c>
      <c r="D390" s="223" t="s">
        <v>182</v>
      </c>
      <c r="E390" s="224" t="s">
        <v>10</v>
      </c>
      <c r="F390" s="225" t="s">
        <v>482</v>
      </c>
      <c r="G390" s="2" t="s">
        <v>39</v>
      </c>
      <c r="H390" s="423">
        <f>SUM(прил8!I469)</f>
        <v>302100</v>
      </c>
      <c r="I390" s="423">
        <f>SUM(прил8!J469)</f>
        <v>302100</v>
      </c>
    </row>
    <row r="391" spans="1:9" ht="30" customHeight="1" x14ac:dyDescent="0.25">
      <c r="A391" s="75" t="s">
        <v>141</v>
      </c>
      <c r="B391" s="30">
        <v>10</v>
      </c>
      <c r="C391" s="28" t="s">
        <v>15</v>
      </c>
      <c r="D391" s="220" t="s">
        <v>441</v>
      </c>
      <c r="E391" s="221" t="s">
        <v>383</v>
      </c>
      <c r="F391" s="222" t="s">
        <v>384</v>
      </c>
      <c r="G391" s="28"/>
      <c r="H391" s="420">
        <f>SUM(H392,H409)</f>
        <v>10906482</v>
      </c>
      <c r="I391" s="420">
        <f>SUM(I392,I409)</f>
        <v>10906482</v>
      </c>
    </row>
    <row r="392" spans="1:9" ht="48" customHeight="1" x14ac:dyDescent="0.25">
      <c r="A392" s="84" t="s">
        <v>142</v>
      </c>
      <c r="B392" s="347">
        <v>10</v>
      </c>
      <c r="C392" s="2" t="s">
        <v>15</v>
      </c>
      <c r="D392" s="223" t="s">
        <v>215</v>
      </c>
      <c r="E392" s="224" t="s">
        <v>383</v>
      </c>
      <c r="F392" s="225" t="s">
        <v>384</v>
      </c>
      <c r="G392" s="2"/>
      <c r="H392" s="421">
        <f>SUM(H393+H401)</f>
        <v>10527901</v>
      </c>
      <c r="I392" s="421">
        <f>SUM(I393+I401)</f>
        <v>10527901</v>
      </c>
    </row>
    <row r="393" spans="1:9" ht="18" customHeight="1" x14ac:dyDescent="0.25">
      <c r="A393" s="84" t="s">
        <v>442</v>
      </c>
      <c r="B393" s="347">
        <v>10</v>
      </c>
      <c r="C393" s="2" t="s">
        <v>15</v>
      </c>
      <c r="D393" s="223" t="s">
        <v>215</v>
      </c>
      <c r="E393" s="224" t="s">
        <v>10</v>
      </c>
      <c r="F393" s="225" t="s">
        <v>384</v>
      </c>
      <c r="G393" s="2"/>
      <c r="H393" s="421">
        <f>SUM(H394+H396+H399)</f>
        <v>1094820</v>
      </c>
      <c r="I393" s="421">
        <f>SUM(I394+I396+I399)</f>
        <v>1094820</v>
      </c>
    </row>
    <row r="394" spans="1:9" ht="31.5" customHeight="1" x14ac:dyDescent="0.25">
      <c r="A394" s="84" t="s">
        <v>544</v>
      </c>
      <c r="B394" s="347">
        <v>10</v>
      </c>
      <c r="C394" s="2" t="s">
        <v>15</v>
      </c>
      <c r="D394" s="223" t="s">
        <v>215</v>
      </c>
      <c r="E394" s="224" t="s">
        <v>10</v>
      </c>
      <c r="F394" s="225" t="s">
        <v>543</v>
      </c>
      <c r="G394" s="2"/>
      <c r="H394" s="421">
        <f>SUM(H395)</f>
        <v>8466</v>
      </c>
      <c r="I394" s="421">
        <f>SUM(I395)</f>
        <v>8466</v>
      </c>
    </row>
    <row r="395" spans="1:9" ht="18" customHeight="1" x14ac:dyDescent="0.25">
      <c r="A395" s="3" t="s">
        <v>40</v>
      </c>
      <c r="B395" s="347">
        <v>10</v>
      </c>
      <c r="C395" s="2" t="s">
        <v>15</v>
      </c>
      <c r="D395" s="223" t="s">
        <v>215</v>
      </c>
      <c r="E395" s="224" t="s">
        <v>10</v>
      </c>
      <c r="F395" s="225" t="s">
        <v>543</v>
      </c>
      <c r="G395" s="2" t="s">
        <v>39</v>
      </c>
      <c r="H395" s="423">
        <f>SUM(прил8!I337)</f>
        <v>8466</v>
      </c>
      <c r="I395" s="423">
        <f>SUM(прил8!J337)</f>
        <v>8466</v>
      </c>
    </row>
    <row r="396" spans="1:9" ht="63" customHeight="1" x14ac:dyDescent="0.25">
      <c r="A396" s="3" t="s">
        <v>96</v>
      </c>
      <c r="B396" s="347">
        <v>10</v>
      </c>
      <c r="C396" s="2" t="s">
        <v>15</v>
      </c>
      <c r="D396" s="223" t="s">
        <v>215</v>
      </c>
      <c r="E396" s="224" t="s">
        <v>10</v>
      </c>
      <c r="F396" s="225" t="s">
        <v>477</v>
      </c>
      <c r="G396" s="2"/>
      <c r="H396" s="421">
        <f>SUM(H397:H398)</f>
        <v>1019070</v>
      </c>
      <c r="I396" s="421">
        <f>SUM(I397:I398)</f>
        <v>1019070</v>
      </c>
    </row>
    <row r="397" spans="1:9" ht="33" customHeight="1" x14ac:dyDescent="0.25">
      <c r="A397" s="570" t="s">
        <v>537</v>
      </c>
      <c r="B397" s="347">
        <v>10</v>
      </c>
      <c r="C397" s="2" t="s">
        <v>15</v>
      </c>
      <c r="D397" s="223" t="s">
        <v>215</v>
      </c>
      <c r="E397" s="224" t="s">
        <v>10</v>
      </c>
      <c r="F397" s="225" t="s">
        <v>477</v>
      </c>
      <c r="G397" s="2" t="s">
        <v>16</v>
      </c>
      <c r="H397" s="423">
        <f>SUM(прил8!I339)</f>
        <v>5070</v>
      </c>
      <c r="I397" s="423">
        <f>SUM(прил8!J339)</f>
        <v>5070</v>
      </c>
    </row>
    <row r="398" spans="1:9" ht="16.5" customHeight="1" x14ac:dyDescent="0.25">
      <c r="A398" s="3" t="s">
        <v>40</v>
      </c>
      <c r="B398" s="347">
        <v>10</v>
      </c>
      <c r="C398" s="2" t="s">
        <v>15</v>
      </c>
      <c r="D398" s="223" t="s">
        <v>215</v>
      </c>
      <c r="E398" s="224" t="s">
        <v>10</v>
      </c>
      <c r="F398" s="225" t="s">
        <v>477</v>
      </c>
      <c r="G398" s="2" t="s">
        <v>39</v>
      </c>
      <c r="H398" s="423">
        <f>SUM(прил8!I340)</f>
        <v>1014000</v>
      </c>
      <c r="I398" s="423">
        <f>SUM(прил8!J340)</f>
        <v>1014000</v>
      </c>
    </row>
    <row r="399" spans="1:9" ht="16.5" customHeight="1" x14ac:dyDescent="0.25">
      <c r="A399" s="3" t="s">
        <v>446</v>
      </c>
      <c r="B399" s="347">
        <v>10</v>
      </c>
      <c r="C399" s="2" t="s">
        <v>15</v>
      </c>
      <c r="D399" s="223" t="s">
        <v>215</v>
      </c>
      <c r="E399" s="224" t="s">
        <v>10</v>
      </c>
      <c r="F399" s="225" t="s">
        <v>447</v>
      </c>
      <c r="G399" s="2"/>
      <c r="H399" s="421">
        <f>SUM(H400)</f>
        <v>67284</v>
      </c>
      <c r="I399" s="421">
        <f>SUM(I400)</f>
        <v>67284</v>
      </c>
    </row>
    <row r="400" spans="1:9" ht="16.5" customHeight="1" x14ac:dyDescent="0.25">
      <c r="A400" s="3" t="s">
        <v>40</v>
      </c>
      <c r="B400" s="347">
        <v>10</v>
      </c>
      <c r="C400" s="2" t="s">
        <v>15</v>
      </c>
      <c r="D400" s="223" t="s">
        <v>215</v>
      </c>
      <c r="E400" s="224" t="s">
        <v>10</v>
      </c>
      <c r="F400" s="225" t="s">
        <v>447</v>
      </c>
      <c r="G400" s="2" t="s">
        <v>39</v>
      </c>
      <c r="H400" s="423">
        <f>SUM(прил8!I342)</f>
        <v>67284</v>
      </c>
      <c r="I400" s="423">
        <f>SUM(прил8!J342)</f>
        <v>67284</v>
      </c>
    </row>
    <row r="401" spans="1:9" ht="16.5" customHeight="1" x14ac:dyDescent="0.25">
      <c r="A401" s="3" t="s">
        <v>452</v>
      </c>
      <c r="B401" s="347">
        <v>10</v>
      </c>
      <c r="C401" s="2" t="s">
        <v>15</v>
      </c>
      <c r="D401" s="223" t="s">
        <v>215</v>
      </c>
      <c r="E401" s="224" t="s">
        <v>12</v>
      </c>
      <c r="F401" s="225" t="s">
        <v>384</v>
      </c>
      <c r="G401" s="2"/>
      <c r="H401" s="421">
        <f>SUM(H402+H404+H407)</f>
        <v>9433081</v>
      </c>
      <c r="I401" s="421">
        <f>SUM(I402+I404+I407)</f>
        <v>9433081</v>
      </c>
    </row>
    <row r="402" spans="1:9" ht="31.5" customHeight="1" x14ac:dyDescent="0.25">
      <c r="A402" s="84" t="s">
        <v>544</v>
      </c>
      <c r="B402" s="347">
        <v>10</v>
      </c>
      <c r="C402" s="2" t="s">
        <v>15</v>
      </c>
      <c r="D402" s="223" t="s">
        <v>215</v>
      </c>
      <c r="E402" s="224" t="s">
        <v>12</v>
      </c>
      <c r="F402" s="225" t="s">
        <v>543</v>
      </c>
      <c r="G402" s="2"/>
      <c r="H402" s="421">
        <f>SUM(H403)</f>
        <v>51154</v>
      </c>
      <c r="I402" s="421">
        <f>SUM(I403)</f>
        <v>51154</v>
      </c>
    </row>
    <row r="403" spans="1:9" ht="16.5" customHeight="1" x14ac:dyDescent="0.25">
      <c r="A403" s="3" t="s">
        <v>40</v>
      </c>
      <c r="B403" s="347">
        <v>10</v>
      </c>
      <c r="C403" s="2" t="s">
        <v>15</v>
      </c>
      <c r="D403" s="223" t="s">
        <v>215</v>
      </c>
      <c r="E403" s="224" t="s">
        <v>12</v>
      </c>
      <c r="F403" s="225" t="s">
        <v>543</v>
      </c>
      <c r="G403" s="2" t="s">
        <v>39</v>
      </c>
      <c r="H403" s="423">
        <f>SUM(прил8!I345)</f>
        <v>51154</v>
      </c>
      <c r="I403" s="423">
        <f>SUM(прил8!J345)</f>
        <v>51154</v>
      </c>
    </row>
    <row r="404" spans="1:9" ht="63" customHeight="1" x14ac:dyDescent="0.25">
      <c r="A404" s="3" t="s">
        <v>96</v>
      </c>
      <c r="B404" s="347">
        <v>10</v>
      </c>
      <c r="C404" s="2" t="s">
        <v>15</v>
      </c>
      <c r="D404" s="223" t="s">
        <v>215</v>
      </c>
      <c r="E404" s="224" t="s">
        <v>12</v>
      </c>
      <c r="F404" s="225" t="s">
        <v>477</v>
      </c>
      <c r="G404" s="2"/>
      <c r="H404" s="421">
        <f>SUM(H405:H406)</f>
        <v>8967345</v>
      </c>
      <c r="I404" s="421">
        <f>SUM(I405:I406)</f>
        <v>8967345</v>
      </c>
    </row>
    <row r="405" spans="1:9" ht="34.5" customHeight="1" x14ac:dyDescent="0.25">
      <c r="A405" s="570" t="s">
        <v>537</v>
      </c>
      <c r="B405" s="347">
        <v>10</v>
      </c>
      <c r="C405" s="2" t="s">
        <v>15</v>
      </c>
      <c r="D405" s="223" t="s">
        <v>215</v>
      </c>
      <c r="E405" s="224" t="s">
        <v>12</v>
      </c>
      <c r="F405" s="225" t="s">
        <v>477</v>
      </c>
      <c r="G405" s="2" t="s">
        <v>16</v>
      </c>
      <c r="H405" s="423">
        <f>SUM(прил8!I347)</f>
        <v>44837</v>
      </c>
      <c r="I405" s="423">
        <f>SUM(прил8!J347)</f>
        <v>44837</v>
      </c>
    </row>
    <row r="406" spans="1:9" ht="16.5" customHeight="1" x14ac:dyDescent="0.25">
      <c r="A406" s="3" t="s">
        <v>40</v>
      </c>
      <c r="B406" s="347">
        <v>10</v>
      </c>
      <c r="C406" s="2" t="s">
        <v>15</v>
      </c>
      <c r="D406" s="223" t="s">
        <v>215</v>
      </c>
      <c r="E406" s="224" t="s">
        <v>12</v>
      </c>
      <c r="F406" s="225" t="s">
        <v>477</v>
      </c>
      <c r="G406" s="2" t="s">
        <v>39</v>
      </c>
      <c r="H406" s="423">
        <f>SUM(прил8!I348)</f>
        <v>8922508</v>
      </c>
      <c r="I406" s="423">
        <f>SUM(прил8!J348)</f>
        <v>8922508</v>
      </c>
    </row>
    <row r="407" spans="1:9" ht="32.25" customHeight="1" x14ac:dyDescent="0.25">
      <c r="A407" s="3" t="s">
        <v>446</v>
      </c>
      <c r="B407" s="347">
        <v>10</v>
      </c>
      <c r="C407" s="2" t="s">
        <v>15</v>
      </c>
      <c r="D407" s="223" t="s">
        <v>215</v>
      </c>
      <c r="E407" s="224" t="s">
        <v>12</v>
      </c>
      <c r="F407" s="225" t="s">
        <v>447</v>
      </c>
      <c r="G407" s="2"/>
      <c r="H407" s="421">
        <f>SUM(H408)</f>
        <v>414582</v>
      </c>
      <c r="I407" s="421">
        <f>SUM(I408)</f>
        <v>414582</v>
      </c>
    </row>
    <row r="408" spans="1:9" ht="16.5" customHeight="1" x14ac:dyDescent="0.25">
      <c r="A408" s="3" t="s">
        <v>40</v>
      </c>
      <c r="B408" s="347">
        <v>10</v>
      </c>
      <c r="C408" s="2" t="s">
        <v>15</v>
      </c>
      <c r="D408" s="223" t="s">
        <v>215</v>
      </c>
      <c r="E408" s="224" t="s">
        <v>12</v>
      </c>
      <c r="F408" s="225" t="s">
        <v>447</v>
      </c>
      <c r="G408" s="2" t="s">
        <v>39</v>
      </c>
      <c r="H408" s="423">
        <f>SUM(прил8!I350)</f>
        <v>414582</v>
      </c>
      <c r="I408" s="423">
        <f>SUM(прил8!J350)</f>
        <v>414582</v>
      </c>
    </row>
    <row r="409" spans="1:9" ht="48.75" customHeight="1" x14ac:dyDescent="0.25">
      <c r="A409" s="3" t="s">
        <v>146</v>
      </c>
      <c r="B409" s="347">
        <v>10</v>
      </c>
      <c r="C409" s="2" t="s">
        <v>15</v>
      </c>
      <c r="D409" s="223" t="s">
        <v>216</v>
      </c>
      <c r="E409" s="224" t="s">
        <v>383</v>
      </c>
      <c r="F409" s="225" t="s">
        <v>384</v>
      </c>
      <c r="G409" s="2"/>
      <c r="H409" s="421">
        <f>SUM(H410)</f>
        <v>378581</v>
      </c>
      <c r="I409" s="421">
        <f>SUM(I410)</f>
        <v>378581</v>
      </c>
    </row>
    <row r="410" spans="1:9" ht="32.25" customHeight="1" x14ac:dyDescent="0.25">
      <c r="A410" s="3" t="s">
        <v>455</v>
      </c>
      <c r="B410" s="347">
        <v>10</v>
      </c>
      <c r="C410" s="2" t="s">
        <v>15</v>
      </c>
      <c r="D410" s="223" t="s">
        <v>216</v>
      </c>
      <c r="E410" s="224" t="s">
        <v>10</v>
      </c>
      <c r="F410" s="225" t="s">
        <v>384</v>
      </c>
      <c r="G410" s="2"/>
      <c r="H410" s="421">
        <f>SUM(H411+H413+H416)</f>
        <v>378581</v>
      </c>
      <c r="I410" s="421">
        <f>SUM(I411+I413+I416)</f>
        <v>378581</v>
      </c>
    </row>
    <row r="411" spans="1:9" ht="32.25" customHeight="1" x14ac:dyDescent="0.25">
      <c r="A411" s="84" t="s">
        <v>544</v>
      </c>
      <c r="B411" s="347">
        <v>10</v>
      </c>
      <c r="C411" s="2" t="s">
        <v>15</v>
      </c>
      <c r="D411" s="223" t="s">
        <v>216</v>
      </c>
      <c r="E411" s="224" t="s">
        <v>10</v>
      </c>
      <c r="F411" s="225" t="s">
        <v>543</v>
      </c>
      <c r="G411" s="2"/>
      <c r="H411" s="421">
        <f>SUM(H412)</f>
        <v>2124</v>
      </c>
      <c r="I411" s="421">
        <f>SUM(I412)</f>
        <v>2124</v>
      </c>
    </row>
    <row r="412" spans="1:9" ht="31.5" x14ac:dyDescent="0.25">
      <c r="A412" s="101" t="s">
        <v>834</v>
      </c>
      <c r="B412" s="347">
        <v>10</v>
      </c>
      <c r="C412" s="2" t="s">
        <v>15</v>
      </c>
      <c r="D412" s="223" t="s">
        <v>216</v>
      </c>
      <c r="E412" s="224" t="s">
        <v>10</v>
      </c>
      <c r="F412" s="225" t="s">
        <v>543</v>
      </c>
      <c r="G412" s="2" t="s">
        <v>835</v>
      </c>
      <c r="H412" s="423">
        <f>SUM(прил8!I354)</f>
        <v>2124</v>
      </c>
      <c r="I412" s="423">
        <f>SUM(прил8!J354)</f>
        <v>2124</v>
      </c>
    </row>
    <row r="413" spans="1:9" ht="64.5" customHeight="1" x14ac:dyDescent="0.25">
      <c r="A413" s="3" t="s">
        <v>96</v>
      </c>
      <c r="B413" s="347">
        <v>10</v>
      </c>
      <c r="C413" s="2" t="s">
        <v>15</v>
      </c>
      <c r="D413" s="223" t="s">
        <v>216</v>
      </c>
      <c r="E413" s="224" t="s">
        <v>10</v>
      </c>
      <c r="F413" s="225" t="s">
        <v>477</v>
      </c>
      <c r="G413" s="2"/>
      <c r="H413" s="421">
        <f>SUM(H414:H415)</f>
        <v>359500</v>
      </c>
      <c r="I413" s="421">
        <f>SUM(I414:I415)</f>
        <v>359500</v>
      </c>
    </row>
    <row r="414" spans="1:9" ht="33" hidden="1" customHeight="1" x14ac:dyDescent="0.25">
      <c r="A414" s="570" t="s">
        <v>537</v>
      </c>
      <c r="B414" s="347">
        <v>10</v>
      </c>
      <c r="C414" s="2" t="s">
        <v>15</v>
      </c>
      <c r="D414" s="116" t="s">
        <v>216</v>
      </c>
      <c r="E414" s="308" t="s">
        <v>10</v>
      </c>
      <c r="F414" s="304" t="s">
        <v>477</v>
      </c>
      <c r="G414" s="2" t="s">
        <v>16</v>
      </c>
      <c r="H414" s="423">
        <f>SUM(прил8!I356)</f>
        <v>0</v>
      </c>
      <c r="I414" s="423">
        <f>SUM(прил8!J356)</f>
        <v>0</v>
      </c>
    </row>
    <row r="415" spans="1:9" ht="31.5" x14ac:dyDescent="0.25">
      <c r="A415" s="3" t="s">
        <v>834</v>
      </c>
      <c r="B415" s="347">
        <v>10</v>
      </c>
      <c r="C415" s="2" t="s">
        <v>15</v>
      </c>
      <c r="D415" s="223" t="s">
        <v>216</v>
      </c>
      <c r="E415" s="306" t="s">
        <v>10</v>
      </c>
      <c r="F415" s="225" t="s">
        <v>477</v>
      </c>
      <c r="G415" s="2" t="s">
        <v>835</v>
      </c>
      <c r="H415" s="423">
        <f>SUM(прил8!I357)</f>
        <v>359500</v>
      </c>
      <c r="I415" s="423">
        <f>SUM(прил8!J357)</f>
        <v>359500</v>
      </c>
    </row>
    <row r="416" spans="1:9" ht="31.5" x14ac:dyDescent="0.25">
      <c r="A416" s="3" t="s">
        <v>446</v>
      </c>
      <c r="B416" s="347">
        <v>10</v>
      </c>
      <c r="C416" s="2" t="s">
        <v>15</v>
      </c>
      <c r="D416" s="223" t="s">
        <v>216</v>
      </c>
      <c r="E416" s="224" t="s">
        <v>10</v>
      </c>
      <c r="F416" s="225" t="s">
        <v>447</v>
      </c>
      <c r="G416" s="2"/>
      <c r="H416" s="421">
        <f>SUM(H417)</f>
        <v>16957</v>
      </c>
      <c r="I416" s="421">
        <f>SUM(I417)</f>
        <v>16957</v>
      </c>
    </row>
    <row r="417" spans="1:9" ht="31.5" x14ac:dyDescent="0.25">
      <c r="A417" s="101" t="s">
        <v>834</v>
      </c>
      <c r="B417" s="347">
        <v>10</v>
      </c>
      <c r="C417" s="2" t="s">
        <v>15</v>
      </c>
      <c r="D417" s="223" t="s">
        <v>216</v>
      </c>
      <c r="E417" s="224" t="s">
        <v>10</v>
      </c>
      <c r="F417" s="225" t="s">
        <v>447</v>
      </c>
      <c r="G417" s="2" t="s">
        <v>835</v>
      </c>
      <c r="H417" s="423">
        <f>SUM(прил8!I359)</f>
        <v>16957</v>
      </c>
      <c r="I417" s="423">
        <f>SUM(прил8!J359)</f>
        <v>16957</v>
      </c>
    </row>
    <row r="418" spans="1:9" ht="15.75" x14ac:dyDescent="0.25">
      <c r="A418" s="86" t="s">
        <v>42</v>
      </c>
      <c r="B418" s="40">
        <v>10</v>
      </c>
      <c r="C418" s="23" t="s">
        <v>20</v>
      </c>
      <c r="D418" s="217"/>
      <c r="E418" s="218"/>
      <c r="F418" s="219"/>
      <c r="G418" s="22"/>
      <c r="H418" s="427">
        <f>SUM(H435,H419+H440)</f>
        <v>50534682</v>
      </c>
      <c r="I418" s="427">
        <f>SUM(I435,I419+I440)</f>
        <v>55178253</v>
      </c>
    </row>
    <row r="419" spans="1:9" ht="33.75" customHeight="1" x14ac:dyDescent="0.25">
      <c r="A419" s="75" t="s">
        <v>110</v>
      </c>
      <c r="B419" s="30">
        <v>10</v>
      </c>
      <c r="C419" s="28" t="s">
        <v>20</v>
      </c>
      <c r="D419" s="220" t="s">
        <v>180</v>
      </c>
      <c r="E419" s="221" t="s">
        <v>383</v>
      </c>
      <c r="F419" s="222" t="s">
        <v>384</v>
      </c>
      <c r="G419" s="28"/>
      <c r="H419" s="420">
        <f>SUM(H420+H428)</f>
        <v>48093508</v>
      </c>
      <c r="I419" s="420">
        <f>SUM(I420+I428)</f>
        <v>52764055</v>
      </c>
    </row>
    <row r="420" spans="1:9" ht="50.25" customHeight="1" x14ac:dyDescent="0.25">
      <c r="A420" s="3" t="s">
        <v>160</v>
      </c>
      <c r="B420" s="6">
        <v>10</v>
      </c>
      <c r="C420" s="2" t="s">
        <v>20</v>
      </c>
      <c r="D420" s="223" t="s">
        <v>182</v>
      </c>
      <c r="E420" s="224" t="s">
        <v>383</v>
      </c>
      <c r="F420" s="225" t="s">
        <v>384</v>
      </c>
      <c r="G420" s="2"/>
      <c r="H420" s="421">
        <f>SUM(H421)</f>
        <v>39634793</v>
      </c>
      <c r="I420" s="421">
        <f>SUM(I421)</f>
        <v>42029081</v>
      </c>
    </row>
    <row r="421" spans="1:9" ht="33.75" customHeight="1" x14ac:dyDescent="0.25">
      <c r="A421" s="3" t="s">
        <v>475</v>
      </c>
      <c r="B421" s="6">
        <v>10</v>
      </c>
      <c r="C421" s="2" t="s">
        <v>20</v>
      </c>
      <c r="D421" s="223" t="s">
        <v>182</v>
      </c>
      <c r="E421" s="224" t="s">
        <v>10</v>
      </c>
      <c r="F421" s="225" t="s">
        <v>384</v>
      </c>
      <c r="G421" s="2"/>
      <c r="H421" s="421">
        <f>SUM(H422+H424+H426)</f>
        <v>39634793</v>
      </c>
      <c r="I421" s="421">
        <f>SUM(I422+I424+I426)</f>
        <v>42029081</v>
      </c>
    </row>
    <row r="422" spans="1:9" ht="15" customHeight="1" x14ac:dyDescent="0.25">
      <c r="A422" s="84" t="s">
        <v>551</v>
      </c>
      <c r="B422" s="6">
        <v>10</v>
      </c>
      <c r="C422" s="2" t="s">
        <v>20</v>
      </c>
      <c r="D422" s="223" t="s">
        <v>182</v>
      </c>
      <c r="E422" s="224" t="s">
        <v>10</v>
      </c>
      <c r="F422" s="225" t="s">
        <v>478</v>
      </c>
      <c r="G422" s="2"/>
      <c r="H422" s="421">
        <f>SUM(H423:H423)</f>
        <v>1389456</v>
      </c>
      <c r="I422" s="421">
        <f>SUM(I423:I423)</f>
        <v>1389456</v>
      </c>
    </row>
    <row r="423" spans="1:9" ht="15.75" x14ac:dyDescent="0.25">
      <c r="A423" s="3" t="s">
        <v>40</v>
      </c>
      <c r="B423" s="6">
        <v>10</v>
      </c>
      <c r="C423" s="2" t="s">
        <v>20</v>
      </c>
      <c r="D423" s="223" t="s">
        <v>182</v>
      </c>
      <c r="E423" s="224" t="s">
        <v>10</v>
      </c>
      <c r="F423" s="225" t="s">
        <v>478</v>
      </c>
      <c r="G423" s="2" t="s">
        <v>39</v>
      </c>
      <c r="H423" s="423">
        <f>SUM(прил8!I475)</f>
        <v>1389456</v>
      </c>
      <c r="I423" s="423">
        <f>SUM(прил8!J475)</f>
        <v>1389456</v>
      </c>
    </row>
    <row r="424" spans="1:9" s="599" customFormat="1" ht="15.75" x14ac:dyDescent="0.25">
      <c r="A424" s="61" t="s">
        <v>687</v>
      </c>
      <c r="B424" s="34">
        <v>10</v>
      </c>
      <c r="C424" s="35" t="s">
        <v>20</v>
      </c>
      <c r="D424" s="223" t="s">
        <v>182</v>
      </c>
      <c r="E424" s="263" t="s">
        <v>10</v>
      </c>
      <c r="F424" s="264" t="s">
        <v>686</v>
      </c>
      <c r="G424" s="271"/>
      <c r="H424" s="421">
        <f>SUM(H425)</f>
        <v>37508771</v>
      </c>
      <c r="I424" s="421">
        <f>SUM(I425)</f>
        <v>39869771</v>
      </c>
    </row>
    <row r="425" spans="1:9" s="599" customFormat="1" ht="15.75" x14ac:dyDescent="0.25">
      <c r="A425" s="3" t="s">
        <v>40</v>
      </c>
      <c r="B425" s="34">
        <v>10</v>
      </c>
      <c r="C425" s="35" t="s">
        <v>20</v>
      </c>
      <c r="D425" s="223" t="s">
        <v>182</v>
      </c>
      <c r="E425" s="263" t="s">
        <v>10</v>
      </c>
      <c r="F425" s="264" t="s">
        <v>686</v>
      </c>
      <c r="G425" s="271" t="s">
        <v>39</v>
      </c>
      <c r="H425" s="423">
        <f>SUM(прил8!I477)</f>
        <v>37508771</v>
      </c>
      <c r="I425" s="423">
        <f>SUM(прил8!J477)</f>
        <v>39869771</v>
      </c>
    </row>
    <row r="426" spans="1:9" s="599" customFormat="1" ht="31.5" x14ac:dyDescent="0.25">
      <c r="A426" s="61" t="s">
        <v>688</v>
      </c>
      <c r="B426" s="34">
        <v>10</v>
      </c>
      <c r="C426" s="35" t="s">
        <v>20</v>
      </c>
      <c r="D426" s="223" t="s">
        <v>182</v>
      </c>
      <c r="E426" s="263" t="s">
        <v>10</v>
      </c>
      <c r="F426" s="264" t="s">
        <v>685</v>
      </c>
      <c r="G426" s="271"/>
      <c r="H426" s="421">
        <f>SUM(H427)</f>
        <v>736566</v>
      </c>
      <c r="I426" s="421">
        <f>SUM(I427)</f>
        <v>769854</v>
      </c>
    </row>
    <row r="427" spans="1:9" s="599" customFormat="1" ht="31.5" x14ac:dyDescent="0.25">
      <c r="A427" s="585" t="s">
        <v>537</v>
      </c>
      <c r="B427" s="34">
        <v>10</v>
      </c>
      <c r="C427" s="35" t="s">
        <v>20</v>
      </c>
      <c r="D427" s="223" t="s">
        <v>182</v>
      </c>
      <c r="E427" s="263" t="s">
        <v>10</v>
      </c>
      <c r="F427" s="264" t="s">
        <v>685</v>
      </c>
      <c r="G427" s="271" t="s">
        <v>16</v>
      </c>
      <c r="H427" s="423">
        <f>SUM(прил8!I479)</f>
        <v>736566</v>
      </c>
      <c r="I427" s="423">
        <f>SUM(прил8!J479)</f>
        <v>769854</v>
      </c>
    </row>
    <row r="428" spans="1:9" ht="66" customHeight="1" x14ac:dyDescent="0.25">
      <c r="A428" s="3" t="s">
        <v>111</v>
      </c>
      <c r="B428" s="6">
        <v>10</v>
      </c>
      <c r="C428" s="2" t="s">
        <v>20</v>
      </c>
      <c r="D428" s="223" t="s">
        <v>210</v>
      </c>
      <c r="E428" s="224" t="s">
        <v>383</v>
      </c>
      <c r="F428" s="225" t="s">
        <v>384</v>
      </c>
      <c r="G428" s="2"/>
      <c r="H428" s="421">
        <f>SUM(H429+H432)</f>
        <v>8458715</v>
      </c>
      <c r="I428" s="421">
        <f>SUM(I429+I432)</f>
        <v>10734974</v>
      </c>
    </row>
    <row r="429" spans="1:9" ht="34.5" customHeight="1" x14ac:dyDescent="0.25">
      <c r="A429" s="3" t="s">
        <v>391</v>
      </c>
      <c r="B429" s="6">
        <v>10</v>
      </c>
      <c r="C429" s="2" t="s">
        <v>20</v>
      </c>
      <c r="D429" s="223" t="s">
        <v>210</v>
      </c>
      <c r="E429" s="224" t="s">
        <v>10</v>
      </c>
      <c r="F429" s="225" t="s">
        <v>384</v>
      </c>
      <c r="G429" s="2"/>
      <c r="H429" s="421">
        <f>SUM(H430)</f>
        <v>8458715</v>
      </c>
      <c r="I429" s="421">
        <f>SUM(I430)</f>
        <v>8692875</v>
      </c>
    </row>
    <row r="430" spans="1:9" ht="33" customHeight="1" x14ac:dyDescent="0.25">
      <c r="A430" s="3" t="s">
        <v>365</v>
      </c>
      <c r="B430" s="6">
        <v>10</v>
      </c>
      <c r="C430" s="2" t="s">
        <v>20</v>
      </c>
      <c r="D430" s="223" t="s">
        <v>210</v>
      </c>
      <c r="E430" s="224" t="s">
        <v>10</v>
      </c>
      <c r="F430" s="225" t="s">
        <v>483</v>
      </c>
      <c r="G430" s="2"/>
      <c r="H430" s="421">
        <f>SUM(H431:H431)</f>
        <v>8458715</v>
      </c>
      <c r="I430" s="421">
        <f>SUM(I431:I431)</f>
        <v>8692875</v>
      </c>
    </row>
    <row r="431" spans="1:9" ht="18" customHeight="1" x14ac:dyDescent="0.25">
      <c r="A431" s="3" t="s">
        <v>40</v>
      </c>
      <c r="B431" s="6">
        <v>10</v>
      </c>
      <c r="C431" s="2" t="s">
        <v>20</v>
      </c>
      <c r="D431" s="223" t="s">
        <v>210</v>
      </c>
      <c r="E431" s="224" t="s">
        <v>10</v>
      </c>
      <c r="F431" s="225" t="s">
        <v>483</v>
      </c>
      <c r="G431" s="2" t="s">
        <v>39</v>
      </c>
      <c r="H431" s="423">
        <f>SUM(прил8!I165)</f>
        <v>8458715</v>
      </c>
      <c r="I431" s="423">
        <f>SUM(прил8!J165)</f>
        <v>8692875</v>
      </c>
    </row>
    <row r="432" spans="1:9" s="627" customFormat="1" ht="31.5" x14ac:dyDescent="0.25">
      <c r="A432" s="61" t="s">
        <v>825</v>
      </c>
      <c r="B432" s="6">
        <v>10</v>
      </c>
      <c r="C432" s="2" t="s">
        <v>20</v>
      </c>
      <c r="D432" s="223" t="s">
        <v>210</v>
      </c>
      <c r="E432" s="224" t="s">
        <v>12</v>
      </c>
      <c r="F432" s="225" t="s">
        <v>384</v>
      </c>
      <c r="G432" s="2"/>
      <c r="H432" s="421">
        <f>SUM(H433)</f>
        <v>0</v>
      </c>
      <c r="I432" s="421">
        <f>SUM(I433)</f>
        <v>2042099</v>
      </c>
    </row>
    <row r="433" spans="1:9" s="627" customFormat="1" ht="48.75" customHeight="1" x14ac:dyDescent="0.25">
      <c r="A433" s="61" t="s">
        <v>826</v>
      </c>
      <c r="B433" s="6">
        <v>10</v>
      </c>
      <c r="C433" s="2" t="s">
        <v>20</v>
      </c>
      <c r="D433" s="223" t="s">
        <v>210</v>
      </c>
      <c r="E433" s="224" t="s">
        <v>12</v>
      </c>
      <c r="F433" s="225" t="s">
        <v>827</v>
      </c>
      <c r="G433" s="2"/>
      <c r="H433" s="421">
        <f>SUM(H434:H434)</f>
        <v>0</v>
      </c>
      <c r="I433" s="421">
        <f>SUM(I434:I434)</f>
        <v>2042099</v>
      </c>
    </row>
    <row r="434" spans="1:9" s="627" customFormat="1" ht="15.75" x14ac:dyDescent="0.25">
      <c r="A434" s="61" t="s">
        <v>40</v>
      </c>
      <c r="B434" s="6">
        <v>10</v>
      </c>
      <c r="C434" s="2" t="s">
        <v>20</v>
      </c>
      <c r="D434" s="223" t="s">
        <v>210</v>
      </c>
      <c r="E434" s="224" t="s">
        <v>12</v>
      </c>
      <c r="F434" s="225" t="s">
        <v>827</v>
      </c>
      <c r="G434" s="2" t="s">
        <v>39</v>
      </c>
      <c r="H434" s="423">
        <f>SUM(прил8!I168)</f>
        <v>0</v>
      </c>
      <c r="I434" s="423">
        <f>SUM(прил8!J168)</f>
        <v>2042099</v>
      </c>
    </row>
    <row r="435" spans="1:9" ht="32.25" customHeight="1" x14ac:dyDescent="0.25">
      <c r="A435" s="75" t="s">
        <v>163</v>
      </c>
      <c r="B435" s="30">
        <v>10</v>
      </c>
      <c r="C435" s="28" t="s">
        <v>20</v>
      </c>
      <c r="D435" s="220" t="s">
        <v>441</v>
      </c>
      <c r="E435" s="221" t="s">
        <v>383</v>
      </c>
      <c r="F435" s="222" t="s">
        <v>384</v>
      </c>
      <c r="G435" s="28"/>
      <c r="H435" s="420">
        <f t="shared" ref="H435:I437" si="33">SUM(H436)</f>
        <v>1985092</v>
      </c>
      <c r="I435" s="420">
        <f t="shared" si="33"/>
        <v>1985092</v>
      </c>
    </row>
    <row r="436" spans="1:9" ht="49.5" customHeight="1" x14ac:dyDescent="0.25">
      <c r="A436" s="3" t="s">
        <v>164</v>
      </c>
      <c r="B436" s="347">
        <v>10</v>
      </c>
      <c r="C436" s="2" t="s">
        <v>20</v>
      </c>
      <c r="D436" s="223" t="s">
        <v>215</v>
      </c>
      <c r="E436" s="224" t="s">
        <v>383</v>
      </c>
      <c r="F436" s="225" t="s">
        <v>384</v>
      </c>
      <c r="G436" s="2"/>
      <c r="H436" s="421">
        <f t="shared" si="33"/>
        <v>1985092</v>
      </c>
      <c r="I436" s="421">
        <f t="shared" si="33"/>
        <v>1985092</v>
      </c>
    </row>
    <row r="437" spans="1:9" ht="17.25" customHeight="1" x14ac:dyDescent="0.25">
      <c r="A437" s="3" t="s">
        <v>442</v>
      </c>
      <c r="B437" s="6">
        <v>10</v>
      </c>
      <c r="C437" s="2" t="s">
        <v>20</v>
      </c>
      <c r="D437" s="223" t="s">
        <v>215</v>
      </c>
      <c r="E437" s="224" t="s">
        <v>10</v>
      </c>
      <c r="F437" s="225" t="s">
        <v>384</v>
      </c>
      <c r="G437" s="2"/>
      <c r="H437" s="421">
        <f t="shared" si="33"/>
        <v>1985092</v>
      </c>
      <c r="I437" s="421">
        <f t="shared" si="33"/>
        <v>1985092</v>
      </c>
    </row>
    <row r="438" spans="1:9" ht="16.5" customHeight="1" x14ac:dyDescent="0.25">
      <c r="A438" s="84" t="s">
        <v>165</v>
      </c>
      <c r="B438" s="347">
        <v>10</v>
      </c>
      <c r="C438" s="2" t="s">
        <v>20</v>
      </c>
      <c r="D438" s="223" t="s">
        <v>215</v>
      </c>
      <c r="E438" s="224" t="s">
        <v>10</v>
      </c>
      <c r="F438" s="225" t="s">
        <v>484</v>
      </c>
      <c r="G438" s="2"/>
      <c r="H438" s="421">
        <f>SUM(H439:H439)</f>
        <v>1985092</v>
      </c>
      <c r="I438" s="421">
        <f>SUM(I439:I439)</f>
        <v>1985092</v>
      </c>
    </row>
    <row r="439" spans="1:9" ht="15.75" x14ac:dyDescent="0.25">
      <c r="A439" s="3" t="s">
        <v>40</v>
      </c>
      <c r="B439" s="347">
        <v>10</v>
      </c>
      <c r="C439" s="2" t="s">
        <v>20</v>
      </c>
      <c r="D439" s="223" t="s">
        <v>215</v>
      </c>
      <c r="E439" s="224" t="s">
        <v>10</v>
      </c>
      <c r="F439" s="225" t="s">
        <v>484</v>
      </c>
      <c r="G439" s="2" t="s">
        <v>39</v>
      </c>
      <c r="H439" s="423">
        <f>SUM(прил8!I365)</f>
        <v>1985092</v>
      </c>
      <c r="I439" s="423">
        <f>SUM(прил8!J365)</f>
        <v>1985092</v>
      </c>
    </row>
    <row r="440" spans="1:9" ht="47.25" x14ac:dyDescent="0.25">
      <c r="A440" s="27" t="s">
        <v>178</v>
      </c>
      <c r="B440" s="30">
        <v>10</v>
      </c>
      <c r="C440" s="28" t="s">
        <v>20</v>
      </c>
      <c r="D440" s="220" t="s">
        <v>434</v>
      </c>
      <c r="E440" s="221" t="s">
        <v>383</v>
      </c>
      <c r="F440" s="222" t="s">
        <v>384</v>
      </c>
      <c r="G440" s="28"/>
      <c r="H440" s="420">
        <f t="shared" ref="H440:I443" si="34">SUM(H441)</f>
        <v>456082</v>
      </c>
      <c r="I440" s="420">
        <f t="shared" si="34"/>
        <v>429106</v>
      </c>
    </row>
    <row r="441" spans="1:9" ht="78.75" x14ac:dyDescent="0.25">
      <c r="A441" s="3" t="s">
        <v>179</v>
      </c>
      <c r="B441" s="347">
        <v>10</v>
      </c>
      <c r="C441" s="2" t="s">
        <v>20</v>
      </c>
      <c r="D441" s="223" t="s">
        <v>206</v>
      </c>
      <c r="E441" s="224" t="s">
        <v>383</v>
      </c>
      <c r="F441" s="225" t="s">
        <v>384</v>
      </c>
      <c r="G441" s="2"/>
      <c r="H441" s="421">
        <f t="shared" si="34"/>
        <v>456082</v>
      </c>
      <c r="I441" s="421">
        <f t="shared" si="34"/>
        <v>429106</v>
      </c>
    </row>
    <row r="442" spans="1:9" ht="31.5" x14ac:dyDescent="0.25">
      <c r="A442" s="3" t="s">
        <v>440</v>
      </c>
      <c r="B442" s="347">
        <v>10</v>
      </c>
      <c r="C442" s="2" t="s">
        <v>20</v>
      </c>
      <c r="D442" s="223" t="s">
        <v>206</v>
      </c>
      <c r="E442" s="224" t="s">
        <v>10</v>
      </c>
      <c r="F442" s="225" t="s">
        <v>384</v>
      </c>
      <c r="G442" s="2"/>
      <c r="H442" s="421">
        <f t="shared" si="34"/>
        <v>456082</v>
      </c>
      <c r="I442" s="421">
        <f t="shared" si="34"/>
        <v>429106</v>
      </c>
    </row>
    <row r="443" spans="1:9" ht="15.75" x14ac:dyDescent="0.25">
      <c r="A443" s="3" t="s">
        <v>596</v>
      </c>
      <c r="B443" s="347">
        <v>10</v>
      </c>
      <c r="C443" s="2" t="s">
        <v>20</v>
      </c>
      <c r="D443" s="223" t="s">
        <v>206</v>
      </c>
      <c r="E443" s="224" t="s">
        <v>10</v>
      </c>
      <c r="F443" s="225" t="s">
        <v>595</v>
      </c>
      <c r="G443" s="2"/>
      <c r="H443" s="421">
        <f t="shared" si="34"/>
        <v>456082</v>
      </c>
      <c r="I443" s="421">
        <f t="shared" si="34"/>
        <v>429106</v>
      </c>
    </row>
    <row r="444" spans="1:9" ht="15.75" x14ac:dyDescent="0.25">
      <c r="A444" s="76" t="s">
        <v>21</v>
      </c>
      <c r="B444" s="347">
        <v>10</v>
      </c>
      <c r="C444" s="2" t="s">
        <v>20</v>
      </c>
      <c r="D444" s="223" t="s">
        <v>206</v>
      </c>
      <c r="E444" s="224" t="s">
        <v>10</v>
      </c>
      <c r="F444" s="225" t="s">
        <v>595</v>
      </c>
      <c r="G444" s="2" t="s">
        <v>66</v>
      </c>
      <c r="H444" s="423">
        <f>SUM(прил8!I173)</f>
        <v>456082</v>
      </c>
      <c r="I444" s="423">
        <f>SUM(прил8!J173)</f>
        <v>429106</v>
      </c>
    </row>
    <row r="445" spans="1:9" s="9" customFormat="1" ht="16.5" customHeight="1" x14ac:dyDescent="0.25">
      <c r="A445" s="41" t="s">
        <v>70</v>
      </c>
      <c r="B445" s="40">
        <v>10</v>
      </c>
      <c r="C445" s="51" t="s">
        <v>68</v>
      </c>
      <c r="D445" s="217"/>
      <c r="E445" s="218"/>
      <c r="F445" s="219"/>
      <c r="G445" s="52"/>
      <c r="H445" s="427">
        <f>SUM(H446)</f>
        <v>3958262</v>
      </c>
      <c r="I445" s="427">
        <f>SUM(I446)</f>
        <v>3958262</v>
      </c>
    </row>
    <row r="446" spans="1:9" ht="35.25" customHeight="1" x14ac:dyDescent="0.25">
      <c r="A446" s="92" t="s">
        <v>123</v>
      </c>
      <c r="B446" s="67">
        <v>10</v>
      </c>
      <c r="C446" s="68" t="s">
        <v>68</v>
      </c>
      <c r="D446" s="265" t="s">
        <v>180</v>
      </c>
      <c r="E446" s="266" t="s">
        <v>383</v>
      </c>
      <c r="F446" s="267" t="s">
        <v>384</v>
      </c>
      <c r="G446" s="31"/>
      <c r="H446" s="420">
        <f>SUM(H447+H461+H457)</f>
        <v>3958262</v>
      </c>
      <c r="I446" s="420">
        <f>SUM(I447+I461+I457)</f>
        <v>3958262</v>
      </c>
    </row>
    <row r="447" spans="1:9" ht="48" customHeight="1" x14ac:dyDescent="0.25">
      <c r="A447" s="7" t="s">
        <v>122</v>
      </c>
      <c r="B447" s="34">
        <v>10</v>
      </c>
      <c r="C447" s="35" t="s">
        <v>68</v>
      </c>
      <c r="D447" s="262" t="s">
        <v>211</v>
      </c>
      <c r="E447" s="263" t="s">
        <v>383</v>
      </c>
      <c r="F447" s="264" t="s">
        <v>384</v>
      </c>
      <c r="G447" s="271"/>
      <c r="H447" s="421">
        <f>SUM(H448)</f>
        <v>3946262</v>
      </c>
      <c r="I447" s="421">
        <f>SUM(I448)</f>
        <v>3946262</v>
      </c>
    </row>
    <row r="448" spans="1:9" ht="36" customHeight="1" x14ac:dyDescent="0.25">
      <c r="A448" s="7" t="s">
        <v>407</v>
      </c>
      <c r="B448" s="34">
        <v>10</v>
      </c>
      <c r="C448" s="35" t="s">
        <v>68</v>
      </c>
      <c r="D448" s="262" t="s">
        <v>211</v>
      </c>
      <c r="E448" s="263" t="s">
        <v>10</v>
      </c>
      <c r="F448" s="264" t="s">
        <v>384</v>
      </c>
      <c r="G448" s="271"/>
      <c r="H448" s="421">
        <f>SUM(H449+H455+H452)</f>
        <v>3946262</v>
      </c>
      <c r="I448" s="421">
        <f>SUM(I449+I455+I452)</f>
        <v>3946262</v>
      </c>
    </row>
    <row r="449" spans="1:9" ht="32.25" customHeight="1" x14ac:dyDescent="0.25">
      <c r="A449" s="3" t="s">
        <v>91</v>
      </c>
      <c r="B449" s="34">
        <v>10</v>
      </c>
      <c r="C449" s="35" t="s">
        <v>68</v>
      </c>
      <c r="D449" s="262" t="s">
        <v>211</v>
      </c>
      <c r="E449" s="263" t="s">
        <v>10</v>
      </c>
      <c r="F449" s="264" t="s">
        <v>485</v>
      </c>
      <c r="G449" s="271"/>
      <c r="H449" s="421">
        <f>SUM(H450:H451)</f>
        <v>2677600</v>
      </c>
      <c r="I449" s="421">
        <f>SUM(I450:I451)</f>
        <v>2677600</v>
      </c>
    </row>
    <row r="450" spans="1:9" ht="48.75" customHeight="1" x14ac:dyDescent="0.25">
      <c r="A450" s="84" t="s">
        <v>76</v>
      </c>
      <c r="B450" s="34">
        <v>10</v>
      </c>
      <c r="C450" s="35" t="s">
        <v>68</v>
      </c>
      <c r="D450" s="262" t="s">
        <v>211</v>
      </c>
      <c r="E450" s="263" t="s">
        <v>10</v>
      </c>
      <c r="F450" s="264" t="s">
        <v>485</v>
      </c>
      <c r="G450" s="2" t="s">
        <v>13</v>
      </c>
      <c r="H450" s="423">
        <f>SUM(прил8!I485)</f>
        <v>2467600</v>
      </c>
      <c r="I450" s="423">
        <f>SUM(прил8!J485)</f>
        <v>2467600</v>
      </c>
    </row>
    <row r="451" spans="1:9" ht="33" customHeight="1" x14ac:dyDescent="0.25">
      <c r="A451" s="570" t="s">
        <v>537</v>
      </c>
      <c r="B451" s="34">
        <v>10</v>
      </c>
      <c r="C451" s="35" t="s">
        <v>68</v>
      </c>
      <c r="D451" s="262" t="s">
        <v>211</v>
      </c>
      <c r="E451" s="263" t="s">
        <v>10</v>
      </c>
      <c r="F451" s="264" t="s">
        <v>485</v>
      </c>
      <c r="G451" s="2" t="s">
        <v>16</v>
      </c>
      <c r="H451" s="423">
        <f>SUM(прил8!I486)</f>
        <v>210000</v>
      </c>
      <c r="I451" s="423">
        <f>SUM(прил8!J486)</f>
        <v>210000</v>
      </c>
    </row>
    <row r="452" spans="1:9" s="599" customFormat="1" ht="47.25" customHeight="1" x14ac:dyDescent="0.25">
      <c r="A452" s="61" t="s">
        <v>690</v>
      </c>
      <c r="B452" s="34">
        <v>10</v>
      </c>
      <c r="C452" s="35" t="s">
        <v>68</v>
      </c>
      <c r="D452" s="262" t="s">
        <v>211</v>
      </c>
      <c r="E452" s="263" t="s">
        <v>10</v>
      </c>
      <c r="F452" s="264" t="s">
        <v>689</v>
      </c>
      <c r="G452" s="2"/>
      <c r="H452" s="421">
        <f>SUM(H453:H454)</f>
        <v>669400</v>
      </c>
      <c r="I452" s="421">
        <f>SUM(I453:I454)</f>
        <v>669400</v>
      </c>
    </row>
    <row r="453" spans="1:9" s="599" customFormat="1" ht="49.5" customHeight="1" x14ac:dyDescent="0.25">
      <c r="A453" s="101" t="s">
        <v>76</v>
      </c>
      <c r="B453" s="34">
        <v>10</v>
      </c>
      <c r="C453" s="35" t="s">
        <v>68</v>
      </c>
      <c r="D453" s="262" t="s">
        <v>211</v>
      </c>
      <c r="E453" s="263" t="s">
        <v>10</v>
      </c>
      <c r="F453" s="264" t="s">
        <v>689</v>
      </c>
      <c r="G453" s="2" t="s">
        <v>13</v>
      </c>
      <c r="H453" s="423">
        <f>SUM(прил8!I488)</f>
        <v>603520</v>
      </c>
      <c r="I453" s="423">
        <f>SUM(прил8!J488)</f>
        <v>603520</v>
      </c>
    </row>
    <row r="454" spans="1:9" s="599" customFormat="1" ht="33" customHeight="1" x14ac:dyDescent="0.25">
      <c r="A454" s="585" t="s">
        <v>537</v>
      </c>
      <c r="B454" s="34">
        <v>10</v>
      </c>
      <c r="C454" s="35" t="s">
        <v>68</v>
      </c>
      <c r="D454" s="262" t="s">
        <v>211</v>
      </c>
      <c r="E454" s="263" t="s">
        <v>10</v>
      </c>
      <c r="F454" s="264" t="s">
        <v>689</v>
      </c>
      <c r="G454" s="2" t="s">
        <v>16</v>
      </c>
      <c r="H454" s="423">
        <f>SUM(прил8!I489)</f>
        <v>65880</v>
      </c>
      <c r="I454" s="423">
        <f>SUM(прил8!J489)</f>
        <v>65880</v>
      </c>
    </row>
    <row r="455" spans="1:9" ht="30.75" customHeight="1" x14ac:dyDescent="0.25">
      <c r="A455" s="3" t="s">
        <v>75</v>
      </c>
      <c r="B455" s="34">
        <v>10</v>
      </c>
      <c r="C455" s="35" t="s">
        <v>68</v>
      </c>
      <c r="D455" s="262" t="s">
        <v>211</v>
      </c>
      <c r="E455" s="263" t="s">
        <v>10</v>
      </c>
      <c r="F455" s="264" t="s">
        <v>388</v>
      </c>
      <c r="G455" s="2"/>
      <c r="H455" s="421">
        <f>SUM(H456)</f>
        <v>599262</v>
      </c>
      <c r="I455" s="421">
        <f>SUM(I456)</f>
        <v>599262</v>
      </c>
    </row>
    <row r="456" spans="1:9" ht="48.75" customHeight="1" x14ac:dyDescent="0.25">
      <c r="A456" s="84" t="s">
        <v>76</v>
      </c>
      <c r="B456" s="34">
        <v>10</v>
      </c>
      <c r="C456" s="35" t="s">
        <v>68</v>
      </c>
      <c r="D456" s="262" t="s">
        <v>211</v>
      </c>
      <c r="E456" s="263" t="s">
        <v>10</v>
      </c>
      <c r="F456" s="264" t="s">
        <v>388</v>
      </c>
      <c r="G456" s="2" t="s">
        <v>13</v>
      </c>
      <c r="H456" s="423">
        <f>SUM(прил8!I491)</f>
        <v>599262</v>
      </c>
      <c r="I456" s="423">
        <f>SUM(прил8!J491)</f>
        <v>599262</v>
      </c>
    </row>
    <row r="457" spans="1:9" ht="48.75" customHeight="1" x14ac:dyDescent="0.25">
      <c r="A457" s="84" t="s">
        <v>160</v>
      </c>
      <c r="B457" s="35">
        <v>10</v>
      </c>
      <c r="C457" s="35" t="s">
        <v>68</v>
      </c>
      <c r="D457" s="262" t="s">
        <v>182</v>
      </c>
      <c r="E457" s="263" t="s">
        <v>383</v>
      </c>
      <c r="F457" s="264" t="s">
        <v>384</v>
      </c>
      <c r="G457" s="36"/>
      <c r="H457" s="424">
        <f t="shared" ref="H457:I459" si="35">SUM(H458)</f>
        <v>2000</v>
      </c>
      <c r="I457" s="424">
        <f t="shared" si="35"/>
        <v>2000</v>
      </c>
    </row>
    <row r="458" spans="1:9" ht="48.75" customHeight="1" x14ac:dyDescent="0.25">
      <c r="A458" s="84" t="s">
        <v>475</v>
      </c>
      <c r="B458" s="35">
        <v>10</v>
      </c>
      <c r="C458" s="35" t="s">
        <v>68</v>
      </c>
      <c r="D458" s="262" t="s">
        <v>182</v>
      </c>
      <c r="E458" s="263" t="s">
        <v>10</v>
      </c>
      <c r="F458" s="264" t="s">
        <v>384</v>
      </c>
      <c r="G458" s="36"/>
      <c r="H458" s="424">
        <f t="shared" si="35"/>
        <v>2000</v>
      </c>
      <c r="I458" s="424">
        <f t="shared" si="35"/>
        <v>2000</v>
      </c>
    </row>
    <row r="459" spans="1:9" ht="18.75" customHeight="1" x14ac:dyDescent="0.25">
      <c r="A459" s="84" t="s">
        <v>487</v>
      </c>
      <c r="B459" s="35">
        <v>10</v>
      </c>
      <c r="C459" s="35" t="s">
        <v>68</v>
      </c>
      <c r="D459" s="262" t="s">
        <v>182</v>
      </c>
      <c r="E459" s="263" t="s">
        <v>10</v>
      </c>
      <c r="F459" s="264" t="s">
        <v>486</v>
      </c>
      <c r="G459" s="36"/>
      <c r="H459" s="424">
        <f t="shared" si="35"/>
        <v>2000</v>
      </c>
      <c r="I459" s="424">
        <f t="shared" si="35"/>
        <v>2000</v>
      </c>
    </row>
    <row r="460" spans="1:9" ht="32.25" customHeight="1" x14ac:dyDescent="0.25">
      <c r="A460" s="84" t="s">
        <v>537</v>
      </c>
      <c r="B460" s="35">
        <v>10</v>
      </c>
      <c r="C460" s="35" t="s">
        <v>68</v>
      </c>
      <c r="D460" s="262" t="s">
        <v>182</v>
      </c>
      <c r="E460" s="263" t="s">
        <v>10</v>
      </c>
      <c r="F460" s="264" t="s">
        <v>486</v>
      </c>
      <c r="G460" s="36" t="s">
        <v>16</v>
      </c>
      <c r="H460" s="425">
        <f>SUM(прил8!I495)</f>
        <v>2000</v>
      </c>
      <c r="I460" s="425">
        <f>SUM(прил8!J495)</f>
        <v>2000</v>
      </c>
    </row>
    <row r="461" spans="1:9" ht="66.75" customHeight="1" x14ac:dyDescent="0.25">
      <c r="A461" s="76" t="s">
        <v>111</v>
      </c>
      <c r="B461" s="34">
        <v>10</v>
      </c>
      <c r="C461" s="35" t="s">
        <v>68</v>
      </c>
      <c r="D461" s="262" t="s">
        <v>210</v>
      </c>
      <c r="E461" s="263" t="s">
        <v>383</v>
      </c>
      <c r="F461" s="264" t="s">
        <v>384</v>
      </c>
      <c r="G461" s="2"/>
      <c r="H461" s="421">
        <f t="shared" ref="H461:I463" si="36">SUM(H462)</f>
        <v>10000</v>
      </c>
      <c r="I461" s="421">
        <f t="shared" si="36"/>
        <v>10000</v>
      </c>
    </row>
    <row r="462" spans="1:9" ht="33" customHeight="1" x14ac:dyDescent="0.25">
      <c r="A462" s="76" t="s">
        <v>391</v>
      </c>
      <c r="B462" s="34">
        <v>10</v>
      </c>
      <c r="C462" s="35" t="s">
        <v>68</v>
      </c>
      <c r="D462" s="262" t="s">
        <v>210</v>
      </c>
      <c r="E462" s="263" t="s">
        <v>10</v>
      </c>
      <c r="F462" s="264" t="s">
        <v>384</v>
      </c>
      <c r="G462" s="2"/>
      <c r="H462" s="421">
        <f t="shared" si="36"/>
        <v>10000</v>
      </c>
      <c r="I462" s="421">
        <f t="shared" si="36"/>
        <v>10000</v>
      </c>
    </row>
    <row r="463" spans="1:9" ht="33" customHeight="1" x14ac:dyDescent="0.25">
      <c r="A463" s="577" t="s">
        <v>102</v>
      </c>
      <c r="B463" s="34">
        <v>10</v>
      </c>
      <c r="C463" s="35" t="s">
        <v>68</v>
      </c>
      <c r="D463" s="262" t="s">
        <v>210</v>
      </c>
      <c r="E463" s="263" t="s">
        <v>10</v>
      </c>
      <c r="F463" s="264" t="s">
        <v>393</v>
      </c>
      <c r="G463" s="2"/>
      <c r="H463" s="421">
        <f t="shared" si="36"/>
        <v>10000</v>
      </c>
      <c r="I463" s="421">
        <f t="shared" si="36"/>
        <v>10000</v>
      </c>
    </row>
    <row r="464" spans="1:9" ht="32.25" customHeight="1" x14ac:dyDescent="0.25">
      <c r="A464" s="570" t="s">
        <v>537</v>
      </c>
      <c r="B464" s="34">
        <v>10</v>
      </c>
      <c r="C464" s="35" t="s">
        <v>68</v>
      </c>
      <c r="D464" s="262" t="s">
        <v>210</v>
      </c>
      <c r="E464" s="263" t="s">
        <v>10</v>
      </c>
      <c r="F464" s="264" t="s">
        <v>393</v>
      </c>
      <c r="G464" s="2" t="s">
        <v>16</v>
      </c>
      <c r="H464" s="422">
        <f>SUM(прил8!I499)</f>
        <v>10000</v>
      </c>
      <c r="I464" s="422">
        <f>SUM(прил8!J499)</f>
        <v>10000</v>
      </c>
    </row>
    <row r="465" spans="1:9" ht="15.75" x14ac:dyDescent="0.25">
      <c r="A465" s="74" t="s">
        <v>43</v>
      </c>
      <c r="B465" s="39">
        <v>11</v>
      </c>
      <c r="C465" s="39"/>
      <c r="D465" s="250"/>
      <c r="E465" s="251"/>
      <c r="F465" s="252"/>
      <c r="G465" s="15"/>
      <c r="H465" s="473">
        <f>SUM(H466)</f>
        <v>150000</v>
      </c>
      <c r="I465" s="473">
        <f>SUM(I466)</f>
        <v>150000</v>
      </c>
    </row>
    <row r="466" spans="1:9" ht="15.75" x14ac:dyDescent="0.25">
      <c r="A466" s="86" t="s">
        <v>44</v>
      </c>
      <c r="B466" s="40">
        <v>11</v>
      </c>
      <c r="C466" s="23" t="s">
        <v>12</v>
      </c>
      <c r="D466" s="217"/>
      <c r="E466" s="218"/>
      <c r="F466" s="219"/>
      <c r="G466" s="22"/>
      <c r="H466" s="427">
        <f>SUM(H467)</f>
        <v>150000</v>
      </c>
      <c r="I466" s="427">
        <f>SUM(I467)</f>
        <v>150000</v>
      </c>
    </row>
    <row r="467" spans="1:9" ht="64.5" customHeight="1" x14ac:dyDescent="0.25">
      <c r="A467" s="66" t="s">
        <v>151</v>
      </c>
      <c r="B467" s="28" t="s">
        <v>45</v>
      </c>
      <c r="C467" s="28" t="s">
        <v>12</v>
      </c>
      <c r="D467" s="220" t="s">
        <v>456</v>
      </c>
      <c r="E467" s="221" t="s">
        <v>383</v>
      </c>
      <c r="F467" s="222" t="s">
        <v>384</v>
      </c>
      <c r="G467" s="28"/>
      <c r="H467" s="420">
        <f t="shared" ref="H467:I470" si="37">SUM(H468)</f>
        <v>150000</v>
      </c>
      <c r="I467" s="420">
        <f t="shared" si="37"/>
        <v>150000</v>
      </c>
    </row>
    <row r="468" spans="1:9" ht="81.75" customHeight="1" x14ac:dyDescent="0.25">
      <c r="A468" s="80" t="s">
        <v>167</v>
      </c>
      <c r="B468" s="2" t="s">
        <v>45</v>
      </c>
      <c r="C468" s="2" t="s">
        <v>12</v>
      </c>
      <c r="D468" s="223" t="s">
        <v>228</v>
      </c>
      <c r="E468" s="224" t="s">
        <v>383</v>
      </c>
      <c r="F468" s="225" t="s">
        <v>384</v>
      </c>
      <c r="G468" s="2"/>
      <c r="H468" s="421">
        <f t="shared" si="37"/>
        <v>150000</v>
      </c>
      <c r="I468" s="421">
        <f t="shared" si="37"/>
        <v>150000</v>
      </c>
    </row>
    <row r="469" spans="1:9" ht="32.25" customHeight="1" x14ac:dyDescent="0.25">
      <c r="A469" s="80" t="s">
        <v>488</v>
      </c>
      <c r="B469" s="2" t="s">
        <v>45</v>
      </c>
      <c r="C469" s="2" t="s">
        <v>12</v>
      </c>
      <c r="D469" s="223" t="s">
        <v>228</v>
      </c>
      <c r="E469" s="224" t="s">
        <v>10</v>
      </c>
      <c r="F469" s="225" t="s">
        <v>384</v>
      </c>
      <c r="G469" s="2"/>
      <c r="H469" s="421">
        <f t="shared" si="37"/>
        <v>150000</v>
      </c>
      <c r="I469" s="421">
        <f t="shared" si="37"/>
        <v>150000</v>
      </c>
    </row>
    <row r="470" spans="1:9" ht="47.25" x14ac:dyDescent="0.25">
      <c r="A470" s="3" t="s">
        <v>168</v>
      </c>
      <c r="B470" s="2" t="s">
        <v>45</v>
      </c>
      <c r="C470" s="2" t="s">
        <v>12</v>
      </c>
      <c r="D470" s="223" t="s">
        <v>228</v>
      </c>
      <c r="E470" s="224" t="s">
        <v>10</v>
      </c>
      <c r="F470" s="225" t="s">
        <v>489</v>
      </c>
      <c r="G470" s="2"/>
      <c r="H470" s="421">
        <f t="shared" si="37"/>
        <v>150000</v>
      </c>
      <c r="I470" s="421">
        <f t="shared" si="37"/>
        <v>150000</v>
      </c>
    </row>
    <row r="471" spans="1:9" ht="31.5" x14ac:dyDescent="0.25">
      <c r="A471" s="570" t="s">
        <v>537</v>
      </c>
      <c r="B471" s="2" t="s">
        <v>45</v>
      </c>
      <c r="C471" s="2" t="s">
        <v>12</v>
      </c>
      <c r="D471" s="223" t="s">
        <v>228</v>
      </c>
      <c r="E471" s="224" t="s">
        <v>10</v>
      </c>
      <c r="F471" s="225" t="s">
        <v>489</v>
      </c>
      <c r="G471" s="2" t="s">
        <v>16</v>
      </c>
      <c r="H471" s="423">
        <f>SUM(прил8!I445)</f>
        <v>150000</v>
      </c>
      <c r="I471" s="423">
        <f>SUM(прил8!J445)</f>
        <v>150000</v>
      </c>
    </row>
    <row r="472" spans="1:9" ht="47.25" x14ac:dyDescent="0.25">
      <c r="A472" s="74" t="s">
        <v>46</v>
      </c>
      <c r="B472" s="39">
        <v>14</v>
      </c>
      <c r="C472" s="39"/>
      <c r="D472" s="250"/>
      <c r="E472" s="251"/>
      <c r="F472" s="252"/>
      <c r="G472" s="15"/>
      <c r="H472" s="473">
        <f>SUM(H473)</f>
        <v>5722416</v>
      </c>
      <c r="I472" s="473">
        <f>SUM(I473)</f>
        <v>5261991</v>
      </c>
    </row>
    <row r="473" spans="1:9" ht="31.5" customHeight="1" x14ac:dyDescent="0.25">
      <c r="A473" s="86" t="s">
        <v>47</v>
      </c>
      <c r="B473" s="40">
        <v>14</v>
      </c>
      <c r="C473" s="23" t="s">
        <v>10</v>
      </c>
      <c r="D473" s="217"/>
      <c r="E473" s="218"/>
      <c r="F473" s="219"/>
      <c r="G473" s="22"/>
      <c r="H473" s="427">
        <f t="shared" ref="H473:I477" si="38">SUM(H474)</f>
        <v>5722416</v>
      </c>
      <c r="I473" s="427">
        <f t="shared" si="38"/>
        <v>5261991</v>
      </c>
    </row>
    <row r="474" spans="1:9" ht="32.25" customHeight="1" x14ac:dyDescent="0.25">
      <c r="A474" s="75" t="s">
        <v>120</v>
      </c>
      <c r="B474" s="30">
        <v>14</v>
      </c>
      <c r="C474" s="28" t="s">
        <v>10</v>
      </c>
      <c r="D474" s="220" t="s">
        <v>208</v>
      </c>
      <c r="E474" s="221" t="s">
        <v>383</v>
      </c>
      <c r="F474" s="222" t="s">
        <v>384</v>
      </c>
      <c r="G474" s="28"/>
      <c r="H474" s="420">
        <f t="shared" si="38"/>
        <v>5722416</v>
      </c>
      <c r="I474" s="420">
        <f t="shared" si="38"/>
        <v>5261991</v>
      </c>
    </row>
    <row r="475" spans="1:9" ht="50.25" customHeight="1" x14ac:dyDescent="0.25">
      <c r="A475" s="84" t="s">
        <v>169</v>
      </c>
      <c r="B475" s="347">
        <v>14</v>
      </c>
      <c r="C475" s="2" t="s">
        <v>10</v>
      </c>
      <c r="D475" s="223" t="s">
        <v>212</v>
      </c>
      <c r="E475" s="224" t="s">
        <v>383</v>
      </c>
      <c r="F475" s="225" t="s">
        <v>384</v>
      </c>
      <c r="G475" s="2"/>
      <c r="H475" s="421">
        <f t="shared" si="38"/>
        <v>5722416</v>
      </c>
      <c r="I475" s="421">
        <f t="shared" si="38"/>
        <v>5261991</v>
      </c>
    </row>
    <row r="476" spans="1:9" ht="31.5" customHeight="1" x14ac:dyDescent="0.25">
      <c r="A476" s="84" t="s">
        <v>490</v>
      </c>
      <c r="B476" s="347">
        <v>14</v>
      </c>
      <c r="C476" s="2" t="s">
        <v>10</v>
      </c>
      <c r="D476" s="223" t="s">
        <v>212</v>
      </c>
      <c r="E476" s="224" t="s">
        <v>12</v>
      </c>
      <c r="F476" s="225" t="s">
        <v>384</v>
      </c>
      <c r="G476" s="2"/>
      <c r="H476" s="421">
        <f t="shared" si="38"/>
        <v>5722416</v>
      </c>
      <c r="I476" s="421">
        <f t="shared" si="38"/>
        <v>5261991</v>
      </c>
    </row>
    <row r="477" spans="1:9" ht="32.25" customHeight="1" x14ac:dyDescent="0.25">
      <c r="A477" s="84" t="s">
        <v>492</v>
      </c>
      <c r="B477" s="347">
        <v>14</v>
      </c>
      <c r="C477" s="2" t="s">
        <v>10</v>
      </c>
      <c r="D477" s="223" t="s">
        <v>212</v>
      </c>
      <c r="E477" s="224" t="s">
        <v>12</v>
      </c>
      <c r="F477" s="225" t="s">
        <v>491</v>
      </c>
      <c r="G477" s="2"/>
      <c r="H477" s="421">
        <f t="shared" si="38"/>
        <v>5722416</v>
      </c>
      <c r="I477" s="421">
        <f t="shared" si="38"/>
        <v>5261991</v>
      </c>
    </row>
    <row r="478" spans="1:9" ht="15.75" x14ac:dyDescent="0.25">
      <c r="A478" s="84" t="s">
        <v>21</v>
      </c>
      <c r="B478" s="347">
        <v>14</v>
      </c>
      <c r="C478" s="2" t="s">
        <v>10</v>
      </c>
      <c r="D478" s="223" t="s">
        <v>212</v>
      </c>
      <c r="E478" s="224" t="s">
        <v>12</v>
      </c>
      <c r="F478" s="225" t="s">
        <v>491</v>
      </c>
      <c r="G478" s="2" t="s">
        <v>66</v>
      </c>
      <c r="H478" s="423">
        <f>SUM(прил8!I199)</f>
        <v>5722416</v>
      </c>
      <c r="I478" s="423">
        <f>SUM(прил8!J199)</f>
        <v>5261991</v>
      </c>
    </row>
    <row r="479" spans="1:9" ht="15.75" x14ac:dyDescent="0.25">
      <c r="A479" s="393" t="s">
        <v>594</v>
      </c>
      <c r="B479" s="397"/>
      <c r="C479" s="394"/>
      <c r="D479" s="394"/>
      <c r="E479" s="395"/>
      <c r="F479" s="396"/>
      <c r="G479" s="396"/>
      <c r="H479" s="418">
        <f>SUM(прил8!I500)</f>
        <v>3889758</v>
      </c>
      <c r="I479" s="418">
        <f>SUM(прил8!J500)</f>
        <v>7783098</v>
      </c>
    </row>
  </sheetData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700"/>
  <sheetViews>
    <sheetView tabSelected="1" topLeftCell="A551" zoomScaleNormal="100" workbookViewId="0">
      <selection activeCell="K556" sqref="K556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63" t="s">
        <v>558</v>
      </c>
      <c r="E1" s="363"/>
      <c r="F1" s="363"/>
      <c r="G1" s="1"/>
    </row>
    <row r="2" spans="1:13" x14ac:dyDescent="0.25">
      <c r="D2" s="363" t="s">
        <v>7</v>
      </c>
      <c r="E2" s="363"/>
      <c r="F2" s="363"/>
    </row>
    <row r="3" spans="1:13" x14ac:dyDescent="0.25">
      <c r="D3" s="363" t="s">
        <v>6</v>
      </c>
      <c r="E3" s="363"/>
      <c r="F3" s="363"/>
    </row>
    <row r="4" spans="1:13" x14ac:dyDescent="0.25">
      <c r="D4" s="363" t="s">
        <v>92</v>
      </c>
      <c r="E4" s="363"/>
      <c r="F4" s="363"/>
    </row>
    <row r="5" spans="1:13" x14ac:dyDescent="0.25">
      <c r="D5" s="363" t="s">
        <v>803</v>
      </c>
      <c r="E5" s="363"/>
      <c r="F5" s="363"/>
    </row>
    <row r="6" spans="1:13" x14ac:dyDescent="0.25">
      <c r="D6" s="363" t="s">
        <v>804</v>
      </c>
      <c r="E6" s="363"/>
      <c r="F6" s="363"/>
    </row>
    <row r="7" spans="1:13" x14ac:dyDescent="0.25">
      <c r="D7" s="4" t="s">
        <v>859</v>
      </c>
      <c r="E7" s="4"/>
      <c r="F7" s="4"/>
    </row>
    <row r="8" spans="1:13" x14ac:dyDescent="0.25">
      <c r="D8" s="601" t="s">
        <v>894</v>
      </c>
      <c r="E8" s="363"/>
      <c r="F8" s="363"/>
    </row>
    <row r="9" spans="1:13" ht="18.75" x14ac:dyDescent="0.25">
      <c r="A9" s="669" t="s">
        <v>496</v>
      </c>
      <c r="B9" s="669"/>
      <c r="C9" s="669"/>
      <c r="D9" s="669"/>
      <c r="E9" s="669"/>
      <c r="F9" s="669"/>
      <c r="G9" s="669"/>
      <c r="H9" s="669"/>
      <c r="I9" s="669"/>
    </row>
    <row r="10" spans="1:13" ht="18.75" x14ac:dyDescent="0.25">
      <c r="A10" s="669" t="s">
        <v>67</v>
      </c>
      <c r="B10" s="669"/>
      <c r="C10" s="669"/>
      <c r="D10" s="669"/>
      <c r="E10" s="669"/>
      <c r="F10" s="669"/>
      <c r="G10" s="669"/>
      <c r="H10" s="669"/>
      <c r="I10" s="669"/>
    </row>
    <row r="11" spans="1:13" ht="18.75" x14ac:dyDescent="0.25">
      <c r="A11" s="669" t="s">
        <v>807</v>
      </c>
      <c r="B11" s="669"/>
      <c r="C11" s="669"/>
      <c r="D11" s="669"/>
      <c r="E11" s="669"/>
      <c r="F11" s="669"/>
      <c r="G11" s="669"/>
      <c r="H11" s="669"/>
      <c r="I11" s="669"/>
    </row>
    <row r="12" spans="1:13" ht="15.75" x14ac:dyDescent="0.25">
      <c r="C12" s="359"/>
      <c r="I12" t="s">
        <v>512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70" t="s">
        <v>3</v>
      </c>
      <c r="F13" s="671"/>
      <c r="G13" s="672"/>
      <c r="H13" s="50" t="s">
        <v>4</v>
      </c>
      <c r="I13" s="50" t="s">
        <v>5</v>
      </c>
      <c r="J13" s="636"/>
    </row>
    <row r="14" spans="1:13" ht="15.75" x14ac:dyDescent="0.25">
      <c r="A14" s="81" t="s">
        <v>8</v>
      </c>
      <c r="B14" s="81"/>
      <c r="C14" s="38"/>
      <c r="D14" s="38"/>
      <c r="E14" s="211"/>
      <c r="F14" s="212"/>
      <c r="G14" s="213"/>
      <c r="H14" s="38"/>
      <c r="I14" s="417">
        <f>SUM(I15+I235+I278+I521+I294+I645)</f>
        <v>496916522</v>
      </c>
      <c r="K14" s="472"/>
      <c r="L14" s="472"/>
      <c r="M14" s="472"/>
    </row>
    <row r="15" spans="1:13" ht="15.75" x14ac:dyDescent="0.25">
      <c r="A15" s="583" t="s">
        <v>49</v>
      </c>
      <c r="B15" s="429" t="s">
        <v>50</v>
      </c>
      <c r="C15" s="437"/>
      <c r="D15" s="437"/>
      <c r="E15" s="438"/>
      <c r="F15" s="439"/>
      <c r="G15" s="440"/>
      <c r="H15" s="437"/>
      <c r="I15" s="436">
        <f>SUM(I16+I131+I146+I192+I220+I72+I214)</f>
        <v>62672725</v>
      </c>
      <c r="J15" s="472"/>
      <c r="K15" s="599"/>
      <c r="M15" s="472"/>
    </row>
    <row r="16" spans="1:13" ht="15.75" x14ac:dyDescent="0.25">
      <c r="A16" s="283" t="s">
        <v>9</v>
      </c>
      <c r="B16" s="300" t="s">
        <v>50</v>
      </c>
      <c r="C16" s="15" t="s">
        <v>10</v>
      </c>
      <c r="D16" s="15"/>
      <c r="E16" s="294"/>
      <c r="F16" s="295"/>
      <c r="G16" s="296"/>
      <c r="H16" s="15"/>
      <c r="I16" s="418">
        <f>SUM(I17+I22+I76+I66)</f>
        <v>30033214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8"/>
      <c r="F17" s="269"/>
      <c r="G17" s="270"/>
      <c r="H17" s="22"/>
      <c r="I17" s="419">
        <f>SUM(I18)</f>
        <v>1828008</v>
      </c>
    </row>
    <row r="18" spans="1:9" ht="15.75" x14ac:dyDescent="0.25">
      <c r="A18" s="27" t="s">
        <v>103</v>
      </c>
      <c r="B18" s="30" t="s">
        <v>50</v>
      </c>
      <c r="C18" s="28" t="s">
        <v>10</v>
      </c>
      <c r="D18" s="28" t="s">
        <v>12</v>
      </c>
      <c r="E18" s="220" t="s">
        <v>385</v>
      </c>
      <c r="F18" s="221" t="s">
        <v>383</v>
      </c>
      <c r="G18" s="222" t="s">
        <v>384</v>
      </c>
      <c r="H18" s="28"/>
      <c r="I18" s="420">
        <f>SUM(I19)</f>
        <v>1828008</v>
      </c>
    </row>
    <row r="19" spans="1:9" ht="15.75" x14ac:dyDescent="0.25">
      <c r="A19" s="83" t="s">
        <v>104</v>
      </c>
      <c r="B19" s="50" t="s">
        <v>50</v>
      </c>
      <c r="C19" s="2" t="s">
        <v>10</v>
      </c>
      <c r="D19" s="2" t="s">
        <v>12</v>
      </c>
      <c r="E19" s="223" t="s">
        <v>181</v>
      </c>
      <c r="F19" s="224" t="s">
        <v>383</v>
      </c>
      <c r="G19" s="225" t="s">
        <v>384</v>
      </c>
      <c r="H19" s="2"/>
      <c r="I19" s="421">
        <f>SUM(I20)</f>
        <v>1828008</v>
      </c>
    </row>
    <row r="20" spans="1:9" ht="31.5" x14ac:dyDescent="0.25">
      <c r="A20" s="3" t="s">
        <v>75</v>
      </c>
      <c r="B20" s="347" t="s">
        <v>50</v>
      </c>
      <c r="C20" s="2" t="s">
        <v>10</v>
      </c>
      <c r="D20" s="2" t="s">
        <v>12</v>
      </c>
      <c r="E20" s="223" t="s">
        <v>181</v>
      </c>
      <c r="F20" s="224" t="s">
        <v>383</v>
      </c>
      <c r="G20" s="225" t="s">
        <v>388</v>
      </c>
      <c r="H20" s="2"/>
      <c r="I20" s="421">
        <f>SUM(I21)</f>
        <v>1828008</v>
      </c>
    </row>
    <row r="21" spans="1:9" ht="63" x14ac:dyDescent="0.25">
      <c r="A21" s="84" t="s">
        <v>76</v>
      </c>
      <c r="B21" s="347" t="s">
        <v>50</v>
      </c>
      <c r="C21" s="2" t="s">
        <v>10</v>
      </c>
      <c r="D21" s="2" t="s">
        <v>12</v>
      </c>
      <c r="E21" s="223" t="s">
        <v>181</v>
      </c>
      <c r="F21" s="224" t="s">
        <v>383</v>
      </c>
      <c r="G21" s="225" t="s">
        <v>388</v>
      </c>
      <c r="H21" s="2" t="s">
        <v>13</v>
      </c>
      <c r="I21" s="422">
        <v>1828008</v>
      </c>
    </row>
    <row r="22" spans="1:9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68"/>
      <c r="F22" s="269"/>
      <c r="G22" s="270"/>
      <c r="H22" s="22"/>
      <c r="I22" s="419">
        <f>SUM(I23+I38+I43+I49+I56+I61+I30)</f>
        <v>18734877</v>
      </c>
    </row>
    <row r="23" spans="1:9" ht="47.25" x14ac:dyDescent="0.25">
      <c r="A23" s="75" t="s">
        <v>110</v>
      </c>
      <c r="B23" s="30" t="s">
        <v>50</v>
      </c>
      <c r="C23" s="28" t="s">
        <v>10</v>
      </c>
      <c r="D23" s="28" t="s">
        <v>20</v>
      </c>
      <c r="E23" s="226" t="s">
        <v>180</v>
      </c>
      <c r="F23" s="227" t="s">
        <v>383</v>
      </c>
      <c r="G23" s="228" t="s">
        <v>384</v>
      </c>
      <c r="H23" s="28"/>
      <c r="I23" s="420">
        <f>SUM(I24)</f>
        <v>1012100</v>
      </c>
    </row>
    <row r="24" spans="1:9" ht="80.25" customHeight="1" x14ac:dyDescent="0.25">
      <c r="A24" s="76" t="s">
        <v>111</v>
      </c>
      <c r="B24" s="53" t="s">
        <v>50</v>
      </c>
      <c r="C24" s="2" t="s">
        <v>10</v>
      </c>
      <c r="D24" s="2" t="s">
        <v>20</v>
      </c>
      <c r="E24" s="238" t="s">
        <v>210</v>
      </c>
      <c r="F24" s="239" t="s">
        <v>383</v>
      </c>
      <c r="G24" s="240" t="s">
        <v>384</v>
      </c>
      <c r="H24" s="2"/>
      <c r="I24" s="421">
        <f>SUM(I25)</f>
        <v>1012100</v>
      </c>
    </row>
    <row r="25" spans="1:9" ht="47.25" x14ac:dyDescent="0.25">
      <c r="A25" s="76" t="s">
        <v>391</v>
      </c>
      <c r="B25" s="53" t="s">
        <v>50</v>
      </c>
      <c r="C25" s="2" t="s">
        <v>10</v>
      </c>
      <c r="D25" s="2" t="s">
        <v>20</v>
      </c>
      <c r="E25" s="238" t="s">
        <v>210</v>
      </c>
      <c r="F25" s="239" t="s">
        <v>10</v>
      </c>
      <c r="G25" s="240" t="s">
        <v>384</v>
      </c>
      <c r="H25" s="2"/>
      <c r="I25" s="421">
        <f>SUM(I26+I28)</f>
        <v>1012100</v>
      </c>
    </row>
    <row r="26" spans="1:9" ht="47.25" x14ac:dyDescent="0.25">
      <c r="A26" s="84" t="s">
        <v>77</v>
      </c>
      <c r="B26" s="347" t="s">
        <v>50</v>
      </c>
      <c r="C26" s="2" t="s">
        <v>10</v>
      </c>
      <c r="D26" s="2" t="s">
        <v>20</v>
      </c>
      <c r="E26" s="241" t="s">
        <v>210</v>
      </c>
      <c r="F26" s="242" t="s">
        <v>10</v>
      </c>
      <c r="G26" s="243" t="s">
        <v>392</v>
      </c>
      <c r="H26" s="2"/>
      <c r="I26" s="421">
        <f>SUM(I27)</f>
        <v>1004100</v>
      </c>
    </row>
    <row r="27" spans="1:9" ht="63" x14ac:dyDescent="0.25">
      <c r="A27" s="84" t="s">
        <v>76</v>
      </c>
      <c r="B27" s="347" t="s">
        <v>50</v>
      </c>
      <c r="C27" s="2" t="s">
        <v>10</v>
      </c>
      <c r="D27" s="2" t="s">
        <v>20</v>
      </c>
      <c r="E27" s="241" t="s">
        <v>210</v>
      </c>
      <c r="F27" s="242" t="s">
        <v>10</v>
      </c>
      <c r="G27" s="243" t="s">
        <v>392</v>
      </c>
      <c r="H27" s="2" t="s">
        <v>13</v>
      </c>
      <c r="I27" s="422">
        <v>1004100</v>
      </c>
    </row>
    <row r="28" spans="1:9" ht="31.5" x14ac:dyDescent="0.25">
      <c r="A28" s="584" t="s">
        <v>102</v>
      </c>
      <c r="B28" s="301" t="s">
        <v>50</v>
      </c>
      <c r="C28" s="2" t="s">
        <v>10</v>
      </c>
      <c r="D28" s="2" t="s">
        <v>20</v>
      </c>
      <c r="E28" s="238" t="s">
        <v>210</v>
      </c>
      <c r="F28" s="239" t="s">
        <v>10</v>
      </c>
      <c r="G28" s="240" t="s">
        <v>393</v>
      </c>
      <c r="H28" s="2"/>
      <c r="I28" s="421">
        <f>SUM(I29)</f>
        <v>8000</v>
      </c>
    </row>
    <row r="29" spans="1:9" ht="32.25" customHeight="1" x14ac:dyDescent="0.25">
      <c r="A29" s="585" t="s">
        <v>537</v>
      </c>
      <c r="B29" s="6" t="s">
        <v>50</v>
      </c>
      <c r="C29" s="2" t="s">
        <v>10</v>
      </c>
      <c r="D29" s="2" t="s">
        <v>20</v>
      </c>
      <c r="E29" s="238" t="s">
        <v>210</v>
      </c>
      <c r="F29" s="239" t="s">
        <v>10</v>
      </c>
      <c r="G29" s="240" t="s">
        <v>393</v>
      </c>
      <c r="H29" s="2" t="s">
        <v>16</v>
      </c>
      <c r="I29" s="422">
        <v>8000</v>
      </c>
    </row>
    <row r="30" spans="1:9" ht="49.5" hidden="1" customHeight="1" x14ac:dyDescent="0.25">
      <c r="A30" s="27" t="s">
        <v>124</v>
      </c>
      <c r="B30" s="30" t="s">
        <v>50</v>
      </c>
      <c r="C30" s="28" t="s">
        <v>10</v>
      </c>
      <c r="D30" s="28" t="s">
        <v>20</v>
      </c>
      <c r="E30" s="232" t="s">
        <v>408</v>
      </c>
      <c r="F30" s="233" t="s">
        <v>383</v>
      </c>
      <c r="G30" s="234" t="s">
        <v>384</v>
      </c>
      <c r="H30" s="28"/>
      <c r="I30" s="420">
        <f>SUM(I31)</f>
        <v>0</v>
      </c>
    </row>
    <row r="31" spans="1:9" ht="82.5" hidden="1" customHeight="1" x14ac:dyDescent="0.25">
      <c r="A31" s="54" t="s">
        <v>125</v>
      </c>
      <c r="B31" s="53" t="s">
        <v>50</v>
      </c>
      <c r="C31" s="2" t="s">
        <v>10</v>
      </c>
      <c r="D31" s="2" t="s">
        <v>20</v>
      </c>
      <c r="E31" s="235" t="s">
        <v>497</v>
      </c>
      <c r="F31" s="236" t="s">
        <v>383</v>
      </c>
      <c r="G31" s="237" t="s">
        <v>384</v>
      </c>
      <c r="H31" s="44"/>
      <c r="I31" s="421">
        <f>SUM(I32)</f>
        <v>0</v>
      </c>
    </row>
    <row r="32" spans="1:9" ht="48" hidden="1" customHeight="1" x14ac:dyDescent="0.25">
      <c r="A32" s="76" t="s">
        <v>409</v>
      </c>
      <c r="B32" s="53" t="s">
        <v>50</v>
      </c>
      <c r="C32" s="2" t="s">
        <v>10</v>
      </c>
      <c r="D32" s="2" t="s">
        <v>20</v>
      </c>
      <c r="E32" s="235" t="s">
        <v>497</v>
      </c>
      <c r="F32" s="236" t="s">
        <v>10</v>
      </c>
      <c r="G32" s="237" t="s">
        <v>384</v>
      </c>
      <c r="H32" s="44"/>
      <c r="I32" s="421">
        <f>SUM(I33+I35)</f>
        <v>0</v>
      </c>
    </row>
    <row r="33" spans="1:9" ht="18.75" hidden="1" customHeight="1" x14ac:dyDescent="0.25">
      <c r="A33" s="76" t="s">
        <v>585</v>
      </c>
      <c r="B33" s="53" t="s">
        <v>50</v>
      </c>
      <c r="C33" s="2" t="s">
        <v>10</v>
      </c>
      <c r="D33" s="2" t="s">
        <v>20</v>
      </c>
      <c r="E33" s="235" t="s">
        <v>192</v>
      </c>
      <c r="F33" s="236" t="s">
        <v>10</v>
      </c>
      <c r="G33" s="237" t="s">
        <v>586</v>
      </c>
      <c r="H33" s="44"/>
      <c r="I33" s="421">
        <f>SUM(I34)</f>
        <v>0</v>
      </c>
    </row>
    <row r="34" spans="1:9" ht="34.5" hidden="1" customHeight="1" x14ac:dyDescent="0.25">
      <c r="A34" s="586" t="s">
        <v>537</v>
      </c>
      <c r="B34" s="53" t="s">
        <v>50</v>
      </c>
      <c r="C34" s="2" t="s">
        <v>10</v>
      </c>
      <c r="D34" s="2" t="s">
        <v>20</v>
      </c>
      <c r="E34" s="235" t="s">
        <v>192</v>
      </c>
      <c r="F34" s="236" t="s">
        <v>10</v>
      </c>
      <c r="G34" s="237" t="s">
        <v>586</v>
      </c>
      <c r="H34" s="44" t="s">
        <v>16</v>
      </c>
      <c r="I34" s="423"/>
    </row>
    <row r="35" spans="1:9" ht="16.5" hidden="1" customHeight="1" x14ac:dyDescent="0.25">
      <c r="A35" s="76" t="s">
        <v>499</v>
      </c>
      <c r="B35" s="53" t="s">
        <v>50</v>
      </c>
      <c r="C35" s="2" t="s">
        <v>10</v>
      </c>
      <c r="D35" s="2" t="s">
        <v>20</v>
      </c>
      <c r="E35" s="235" t="s">
        <v>192</v>
      </c>
      <c r="F35" s="236" t="s">
        <v>10</v>
      </c>
      <c r="G35" s="237" t="s">
        <v>498</v>
      </c>
      <c r="H35" s="44"/>
      <c r="I35" s="421">
        <f>SUM(I36:I37)</f>
        <v>0</v>
      </c>
    </row>
    <row r="36" spans="1:9" ht="32.25" hidden="1" customHeight="1" x14ac:dyDescent="0.25">
      <c r="A36" s="586" t="s">
        <v>537</v>
      </c>
      <c r="B36" s="53" t="s">
        <v>50</v>
      </c>
      <c r="C36" s="2" t="s">
        <v>10</v>
      </c>
      <c r="D36" s="2" t="s">
        <v>20</v>
      </c>
      <c r="E36" s="235" t="s">
        <v>192</v>
      </c>
      <c r="F36" s="236" t="s">
        <v>10</v>
      </c>
      <c r="G36" s="237" t="s">
        <v>498</v>
      </c>
      <c r="H36" s="2" t="s">
        <v>16</v>
      </c>
      <c r="I36" s="423"/>
    </row>
    <row r="37" spans="1:9" s="487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35" t="s">
        <v>192</v>
      </c>
      <c r="F37" s="236" t="s">
        <v>10</v>
      </c>
      <c r="G37" s="237" t="s">
        <v>498</v>
      </c>
      <c r="H37" s="2" t="s">
        <v>17</v>
      </c>
      <c r="I37" s="423"/>
    </row>
    <row r="38" spans="1:9" ht="47.25" x14ac:dyDescent="0.25">
      <c r="A38" s="75" t="s">
        <v>105</v>
      </c>
      <c r="B38" s="30" t="s">
        <v>50</v>
      </c>
      <c r="C38" s="28" t="s">
        <v>10</v>
      </c>
      <c r="D38" s="28" t="s">
        <v>20</v>
      </c>
      <c r="E38" s="232" t="s">
        <v>386</v>
      </c>
      <c r="F38" s="233" t="s">
        <v>383</v>
      </c>
      <c r="G38" s="234" t="s">
        <v>384</v>
      </c>
      <c r="H38" s="28"/>
      <c r="I38" s="420">
        <f>SUM(I39)</f>
        <v>1472020</v>
      </c>
    </row>
    <row r="39" spans="1:9" ht="63" x14ac:dyDescent="0.25">
      <c r="A39" s="76" t="s">
        <v>116</v>
      </c>
      <c r="B39" s="53" t="s">
        <v>50</v>
      </c>
      <c r="C39" s="2" t="s">
        <v>10</v>
      </c>
      <c r="D39" s="2" t="s">
        <v>20</v>
      </c>
      <c r="E39" s="235" t="s">
        <v>387</v>
      </c>
      <c r="F39" s="236" t="s">
        <v>383</v>
      </c>
      <c r="G39" s="237" t="s">
        <v>384</v>
      </c>
      <c r="H39" s="44"/>
      <c r="I39" s="421">
        <f>SUM(I40)</f>
        <v>1472020</v>
      </c>
    </row>
    <row r="40" spans="1:9" ht="47.25" x14ac:dyDescent="0.25">
      <c r="A40" s="76" t="s">
        <v>390</v>
      </c>
      <c r="B40" s="53" t="s">
        <v>50</v>
      </c>
      <c r="C40" s="2" t="s">
        <v>10</v>
      </c>
      <c r="D40" s="2" t="s">
        <v>20</v>
      </c>
      <c r="E40" s="235" t="s">
        <v>387</v>
      </c>
      <c r="F40" s="236" t="s">
        <v>10</v>
      </c>
      <c r="G40" s="237" t="s">
        <v>384</v>
      </c>
      <c r="H40" s="44"/>
      <c r="I40" s="421">
        <f>SUM(I41)</f>
        <v>1472020</v>
      </c>
    </row>
    <row r="41" spans="1:9" ht="17.25" customHeight="1" x14ac:dyDescent="0.25">
      <c r="A41" s="76" t="s">
        <v>107</v>
      </c>
      <c r="B41" s="53" t="s">
        <v>50</v>
      </c>
      <c r="C41" s="2" t="s">
        <v>10</v>
      </c>
      <c r="D41" s="2" t="s">
        <v>20</v>
      </c>
      <c r="E41" s="235" t="s">
        <v>387</v>
      </c>
      <c r="F41" s="236" t="s">
        <v>10</v>
      </c>
      <c r="G41" s="237" t="s">
        <v>389</v>
      </c>
      <c r="H41" s="44"/>
      <c r="I41" s="421">
        <f>SUM(I42)</f>
        <v>1472020</v>
      </c>
    </row>
    <row r="42" spans="1:9" ht="31.5" customHeight="1" x14ac:dyDescent="0.25">
      <c r="A42" s="586" t="s">
        <v>537</v>
      </c>
      <c r="B42" s="284" t="s">
        <v>50</v>
      </c>
      <c r="C42" s="2" t="s">
        <v>10</v>
      </c>
      <c r="D42" s="2" t="s">
        <v>20</v>
      </c>
      <c r="E42" s="235" t="s">
        <v>387</v>
      </c>
      <c r="F42" s="236" t="s">
        <v>10</v>
      </c>
      <c r="G42" s="237" t="s">
        <v>389</v>
      </c>
      <c r="H42" s="2" t="s">
        <v>16</v>
      </c>
      <c r="I42" s="492">
        <v>1472020</v>
      </c>
    </row>
    <row r="43" spans="1:9" ht="31.5" x14ac:dyDescent="0.25">
      <c r="A43" s="75" t="s">
        <v>117</v>
      </c>
      <c r="B43" s="30" t="s">
        <v>50</v>
      </c>
      <c r="C43" s="28" t="s">
        <v>10</v>
      </c>
      <c r="D43" s="28" t="s">
        <v>20</v>
      </c>
      <c r="E43" s="220" t="s">
        <v>395</v>
      </c>
      <c r="F43" s="221" t="s">
        <v>383</v>
      </c>
      <c r="G43" s="222" t="s">
        <v>384</v>
      </c>
      <c r="H43" s="28"/>
      <c r="I43" s="420">
        <f>SUM(I44)</f>
        <v>191079</v>
      </c>
    </row>
    <row r="44" spans="1:9" ht="63" x14ac:dyDescent="0.25">
      <c r="A44" s="76" t="s">
        <v>538</v>
      </c>
      <c r="B44" s="53" t="s">
        <v>50</v>
      </c>
      <c r="C44" s="2" t="s">
        <v>10</v>
      </c>
      <c r="D44" s="2" t="s">
        <v>20</v>
      </c>
      <c r="E44" s="223" t="s">
        <v>184</v>
      </c>
      <c r="F44" s="224" t="s">
        <v>383</v>
      </c>
      <c r="G44" s="225" t="s">
        <v>384</v>
      </c>
      <c r="H44" s="2"/>
      <c r="I44" s="421">
        <f>SUM(I45)</f>
        <v>191079</v>
      </c>
    </row>
    <row r="45" spans="1:9" ht="47.25" x14ac:dyDescent="0.25">
      <c r="A45" s="76" t="s">
        <v>394</v>
      </c>
      <c r="B45" s="53" t="s">
        <v>50</v>
      </c>
      <c r="C45" s="2" t="s">
        <v>10</v>
      </c>
      <c r="D45" s="2" t="s">
        <v>20</v>
      </c>
      <c r="E45" s="223" t="s">
        <v>184</v>
      </c>
      <c r="F45" s="224" t="s">
        <v>10</v>
      </c>
      <c r="G45" s="225" t="s">
        <v>384</v>
      </c>
      <c r="H45" s="2"/>
      <c r="I45" s="421">
        <f>SUM(I46)</f>
        <v>191079</v>
      </c>
    </row>
    <row r="46" spans="1:9" ht="32.25" customHeight="1" x14ac:dyDescent="0.25">
      <c r="A46" s="76" t="s">
        <v>80</v>
      </c>
      <c r="B46" s="302" t="s">
        <v>50</v>
      </c>
      <c r="C46" s="2" t="s">
        <v>10</v>
      </c>
      <c r="D46" s="2" t="s">
        <v>20</v>
      </c>
      <c r="E46" s="223" t="s">
        <v>184</v>
      </c>
      <c r="F46" s="224" t="s">
        <v>10</v>
      </c>
      <c r="G46" s="225" t="s">
        <v>396</v>
      </c>
      <c r="H46" s="2"/>
      <c r="I46" s="421">
        <f>SUM(I47:I48)</f>
        <v>191079</v>
      </c>
    </row>
    <row r="47" spans="1:9" ht="63" x14ac:dyDescent="0.25">
      <c r="A47" s="84" t="s">
        <v>76</v>
      </c>
      <c r="B47" s="347" t="s">
        <v>50</v>
      </c>
      <c r="C47" s="2" t="s">
        <v>10</v>
      </c>
      <c r="D47" s="2" t="s">
        <v>20</v>
      </c>
      <c r="E47" s="223" t="s">
        <v>184</v>
      </c>
      <c r="F47" s="224" t="s">
        <v>10</v>
      </c>
      <c r="G47" s="225" t="s">
        <v>396</v>
      </c>
      <c r="H47" s="2" t="s">
        <v>13</v>
      </c>
      <c r="I47" s="423">
        <v>128800</v>
      </c>
    </row>
    <row r="48" spans="1:9" s="649" customFormat="1" ht="31.5" x14ac:dyDescent="0.25">
      <c r="A48" s="586" t="s">
        <v>537</v>
      </c>
      <c r="B48" s="650" t="s">
        <v>50</v>
      </c>
      <c r="C48" s="2" t="s">
        <v>10</v>
      </c>
      <c r="D48" s="2" t="s">
        <v>20</v>
      </c>
      <c r="E48" s="223" t="s">
        <v>184</v>
      </c>
      <c r="F48" s="224" t="s">
        <v>10</v>
      </c>
      <c r="G48" s="225" t="s">
        <v>396</v>
      </c>
      <c r="H48" s="2" t="s">
        <v>16</v>
      </c>
      <c r="I48" s="423">
        <v>62279</v>
      </c>
    </row>
    <row r="49" spans="1:9" ht="47.25" x14ac:dyDescent="0.25">
      <c r="A49" s="93" t="s">
        <v>112</v>
      </c>
      <c r="B49" s="32" t="s">
        <v>50</v>
      </c>
      <c r="C49" s="28" t="s">
        <v>10</v>
      </c>
      <c r="D49" s="28" t="s">
        <v>20</v>
      </c>
      <c r="E49" s="220" t="s">
        <v>398</v>
      </c>
      <c r="F49" s="221" t="s">
        <v>383</v>
      </c>
      <c r="G49" s="222" t="s">
        <v>384</v>
      </c>
      <c r="H49" s="28"/>
      <c r="I49" s="420">
        <f>SUM(I50)</f>
        <v>669400</v>
      </c>
    </row>
    <row r="50" spans="1:9" ht="63" x14ac:dyDescent="0.25">
      <c r="A50" s="587" t="s">
        <v>113</v>
      </c>
      <c r="B50" s="284" t="s">
        <v>50</v>
      </c>
      <c r="C50" s="2" t="s">
        <v>10</v>
      </c>
      <c r="D50" s="2" t="s">
        <v>20</v>
      </c>
      <c r="E50" s="223" t="s">
        <v>185</v>
      </c>
      <c r="F50" s="224" t="s">
        <v>383</v>
      </c>
      <c r="G50" s="225" t="s">
        <v>384</v>
      </c>
      <c r="H50" s="2"/>
      <c r="I50" s="421">
        <f>SUM(I51)</f>
        <v>669400</v>
      </c>
    </row>
    <row r="51" spans="1:9" ht="63" x14ac:dyDescent="0.25">
      <c r="A51" s="588" t="s">
        <v>397</v>
      </c>
      <c r="B51" s="6" t="s">
        <v>50</v>
      </c>
      <c r="C51" s="2" t="s">
        <v>10</v>
      </c>
      <c r="D51" s="2" t="s">
        <v>20</v>
      </c>
      <c r="E51" s="223" t="s">
        <v>185</v>
      </c>
      <c r="F51" s="224" t="s">
        <v>10</v>
      </c>
      <c r="G51" s="225" t="s">
        <v>384</v>
      </c>
      <c r="H51" s="2"/>
      <c r="I51" s="421">
        <f>SUM(I52+I54)</f>
        <v>669400</v>
      </c>
    </row>
    <row r="52" spans="1:9" ht="47.25" x14ac:dyDescent="0.25">
      <c r="A52" s="84" t="s">
        <v>587</v>
      </c>
      <c r="B52" s="347" t="s">
        <v>50</v>
      </c>
      <c r="C52" s="2" t="s">
        <v>10</v>
      </c>
      <c r="D52" s="2" t="s">
        <v>20</v>
      </c>
      <c r="E52" s="223" t="s">
        <v>185</v>
      </c>
      <c r="F52" s="224" t="s">
        <v>10</v>
      </c>
      <c r="G52" s="225" t="s">
        <v>399</v>
      </c>
      <c r="H52" s="2"/>
      <c r="I52" s="421">
        <f>SUM(I53)</f>
        <v>334700</v>
      </c>
    </row>
    <row r="53" spans="1:9" ht="63" x14ac:dyDescent="0.25">
      <c r="A53" s="84" t="s">
        <v>76</v>
      </c>
      <c r="B53" s="347" t="s">
        <v>50</v>
      </c>
      <c r="C53" s="2" t="s">
        <v>10</v>
      </c>
      <c r="D53" s="2" t="s">
        <v>20</v>
      </c>
      <c r="E53" s="223" t="s">
        <v>185</v>
      </c>
      <c r="F53" s="224" t="s">
        <v>10</v>
      </c>
      <c r="G53" s="225" t="s">
        <v>399</v>
      </c>
      <c r="H53" s="2" t="s">
        <v>13</v>
      </c>
      <c r="I53" s="422">
        <v>334700</v>
      </c>
    </row>
    <row r="54" spans="1:9" ht="35.25" customHeight="1" x14ac:dyDescent="0.25">
      <c r="A54" s="84" t="s">
        <v>79</v>
      </c>
      <c r="B54" s="347" t="s">
        <v>50</v>
      </c>
      <c r="C54" s="2" t="s">
        <v>10</v>
      </c>
      <c r="D54" s="2" t="s">
        <v>20</v>
      </c>
      <c r="E54" s="223" t="s">
        <v>185</v>
      </c>
      <c r="F54" s="224" t="s">
        <v>10</v>
      </c>
      <c r="G54" s="225" t="s">
        <v>400</v>
      </c>
      <c r="H54" s="2"/>
      <c r="I54" s="421">
        <f>SUM(I55)</f>
        <v>334700</v>
      </c>
    </row>
    <row r="55" spans="1:9" ht="63" x14ac:dyDescent="0.25">
      <c r="A55" s="84" t="s">
        <v>76</v>
      </c>
      <c r="B55" s="347" t="s">
        <v>50</v>
      </c>
      <c r="C55" s="2" t="s">
        <v>10</v>
      </c>
      <c r="D55" s="2" t="s">
        <v>20</v>
      </c>
      <c r="E55" s="223" t="s">
        <v>185</v>
      </c>
      <c r="F55" s="224" t="s">
        <v>10</v>
      </c>
      <c r="G55" s="225" t="s">
        <v>400</v>
      </c>
      <c r="H55" s="2" t="s">
        <v>13</v>
      </c>
      <c r="I55" s="423">
        <v>334700</v>
      </c>
    </row>
    <row r="56" spans="1:9" ht="47.25" x14ac:dyDescent="0.25">
      <c r="A56" s="75" t="s">
        <v>114</v>
      </c>
      <c r="B56" s="30" t="s">
        <v>50</v>
      </c>
      <c r="C56" s="28" t="s">
        <v>10</v>
      </c>
      <c r="D56" s="28" t="s">
        <v>20</v>
      </c>
      <c r="E56" s="220" t="s">
        <v>186</v>
      </c>
      <c r="F56" s="221" t="s">
        <v>383</v>
      </c>
      <c r="G56" s="222" t="s">
        <v>384</v>
      </c>
      <c r="H56" s="28"/>
      <c r="I56" s="420">
        <f>SUM(I57)</f>
        <v>334700</v>
      </c>
    </row>
    <row r="57" spans="1:9" ht="47.25" x14ac:dyDescent="0.25">
      <c r="A57" s="76" t="s">
        <v>115</v>
      </c>
      <c r="B57" s="53" t="s">
        <v>50</v>
      </c>
      <c r="C57" s="2" t="s">
        <v>10</v>
      </c>
      <c r="D57" s="2" t="s">
        <v>20</v>
      </c>
      <c r="E57" s="223" t="s">
        <v>187</v>
      </c>
      <c r="F57" s="224" t="s">
        <v>383</v>
      </c>
      <c r="G57" s="225" t="s">
        <v>384</v>
      </c>
      <c r="H57" s="44"/>
      <c r="I57" s="421">
        <f>SUM(I58)</f>
        <v>334700</v>
      </c>
    </row>
    <row r="58" spans="1:9" ht="47.25" x14ac:dyDescent="0.25">
      <c r="A58" s="76" t="s">
        <v>401</v>
      </c>
      <c r="B58" s="53" t="s">
        <v>50</v>
      </c>
      <c r="C58" s="2" t="s">
        <v>10</v>
      </c>
      <c r="D58" s="2" t="s">
        <v>20</v>
      </c>
      <c r="E58" s="223" t="s">
        <v>187</v>
      </c>
      <c r="F58" s="224" t="s">
        <v>12</v>
      </c>
      <c r="G58" s="225" t="s">
        <v>384</v>
      </c>
      <c r="H58" s="44"/>
      <c r="I58" s="421">
        <f>SUM(I59)</f>
        <v>334700</v>
      </c>
    </row>
    <row r="59" spans="1:9" ht="33.75" customHeight="1" x14ac:dyDescent="0.25">
      <c r="A59" s="3" t="s">
        <v>78</v>
      </c>
      <c r="B59" s="347" t="s">
        <v>50</v>
      </c>
      <c r="C59" s="2" t="s">
        <v>10</v>
      </c>
      <c r="D59" s="2" t="s">
        <v>20</v>
      </c>
      <c r="E59" s="223" t="s">
        <v>187</v>
      </c>
      <c r="F59" s="224" t="s">
        <v>12</v>
      </c>
      <c r="G59" s="225" t="s">
        <v>402</v>
      </c>
      <c r="H59" s="2"/>
      <c r="I59" s="421">
        <f>SUM(I60)</f>
        <v>334700</v>
      </c>
    </row>
    <row r="60" spans="1:9" ht="63" x14ac:dyDescent="0.25">
      <c r="A60" s="84" t="s">
        <v>76</v>
      </c>
      <c r="B60" s="347" t="s">
        <v>50</v>
      </c>
      <c r="C60" s="2" t="s">
        <v>10</v>
      </c>
      <c r="D60" s="2" t="s">
        <v>20</v>
      </c>
      <c r="E60" s="223" t="s">
        <v>187</v>
      </c>
      <c r="F60" s="224" t="s">
        <v>12</v>
      </c>
      <c r="G60" s="225" t="s">
        <v>402</v>
      </c>
      <c r="H60" s="2" t="s">
        <v>13</v>
      </c>
      <c r="I60" s="423">
        <v>334700</v>
      </c>
    </row>
    <row r="61" spans="1:9" ht="15.75" x14ac:dyDescent="0.25">
      <c r="A61" s="27" t="s">
        <v>118</v>
      </c>
      <c r="B61" s="30" t="s">
        <v>50</v>
      </c>
      <c r="C61" s="28" t="s">
        <v>10</v>
      </c>
      <c r="D61" s="28" t="s">
        <v>20</v>
      </c>
      <c r="E61" s="220" t="s">
        <v>188</v>
      </c>
      <c r="F61" s="221" t="s">
        <v>383</v>
      </c>
      <c r="G61" s="222" t="s">
        <v>384</v>
      </c>
      <c r="H61" s="28"/>
      <c r="I61" s="420">
        <f>SUM(I62)</f>
        <v>15055578</v>
      </c>
    </row>
    <row r="62" spans="1:9" ht="31.5" x14ac:dyDescent="0.25">
      <c r="A62" s="3" t="s">
        <v>119</v>
      </c>
      <c r="B62" s="347" t="s">
        <v>50</v>
      </c>
      <c r="C62" s="2" t="s">
        <v>10</v>
      </c>
      <c r="D62" s="2" t="s">
        <v>20</v>
      </c>
      <c r="E62" s="223" t="s">
        <v>189</v>
      </c>
      <c r="F62" s="224" t="s">
        <v>383</v>
      </c>
      <c r="G62" s="225" t="s">
        <v>384</v>
      </c>
      <c r="H62" s="2"/>
      <c r="I62" s="421">
        <f>SUM(I63)</f>
        <v>15055578</v>
      </c>
    </row>
    <row r="63" spans="1:9" ht="31.5" x14ac:dyDescent="0.25">
      <c r="A63" s="3" t="s">
        <v>75</v>
      </c>
      <c r="B63" s="347" t="s">
        <v>50</v>
      </c>
      <c r="C63" s="2" t="s">
        <v>10</v>
      </c>
      <c r="D63" s="2" t="s">
        <v>20</v>
      </c>
      <c r="E63" s="223" t="s">
        <v>189</v>
      </c>
      <c r="F63" s="224" t="s">
        <v>383</v>
      </c>
      <c r="G63" s="225" t="s">
        <v>388</v>
      </c>
      <c r="H63" s="2"/>
      <c r="I63" s="421">
        <f>SUM(I64:I65)</f>
        <v>15055578</v>
      </c>
    </row>
    <row r="64" spans="1:9" ht="63" x14ac:dyDescent="0.25">
      <c r="A64" s="84" t="s">
        <v>76</v>
      </c>
      <c r="B64" s="347" t="s">
        <v>50</v>
      </c>
      <c r="C64" s="2" t="s">
        <v>10</v>
      </c>
      <c r="D64" s="2" t="s">
        <v>20</v>
      </c>
      <c r="E64" s="223" t="s">
        <v>189</v>
      </c>
      <c r="F64" s="224" t="s">
        <v>383</v>
      </c>
      <c r="G64" s="225" t="s">
        <v>388</v>
      </c>
      <c r="H64" s="2" t="s">
        <v>13</v>
      </c>
      <c r="I64" s="425">
        <v>15045034</v>
      </c>
    </row>
    <row r="65" spans="1:9" ht="15.75" x14ac:dyDescent="0.25">
      <c r="A65" s="3" t="s">
        <v>18</v>
      </c>
      <c r="B65" s="347" t="s">
        <v>50</v>
      </c>
      <c r="C65" s="2" t="s">
        <v>10</v>
      </c>
      <c r="D65" s="2" t="s">
        <v>20</v>
      </c>
      <c r="E65" s="223" t="s">
        <v>189</v>
      </c>
      <c r="F65" s="224" t="s">
        <v>383</v>
      </c>
      <c r="G65" s="225" t="s">
        <v>388</v>
      </c>
      <c r="H65" s="2" t="s">
        <v>17</v>
      </c>
      <c r="I65" s="422">
        <v>10544</v>
      </c>
    </row>
    <row r="66" spans="1:9" ht="15.75" x14ac:dyDescent="0.25">
      <c r="A66" s="97" t="s">
        <v>613</v>
      </c>
      <c r="B66" s="26" t="s">
        <v>50</v>
      </c>
      <c r="C66" s="22" t="s">
        <v>10</v>
      </c>
      <c r="D66" s="56" t="s">
        <v>98</v>
      </c>
      <c r="E66" s="98"/>
      <c r="F66" s="291"/>
      <c r="G66" s="292"/>
      <c r="H66" s="22"/>
      <c r="I66" s="419">
        <f>SUM(I67)</f>
        <v>44848</v>
      </c>
    </row>
    <row r="67" spans="1:9" ht="20.25" customHeight="1" x14ac:dyDescent="0.25">
      <c r="A67" s="75" t="s">
        <v>176</v>
      </c>
      <c r="B67" s="30" t="s">
        <v>50</v>
      </c>
      <c r="C67" s="28" t="s">
        <v>10</v>
      </c>
      <c r="D67" s="42" t="s">
        <v>98</v>
      </c>
      <c r="E67" s="226" t="s">
        <v>196</v>
      </c>
      <c r="F67" s="227" t="s">
        <v>383</v>
      </c>
      <c r="G67" s="228" t="s">
        <v>384</v>
      </c>
      <c r="H67" s="28"/>
      <c r="I67" s="420">
        <f>SUM(I68)</f>
        <v>44848</v>
      </c>
    </row>
    <row r="68" spans="1:9" ht="18" customHeight="1" x14ac:dyDescent="0.25">
      <c r="A68" s="87" t="s">
        <v>175</v>
      </c>
      <c r="B68" s="6" t="s">
        <v>50</v>
      </c>
      <c r="C68" s="2" t="s">
        <v>10</v>
      </c>
      <c r="D68" s="8" t="s">
        <v>98</v>
      </c>
      <c r="E68" s="241" t="s">
        <v>196</v>
      </c>
      <c r="F68" s="242" t="s">
        <v>383</v>
      </c>
      <c r="G68" s="243" t="s">
        <v>384</v>
      </c>
      <c r="H68" s="2"/>
      <c r="I68" s="421">
        <f>SUM(I69)</f>
        <v>44848</v>
      </c>
    </row>
    <row r="69" spans="1:9" ht="47.25" x14ac:dyDescent="0.25">
      <c r="A69" s="3" t="s">
        <v>614</v>
      </c>
      <c r="B69" s="347" t="s">
        <v>50</v>
      </c>
      <c r="C69" s="2" t="s">
        <v>10</v>
      </c>
      <c r="D69" s="8" t="s">
        <v>98</v>
      </c>
      <c r="E69" s="241" t="s">
        <v>196</v>
      </c>
      <c r="F69" s="242" t="s">
        <v>383</v>
      </c>
      <c r="G69" s="356">
        <v>51200</v>
      </c>
      <c r="H69" s="2"/>
      <c r="I69" s="421">
        <f>SUM(I70)</f>
        <v>44848</v>
      </c>
    </row>
    <row r="70" spans="1:9" ht="31.5" x14ac:dyDescent="0.25">
      <c r="A70" s="587" t="s">
        <v>537</v>
      </c>
      <c r="B70" s="347" t="s">
        <v>50</v>
      </c>
      <c r="C70" s="2" t="s">
        <v>10</v>
      </c>
      <c r="D70" s="8" t="s">
        <v>98</v>
      </c>
      <c r="E70" s="241" t="s">
        <v>196</v>
      </c>
      <c r="F70" s="242" t="s">
        <v>383</v>
      </c>
      <c r="G70" s="356">
        <v>51200</v>
      </c>
      <c r="H70" s="2" t="s">
        <v>16</v>
      </c>
      <c r="I70" s="422">
        <v>44848</v>
      </c>
    </row>
    <row r="71" spans="1:9" ht="15.75" x14ac:dyDescent="0.25">
      <c r="A71" s="97" t="s">
        <v>22</v>
      </c>
      <c r="B71" s="26" t="s">
        <v>50</v>
      </c>
      <c r="C71" s="22" t="s">
        <v>10</v>
      </c>
      <c r="D71" s="26">
        <v>11</v>
      </c>
      <c r="E71" s="98"/>
      <c r="F71" s="291"/>
      <c r="G71" s="292"/>
      <c r="H71" s="22"/>
      <c r="I71" s="419">
        <f>SUM(I72)</f>
        <v>1400000</v>
      </c>
    </row>
    <row r="72" spans="1:9" ht="16.5" customHeight="1" x14ac:dyDescent="0.25">
      <c r="A72" s="75" t="s">
        <v>81</v>
      </c>
      <c r="B72" s="30" t="s">
        <v>50</v>
      </c>
      <c r="C72" s="28" t="s">
        <v>10</v>
      </c>
      <c r="D72" s="30">
        <v>11</v>
      </c>
      <c r="E72" s="226" t="s">
        <v>190</v>
      </c>
      <c r="F72" s="227" t="s">
        <v>383</v>
      </c>
      <c r="G72" s="228" t="s">
        <v>384</v>
      </c>
      <c r="H72" s="28"/>
      <c r="I72" s="420">
        <f>SUM(I73)</f>
        <v>1400000</v>
      </c>
    </row>
    <row r="73" spans="1:9" ht="16.5" customHeight="1" x14ac:dyDescent="0.25">
      <c r="A73" s="87" t="s">
        <v>82</v>
      </c>
      <c r="B73" s="6" t="s">
        <v>50</v>
      </c>
      <c r="C73" s="2" t="s">
        <v>10</v>
      </c>
      <c r="D73" s="347">
        <v>11</v>
      </c>
      <c r="E73" s="241" t="s">
        <v>191</v>
      </c>
      <c r="F73" s="242" t="s">
        <v>383</v>
      </c>
      <c r="G73" s="243" t="s">
        <v>384</v>
      </c>
      <c r="H73" s="2"/>
      <c r="I73" s="421">
        <f>SUM(I74)</f>
        <v>1400000</v>
      </c>
    </row>
    <row r="74" spans="1:9" ht="16.5" customHeight="1" x14ac:dyDescent="0.25">
      <c r="A74" s="3" t="s">
        <v>100</v>
      </c>
      <c r="B74" s="347" t="s">
        <v>50</v>
      </c>
      <c r="C74" s="2" t="s">
        <v>10</v>
      </c>
      <c r="D74" s="347">
        <v>11</v>
      </c>
      <c r="E74" s="241" t="s">
        <v>191</v>
      </c>
      <c r="F74" s="242" t="s">
        <v>383</v>
      </c>
      <c r="G74" s="243" t="s">
        <v>406</v>
      </c>
      <c r="H74" s="2"/>
      <c r="I74" s="421">
        <f>SUM(I75)</f>
        <v>1400000</v>
      </c>
    </row>
    <row r="75" spans="1:9" ht="15.75" customHeight="1" x14ac:dyDescent="0.25">
      <c r="A75" s="3" t="s">
        <v>18</v>
      </c>
      <c r="B75" s="347" t="s">
        <v>50</v>
      </c>
      <c r="C75" s="2" t="s">
        <v>10</v>
      </c>
      <c r="D75" s="347">
        <v>11</v>
      </c>
      <c r="E75" s="241" t="s">
        <v>191</v>
      </c>
      <c r="F75" s="242" t="s">
        <v>383</v>
      </c>
      <c r="G75" s="243" t="s">
        <v>406</v>
      </c>
      <c r="H75" s="2" t="s">
        <v>17</v>
      </c>
      <c r="I75" s="422">
        <v>1400000</v>
      </c>
    </row>
    <row r="76" spans="1:9" ht="15.75" x14ac:dyDescent="0.25">
      <c r="A76" s="97" t="s">
        <v>23</v>
      </c>
      <c r="B76" s="26" t="s">
        <v>50</v>
      </c>
      <c r="C76" s="22" t="s">
        <v>10</v>
      </c>
      <c r="D76" s="26">
        <v>13</v>
      </c>
      <c r="E76" s="98"/>
      <c r="F76" s="291"/>
      <c r="G76" s="292"/>
      <c r="H76" s="22"/>
      <c r="I76" s="419">
        <f>SUM(I77+I82+I101+I110+I123+I91+I96)</f>
        <v>9425481</v>
      </c>
    </row>
    <row r="77" spans="1:9" ht="47.25" x14ac:dyDescent="0.25">
      <c r="A77" s="27" t="s">
        <v>124</v>
      </c>
      <c r="B77" s="30" t="s">
        <v>50</v>
      </c>
      <c r="C77" s="28" t="s">
        <v>10</v>
      </c>
      <c r="D77" s="30">
        <v>13</v>
      </c>
      <c r="E77" s="226" t="s">
        <v>408</v>
      </c>
      <c r="F77" s="227" t="s">
        <v>383</v>
      </c>
      <c r="G77" s="228" t="s">
        <v>384</v>
      </c>
      <c r="H77" s="28"/>
      <c r="I77" s="420">
        <f>SUM(I78)</f>
        <v>3000</v>
      </c>
    </row>
    <row r="78" spans="1:9" ht="80.25" customHeight="1" x14ac:dyDescent="0.25">
      <c r="A78" s="54" t="s">
        <v>125</v>
      </c>
      <c r="B78" s="53" t="s">
        <v>50</v>
      </c>
      <c r="C78" s="2" t="s">
        <v>10</v>
      </c>
      <c r="D78" s="347">
        <v>13</v>
      </c>
      <c r="E78" s="241" t="s">
        <v>192</v>
      </c>
      <c r="F78" s="242" t="s">
        <v>383</v>
      </c>
      <c r="G78" s="243" t="s">
        <v>384</v>
      </c>
      <c r="H78" s="2"/>
      <c r="I78" s="421">
        <f>SUM(I79)</f>
        <v>3000</v>
      </c>
    </row>
    <row r="79" spans="1:9" ht="47.25" x14ac:dyDescent="0.25">
      <c r="A79" s="54" t="s">
        <v>409</v>
      </c>
      <c r="B79" s="53" t="s">
        <v>50</v>
      </c>
      <c r="C79" s="2" t="s">
        <v>10</v>
      </c>
      <c r="D79" s="347">
        <v>13</v>
      </c>
      <c r="E79" s="241" t="s">
        <v>192</v>
      </c>
      <c r="F79" s="242" t="s">
        <v>10</v>
      </c>
      <c r="G79" s="243" t="s">
        <v>384</v>
      </c>
      <c r="H79" s="2"/>
      <c r="I79" s="421">
        <f>SUM(I80)</f>
        <v>3000</v>
      </c>
    </row>
    <row r="80" spans="1:9" ht="17.25" customHeight="1" x14ac:dyDescent="0.25">
      <c r="A80" s="84" t="s">
        <v>411</v>
      </c>
      <c r="B80" s="347" t="s">
        <v>50</v>
      </c>
      <c r="C80" s="2" t="s">
        <v>10</v>
      </c>
      <c r="D80" s="347">
        <v>13</v>
      </c>
      <c r="E80" s="241" t="s">
        <v>192</v>
      </c>
      <c r="F80" s="242" t="s">
        <v>10</v>
      </c>
      <c r="G80" s="243" t="s">
        <v>410</v>
      </c>
      <c r="H80" s="2"/>
      <c r="I80" s="421">
        <f>SUM(I81)</f>
        <v>3000</v>
      </c>
    </row>
    <row r="81" spans="1:9" ht="31.5" customHeight="1" x14ac:dyDescent="0.25">
      <c r="A81" s="587" t="s">
        <v>537</v>
      </c>
      <c r="B81" s="284" t="s">
        <v>50</v>
      </c>
      <c r="C81" s="2" t="s">
        <v>10</v>
      </c>
      <c r="D81" s="347">
        <v>13</v>
      </c>
      <c r="E81" s="241" t="s">
        <v>192</v>
      </c>
      <c r="F81" s="242" t="s">
        <v>10</v>
      </c>
      <c r="G81" s="243" t="s">
        <v>410</v>
      </c>
      <c r="H81" s="2" t="s">
        <v>16</v>
      </c>
      <c r="I81" s="422">
        <v>3000</v>
      </c>
    </row>
    <row r="82" spans="1:9" ht="47.25" x14ac:dyDescent="0.25">
      <c r="A82" s="75" t="s">
        <v>178</v>
      </c>
      <c r="B82" s="30" t="s">
        <v>50</v>
      </c>
      <c r="C82" s="28" t="s">
        <v>10</v>
      </c>
      <c r="D82" s="30">
        <v>13</v>
      </c>
      <c r="E82" s="226" t="s">
        <v>434</v>
      </c>
      <c r="F82" s="227" t="s">
        <v>383</v>
      </c>
      <c r="G82" s="228" t="s">
        <v>384</v>
      </c>
      <c r="H82" s="28"/>
      <c r="I82" s="420">
        <f>SUM(I83+I87)</f>
        <v>153408</v>
      </c>
    </row>
    <row r="83" spans="1:9" ht="78.75" x14ac:dyDescent="0.25">
      <c r="A83" s="84" t="s">
        <v>231</v>
      </c>
      <c r="B83" s="347" t="s">
        <v>50</v>
      </c>
      <c r="C83" s="2" t="s">
        <v>10</v>
      </c>
      <c r="D83" s="347">
        <v>13</v>
      </c>
      <c r="E83" s="241" t="s">
        <v>230</v>
      </c>
      <c r="F83" s="242" t="s">
        <v>383</v>
      </c>
      <c r="G83" s="243" t="s">
        <v>384</v>
      </c>
      <c r="H83" s="2"/>
      <c r="I83" s="421">
        <f>SUM(I84)</f>
        <v>51136</v>
      </c>
    </row>
    <row r="84" spans="1:9" ht="47.25" x14ac:dyDescent="0.25">
      <c r="A84" s="3" t="s">
        <v>435</v>
      </c>
      <c r="B84" s="347" t="s">
        <v>50</v>
      </c>
      <c r="C84" s="2" t="s">
        <v>10</v>
      </c>
      <c r="D84" s="347">
        <v>13</v>
      </c>
      <c r="E84" s="241" t="s">
        <v>230</v>
      </c>
      <c r="F84" s="242" t="s">
        <v>10</v>
      </c>
      <c r="G84" s="243" t="s">
        <v>384</v>
      </c>
      <c r="H84" s="2"/>
      <c r="I84" s="421">
        <f>SUM(I85)</f>
        <v>51136</v>
      </c>
    </row>
    <row r="85" spans="1:9" ht="31.5" x14ac:dyDescent="0.25">
      <c r="A85" s="585" t="s">
        <v>439</v>
      </c>
      <c r="B85" s="6" t="s">
        <v>50</v>
      </c>
      <c r="C85" s="2" t="s">
        <v>10</v>
      </c>
      <c r="D85" s="347">
        <v>13</v>
      </c>
      <c r="E85" s="241" t="s">
        <v>230</v>
      </c>
      <c r="F85" s="242" t="s">
        <v>10</v>
      </c>
      <c r="G85" s="243" t="s">
        <v>438</v>
      </c>
      <c r="H85" s="2"/>
      <c r="I85" s="421">
        <f>SUM(I86)</f>
        <v>51136</v>
      </c>
    </row>
    <row r="86" spans="1:9" ht="15.75" customHeight="1" x14ac:dyDescent="0.25">
      <c r="A86" s="588" t="s">
        <v>21</v>
      </c>
      <c r="B86" s="6" t="s">
        <v>50</v>
      </c>
      <c r="C86" s="2" t="s">
        <v>10</v>
      </c>
      <c r="D86" s="347">
        <v>13</v>
      </c>
      <c r="E86" s="241" t="s">
        <v>230</v>
      </c>
      <c r="F86" s="242" t="s">
        <v>10</v>
      </c>
      <c r="G86" s="243" t="s">
        <v>438</v>
      </c>
      <c r="H86" s="2" t="s">
        <v>66</v>
      </c>
      <c r="I86" s="422">
        <v>51136</v>
      </c>
    </row>
    <row r="87" spans="1:9" ht="84" customHeight="1" x14ac:dyDescent="0.25">
      <c r="A87" s="84" t="s">
        <v>179</v>
      </c>
      <c r="B87" s="347" t="s">
        <v>50</v>
      </c>
      <c r="C87" s="2" t="s">
        <v>10</v>
      </c>
      <c r="D87" s="347">
        <v>13</v>
      </c>
      <c r="E87" s="241" t="s">
        <v>206</v>
      </c>
      <c r="F87" s="242" t="s">
        <v>383</v>
      </c>
      <c r="G87" s="243" t="s">
        <v>384</v>
      </c>
      <c r="H87" s="2"/>
      <c r="I87" s="421">
        <f>SUM(I88)</f>
        <v>102272</v>
      </c>
    </row>
    <row r="88" spans="1:9" ht="34.5" customHeight="1" x14ac:dyDescent="0.25">
      <c r="A88" s="3" t="s">
        <v>440</v>
      </c>
      <c r="B88" s="347" t="s">
        <v>50</v>
      </c>
      <c r="C88" s="2" t="s">
        <v>10</v>
      </c>
      <c r="D88" s="347">
        <v>13</v>
      </c>
      <c r="E88" s="241" t="s">
        <v>206</v>
      </c>
      <c r="F88" s="242" t="s">
        <v>10</v>
      </c>
      <c r="G88" s="243" t="s">
        <v>384</v>
      </c>
      <c r="H88" s="2"/>
      <c r="I88" s="421">
        <f>SUM(I89)</f>
        <v>102272</v>
      </c>
    </row>
    <row r="89" spans="1:9" ht="31.5" x14ac:dyDescent="0.25">
      <c r="A89" s="585" t="s">
        <v>439</v>
      </c>
      <c r="B89" s="6" t="s">
        <v>50</v>
      </c>
      <c r="C89" s="2" t="s">
        <v>10</v>
      </c>
      <c r="D89" s="347">
        <v>13</v>
      </c>
      <c r="E89" s="241" t="s">
        <v>206</v>
      </c>
      <c r="F89" s="242" t="s">
        <v>10</v>
      </c>
      <c r="G89" s="243" t="s">
        <v>438</v>
      </c>
      <c r="H89" s="2"/>
      <c r="I89" s="421">
        <f>SUM(I90)</f>
        <v>102272</v>
      </c>
    </row>
    <row r="90" spans="1:9" ht="17.25" customHeight="1" x14ac:dyDescent="0.25">
      <c r="A90" s="588" t="s">
        <v>21</v>
      </c>
      <c r="B90" s="6" t="s">
        <v>50</v>
      </c>
      <c r="C90" s="2" t="s">
        <v>10</v>
      </c>
      <c r="D90" s="347">
        <v>13</v>
      </c>
      <c r="E90" s="241" t="s">
        <v>206</v>
      </c>
      <c r="F90" s="242" t="s">
        <v>10</v>
      </c>
      <c r="G90" s="243" t="s">
        <v>438</v>
      </c>
      <c r="H90" s="2" t="s">
        <v>66</v>
      </c>
      <c r="I90" s="422">
        <v>102272</v>
      </c>
    </row>
    <row r="91" spans="1:9" ht="33.75" hidden="1" customHeight="1" x14ac:dyDescent="0.25">
      <c r="A91" s="75" t="s">
        <v>117</v>
      </c>
      <c r="B91" s="30" t="s">
        <v>50</v>
      </c>
      <c r="C91" s="28" t="s">
        <v>10</v>
      </c>
      <c r="D91" s="28">
        <v>13</v>
      </c>
      <c r="E91" s="220" t="s">
        <v>395</v>
      </c>
      <c r="F91" s="221" t="s">
        <v>383</v>
      </c>
      <c r="G91" s="222" t="s">
        <v>384</v>
      </c>
      <c r="H91" s="28"/>
      <c r="I91" s="420">
        <f>SUM(I92)</f>
        <v>0</v>
      </c>
    </row>
    <row r="92" spans="1:9" ht="63" hidden="1" customHeight="1" x14ac:dyDescent="0.25">
      <c r="A92" s="76" t="s">
        <v>503</v>
      </c>
      <c r="B92" s="6" t="s">
        <v>50</v>
      </c>
      <c r="C92" s="2" t="s">
        <v>10</v>
      </c>
      <c r="D92" s="2">
        <v>13</v>
      </c>
      <c r="E92" s="223" t="s">
        <v>502</v>
      </c>
      <c r="F92" s="224" t="s">
        <v>383</v>
      </c>
      <c r="G92" s="225" t="s">
        <v>384</v>
      </c>
      <c r="H92" s="2"/>
      <c r="I92" s="421">
        <f>SUM(I93)</f>
        <v>0</v>
      </c>
    </row>
    <row r="93" spans="1:9" ht="33" hidden="1" customHeight="1" x14ac:dyDescent="0.25">
      <c r="A93" s="76" t="s">
        <v>504</v>
      </c>
      <c r="B93" s="6" t="s">
        <v>50</v>
      </c>
      <c r="C93" s="2" t="s">
        <v>10</v>
      </c>
      <c r="D93" s="2">
        <v>13</v>
      </c>
      <c r="E93" s="223" t="s">
        <v>502</v>
      </c>
      <c r="F93" s="224" t="s">
        <v>10</v>
      </c>
      <c r="G93" s="225" t="s">
        <v>384</v>
      </c>
      <c r="H93" s="2"/>
      <c r="I93" s="421">
        <f>SUM(I94)</f>
        <v>0</v>
      </c>
    </row>
    <row r="94" spans="1:9" ht="31.5" hidden="1" customHeight="1" x14ac:dyDescent="0.25">
      <c r="A94" s="76" t="s">
        <v>506</v>
      </c>
      <c r="B94" s="6" t="s">
        <v>50</v>
      </c>
      <c r="C94" s="2" t="s">
        <v>10</v>
      </c>
      <c r="D94" s="2">
        <v>13</v>
      </c>
      <c r="E94" s="223" t="s">
        <v>502</v>
      </c>
      <c r="F94" s="224" t="s">
        <v>10</v>
      </c>
      <c r="G94" s="225" t="s">
        <v>505</v>
      </c>
      <c r="H94" s="2"/>
      <c r="I94" s="421">
        <f>SUM(I95)</f>
        <v>0</v>
      </c>
    </row>
    <row r="95" spans="1:9" ht="32.25" hidden="1" customHeight="1" x14ac:dyDescent="0.25">
      <c r="A95" s="587" t="s">
        <v>537</v>
      </c>
      <c r="B95" s="6" t="s">
        <v>50</v>
      </c>
      <c r="C95" s="2" t="s">
        <v>10</v>
      </c>
      <c r="D95" s="2">
        <v>13</v>
      </c>
      <c r="E95" s="223" t="s">
        <v>502</v>
      </c>
      <c r="F95" s="224" t="s">
        <v>10</v>
      </c>
      <c r="G95" s="225" t="s">
        <v>505</v>
      </c>
      <c r="H95" s="2" t="s">
        <v>16</v>
      </c>
      <c r="I95" s="423"/>
    </row>
    <row r="96" spans="1:9" ht="64.5" customHeight="1" x14ac:dyDescent="0.25">
      <c r="A96" s="93" t="s">
        <v>132</v>
      </c>
      <c r="B96" s="30" t="s">
        <v>50</v>
      </c>
      <c r="C96" s="28" t="s">
        <v>10</v>
      </c>
      <c r="D96" s="28">
        <v>13</v>
      </c>
      <c r="E96" s="220" t="s">
        <v>417</v>
      </c>
      <c r="F96" s="221" t="s">
        <v>383</v>
      </c>
      <c r="G96" s="222" t="s">
        <v>384</v>
      </c>
      <c r="H96" s="28"/>
      <c r="I96" s="420">
        <f>SUM(I97)</f>
        <v>51136</v>
      </c>
    </row>
    <row r="97" spans="1:20" ht="80.25" customHeight="1" x14ac:dyDescent="0.25">
      <c r="A97" s="76" t="s">
        <v>133</v>
      </c>
      <c r="B97" s="6" t="s">
        <v>50</v>
      </c>
      <c r="C97" s="2" t="s">
        <v>10</v>
      </c>
      <c r="D97" s="2">
        <v>13</v>
      </c>
      <c r="E97" s="262" t="s">
        <v>202</v>
      </c>
      <c r="F97" s="263" t="s">
        <v>383</v>
      </c>
      <c r="G97" s="264" t="s">
        <v>384</v>
      </c>
      <c r="H97" s="71"/>
      <c r="I97" s="424">
        <f>SUM(I98)</f>
        <v>51136</v>
      </c>
    </row>
    <row r="98" spans="1:20" ht="32.25" customHeight="1" x14ac:dyDescent="0.25">
      <c r="A98" s="76" t="s">
        <v>420</v>
      </c>
      <c r="B98" s="6" t="s">
        <v>50</v>
      </c>
      <c r="C98" s="2" t="s">
        <v>10</v>
      </c>
      <c r="D98" s="2">
        <v>13</v>
      </c>
      <c r="E98" s="262" t="s">
        <v>202</v>
      </c>
      <c r="F98" s="263" t="s">
        <v>10</v>
      </c>
      <c r="G98" s="264" t="s">
        <v>384</v>
      </c>
      <c r="H98" s="71"/>
      <c r="I98" s="424">
        <f>SUM(I99)</f>
        <v>51136</v>
      </c>
    </row>
    <row r="99" spans="1:20" ht="32.25" customHeight="1" x14ac:dyDescent="0.25">
      <c r="A99" s="69" t="s">
        <v>439</v>
      </c>
      <c r="B99" s="6" t="s">
        <v>50</v>
      </c>
      <c r="C99" s="2" t="s">
        <v>10</v>
      </c>
      <c r="D99" s="2">
        <v>13</v>
      </c>
      <c r="E99" s="262" t="s">
        <v>202</v>
      </c>
      <c r="F99" s="263" t="s">
        <v>10</v>
      </c>
      <c r="G99" s="264" t="s">
        <v>438</v>
      </c>
      <c r="H99" s="71"/>
      <c r="I99" s="424">
        <f>SUM(I100)</f>
        <v>51136</v>
      </c>
    </row>
    <row r="100" spans="1:20" ht="18" customHeight="1" x14ac:dyDescent="0.25">
      <c r="A100" s="589" t="s">
        <v>21</v>
      </c>
      <c r="B100" s="6" t="s">
        <v>50</v>
      </c>
      <c r="C100" s="2" t="s">
        <v>10</v>
      </c>
      <c r="D100" s="2">
        <v>13</v>
      </c>
      <c r="E100" s="262" t="s">
        <v>202</v>
      </c>
      <c r="F100" s="263" t="s">
        <v>10</v>
      </c>
      <c r="G100" s="264" t="s">
        <v>438</v>
      </c>
      <c r="H100" s="71" t="s">
        <v>66</v>
      </c>
      <c r="I100" s="425">
        <v>51136</v>
      </c>
    </row>
    <row r="101" spans="1:20" ht="30.75" customHeight="1" x14ac:dyDescent="0.25">
      <c r="A101" s="75" t="s">
        <v>24</v>
      </c>
      <c r="B101" s="30" t="s">
        <v>50</v>
      </c>
      <c r="C101" s="28" t="s">
        <v>10</v>
      </c>
      <c r="D101" s="30">
        <v>13</v>
      </c>
      <c r="E101" s="226" t="s">
        <v>193</v>
      </c>
      <c r="F101" s="227" t="s">
        <v>383</v>
      </c>
      <c r="G101" s="228" t="s">
        <v>384</v>
      </c>
      <c r="H101" s="28"/>
      <c r="I101" s="420">
        <f>SUM(I102)</f>
        <v>46687</v>
      </c>
    </row>
    <row r="102" spans="1:20" ht="16.5" customHeight="1" x14ac:dyDescent="0.25">
      <c r="A102" s="84" t="s">
        <v>83</v>
      </c>
      <c r="B102" s="347" t="s">
        <v>50</v>
      </c>
      <c r="C102" s="2" t="s">
        <v>10</v>
      </c>
      <c r="D102" s="347">
        <v>13</v>
      </c>
      <c r="E102" s="241" t="s">
        <v>194</v>
      </c>
      <c r="F102" s="242" t="s">
        <v>383</v>
      </c>
      <c r="G102" s="243" t="s">
        <v>384</v>
      </c>
      <c r="H102" s="2"/>
      <c r="I102" s="421">
        <f>SUM(I105+I108+I103)</f>
        <v>46687</v>
      </c>
    </row>
    <row r="103" spans="1:20" s="620" customFormat="1" ht="19.5" hidden="1" customHeight="1" x14ac:dyDescent="0.25">
      <c r="A103" s="3" t="s">
        <v>100</v>
      </c>
      <c r="B103" s="622" t="s">
        <v>50</v>
      </c>
      <c r="C103" s="2" t="s">
        <v>10</v>
      </c>
      <c r="D103" s="622">
        <v>13</v>
      </c>
      <c r="E103" s="241" t="s">
        <v>194</v>
      </c>
      <c r="F103" s="242" t="s">
        <v>383</v>
      </c>
      <c r="G103" s="243" t="s">
        <v>406</v>
      </c>
      <c r="H103" s="2"/>
      <c r="I103" s="421">
        <f>SUM(I104)</f>
        <v>0</v>
      </c>
    </row>
    <row r="104" spans="1:20" s="620" customFormat="1" ht="31.5" hidden="1" x14ac:dyDescent="0.25">
      <c r="A104" s="89" t="s">
        <v>537</v>
      </c>
      <c r="B104" s="533" t="s">
        <v>50</v>
      </c>
      <c r="C104" s="2" t="s">
        <v>10</v>
      </c>
      <c r="D104" s="622">
        <v>13</v>
      </c>
      <c r="E104" s="241" t="s">
        <v>194</v>
      </c>
      <c r="F104" s="242" t="s">
        <v>383</v>
      </c>
      <c r="G104" s="243" t="s">
        <v>406</v>
      </c>
      <c r="H104" s="2" t="s">
        <v>16</v>
      </c>
      <c r="I104" s="422"/>
    </row>
    <row r="105" spans="1:20" ht="30.75" customHeight="1" x14ac:dyDescent="0.25">
      <c r="A105" s="3" t="s">
        <v>101</v>
      </c>
      <c r="B105" s="347" t="s">
        <v>50</v>
      </c>
      <c r="C105" s="2" t="s">
        <v>10</v>
      </c>
      <c r="D105" s="347">
        <v>13</v>
      </c>
      <c r="E105" s="241" t="s">
        <v>194</v>
      </c>
      <c r="F105" s="242" t="s">
        <v>383</v>
      </c>
      <c r="G105" s="243" t="s">
        <v>412</v>
      </c>
      <c r="H105" s="2"/>
      <c r="I105" s="421">
        <f>SUM(I106:I107)</f>
        <v>46687</v>
      </c>
    </row>
    <row r="106" spans="1:20" ht="32.25" hidden="1" customHeight="1" x14ac:dyDescent="0.25">
      <c r="A106" s="587" t="s">
        <v>537</v>
      </c>
      <c r="B106" s="533" t="s">
        <v>50</v>
      </c>
      <c r="C106" s="2" t="s">
        <v>10</v>
      </c>
      <c r="D106" s="347">
        <v>13</v>
      </c>
      <c r="E106" s="241" t="s">
        <v>194</v>
      </c>
      <c r="F106" s="242" t="s">
        <v>383</v>
      </c>
      <c r="G106" s="243" t="s">
        <v>412</v>
      </c>
      <c r="H106" s="2" t="s">
        <v>16</v>
      </c>
      <c r="I106" s="422"/>
    </row>
    <row r="107" spans="1:20" s="529" customFormat="1" ht="18" customHeight="1" x14ac:dyDescent="0.25">
      <c r="A107" s="3" t="s">
        <v>18</v>
      </c>
      <c r="B107" s="6" t="s">
        <v>50</v>
      </c>
      <c r="C107" s="2" t="s">
        <v>10</v>
      </c>
      <c r="D107" s="530">
        <v>13</v>
      </c>
      <c r="E107" s="241" t="s">
        <v>194</v>
      </c>
      <c r="F107" s="242" t="s">
        <v>383</v>
      </c>
      <c r="G107" s="243" t="s">
        <v>412</v>
      </c>
      <c r="H107" s="2" t="s">
        <v>17</v>
      </c>
      <c r="I107" s="422">
        <v>46687</v>
      </c>
    </row>
    <row r="108" spans="1:20" s="529" customFormat="1" ht="34.5" hidden="1" customHeight="1" x14ac:dyDescent="0.25">
      <c r="A108" s="3" t="s">
        <v>682</v>
      </c>
      <c r="B108" s="6" t="s">
        <v>50</v>
      </c>
      <c r="C108" s="2" t="s">
        <v>10</v>
      </c>
      <c r="D108" s="530">
        <v>13</v>
      </c>
      <c r="E108" s="241" t="s">
        <v>194</v>
      </c>
      <c r="F108" s="242" t="s">
        <v>383</v>
      </c>
      <c r="G108" s="243" t="s">
        <v>681</v>
      </c>
      <c r="H108" s="2"/>
      <c r="I108" s="421">
        <f>SUM(I109)</f>
        <v>0</v>
      </c>
    </row>
    <row r="109" spans="1:20" s="529" customFormat="1" ht="32.25" hidden="1" customHeight="1" x14ac:dyDescent="0.25">
      <c r="A109" s="587" t="s">
        <v>537</v>
      </c>
      <c r="B109" s="6" t="s">
        <v>50</v>
      </c>
      <c r="C109" s="2" t="s">
        <v>10</v>
      </c>
      <c r="D109" s="530">
        <v>13</v>
      </c>
      <c r="E109" s="241" t="s">
        <v>194</v>
      </c>
      <c r="F109" s="242" t="s">
        <v>383</v>
      </c>
      <c r="G109" s="243" t="s">
        <v>681</v>
      </c>
      <c r="H109" s="2" t="s">
        <v>16</v>
      </c>
      <c r="I109" s="422"/>
      <c r="L109" s="675"/>
      <c r="M109" s="675"/>
      <c r="N109" s="675"/>
      <c r="O109" s="675"/>
      <c r="P109" s="675"/>
      <c r="Q109" s="675"/>
      <c r="R109" s="675"/>
      <c r="S109" s="675"/>
      <c r="T109" s="675"/>
    </row>
    <row r="110" spans="1:20" ht="16.5" customHeight="1" x14ac:dyDescent="0.25">
      <c r="A110" s="75" t="s">
        <v>176</v>
      </c>
      <c r="B110" s="30" t="s">
        <v>50</v>
      </c>
      <c r="C110" s="28" t="s">
        <v>10</v>
      </c>
      <c r="D110" s="30">
        <v>13</v>
      </c>
      <c r="E110" s="226" t="s">
        <v>195</v>
      </c>
      <c r="F110" s="227" t="s">
        <v>383</v>
      </c>
      <c r="G110" s="228" t="s">
        <v>384</v>
      </c>
      <c r="H110" s="28"/>
      <c r="I110" s="420">
        <f>SUM(I111)</f>
        <v>1054926</v>
      </c>
    </row>
    <row r="111" spans="1:20" ht="16.5" customHeight="1" x14ac:dyDescent="0.25">
      <c r="A111" s="84" t="s">
        <v>175</v>
      </c>
      <c r="B111" s="347" t="s">
        <v>50</v>
      </c>
      <c r="C111" s="2" t="s">
        <v>10</v>
      </c>
      <c r="D111" s="347">
        <v>13</v>
      </c>
      <c r="E111" s="241" t="s">
        <v>196</v>
      </c>
      <c r="F111" s="242" t="s">
        <v>383</v>
      </c>
      <c r="G111" s="243" t="s">
        <v>384</v>
      </c>
      <c r="H111" s="2"/>
      <c r="I111" s="421">
        <f>SUM(I112+I121+I119+I116+I114)</f>
        <v>1054926</v>
      </c>
    </row>
    <row r="112" spans="1:20" ht="48.75" customHeight="1" x14ac:dyDescent="0.25">
      <c r="A112" s="84" t="s">
        <v>652</v>
      </c>
      <c r="B112" s="347" t="s">
        <v>50</v>
      </c>
      <c r="C112" s="2" t="s">
        <v>10</v>
      </c>
      <c r="D112" s="347">
        <v>13</v>
      </c>
      <c r="E112" s="241" t="s">
        <v>196</v>
      </c>
      <c r="F112" s="242" t="s">
        <v>383</v>
      </c>
      <c r="G112" s="356">
        <v>12712</v>
      </c>
      <c r="H112" s="2"/>
      <c r="I112" s="421">
        <f>SUM(I113)</f>
        <v>33470</v>
      </c>
    </row>
    <row r="113" spans="1:9" ht="64.5" customHeight="1" x14ac:dyDescent="0.25">
      <c r="A113" s="84" t="s">
        <v>76</v>
      </c>
      <c r="B113" s="347" t="s">
        <v>50</v>
      </c>
      <c r="C113" s="2" t="s">
        <v>10</v>
      </c>
      <c r="D113" s="347">
        <v>13</v>
      </c>
      <c r="E113" s="241" t="s">
        <v>196</v>
      </c>
      <c r="F113" s="242" t="s">
        <v>383</v>
      </c>
      <c r="G113" s="356">
        <v>12712</v>
      </c>
      <c r="H113" s="2" t="s">
        <v>13</v>
      </c>
      <c r="I113" s="423">
        <v>33470</v>
      </c>
    </row>
    <row r="114" spans="1:9" s="609" customFormat="1" ht="18.75" hidden="1" customHeight="1" x14ac:dyDescent="0.25">
      <c r="A114" s="594" t="s">
        <v>773</v>
      </c>
      <c r="B114" s="610" t="s">
        <v>50</v>
      </c>
      <c r="C114" s="2" t="s">
        <v>10</v>
      </c>
      <c r="D114" s="610">
        <v>13</v>
      </c>
      <c r="E114" s="241" t="s">
        <v>196</v>
      </c>
      <c r="F114" s="242" t="s">
        <v>383</v>
      </c>
      <c r="G114" s="356">
        <v>54690</v>
      </c>
      <c r="H114" s="2"/>
      <c r="I114" s="421">
        <f>SUM(I115)</f>
        <v>0</v>
      </c>
    </row>
    <row r="115" spans="1:9" s="609" customFormat="1" ht="33.75" hidden="1" customHeight="1" x14ac:dyDescent="0.25">
      <c r="A115" s="587" t="s">
        <v>537</v>
      </c>
      <c r="B115" s="610" t="s">
        <v>50</v>
      </c>
      <c r="C115" s="2" t="s">
        <v>10</v>
      </c>
      <c r="D115" s="610">
        <v>13</v>
      </c>
      <c r="E115" s="241" t="s">
        <v>196</v>
      </c>
      <c r="F115" s="242" t="s">
        <v>383</v>
      </c>
      <c r="G115" s="356">
        <v>54690</v>
      </c>
      <c r="H115" s="2" t="s">
        <v>16</v>
      </c>
      <c r="I115" s="423"/>
    </row>
    <row r="116" spans="1:9" ht="31.5" x14ac:dyDescent="0.25">
      <c r="A116" s="588" t="s">
        <v>635</v>
      </c>
      <c r="B116" s="6" t="s">
        <v>50</v>
      </c>
      <c r="C116" s="2" t="s">
        <v>10</v>
      </c>
      <c r="D116" s="347">
        <v>13</v>
      </c>
      <c r="E116" s="241" t="s">
        <v>196</v>
      </c>
      <c r="F116" s="242" t="s">
        <v>383</v>
      </c>
      <c r="G116" s="243" t="s">
        <v>414</v>
      </c>
      <c r="H116" s="2"/>
      <c r="I116" s="421">
        <f>SUM(I117:I118)</f>
        <v>887000</v>
      </c>
    </row>
    <row r="117" spans="1:9" ht="63" x14ac:dyDescent="0.25">
      <c r="A117" s="84" t="s">
        <v>76</v>
      </c>
      <c r="B117" s="347" t="s">
        <v>50</v>
      </c>
      <c r="C117" s="2" t="s">
        <v>10</v>
      </c>
      <c r="D117" s="347">
        <v>13</v>
      </c>
      <c r="E117" s="241" t="s">
        <v>196</v>
      </c>
      <c r="F117" s="242" t="s">
        <v>383</v>
      </c>
      <c r="G117" s="243" t="s">
        <v>414</v>
      </c>
      <c r="H117" s="2" t="s">
        <v>13</v>
      </c>
      <c r="I117" s="422">
        <v>887000</v>
      </c>
    </row>
    <row r="118" spans="1:9" ht="30.75" hidden="1" customHeight="1" x14ac:dyDescent="0.25">
      <c r="A118" s="587" t="s">
        <v>537</v>
      </c>
      <c r="B118" s="533" t="s">
        <v>50</v>
      </c>
      <c r="C118" s="2" t="s">
        <v>10</v>
      </c>
      <c r="D118" s="347">
        <v>13</v>
      </c>
      <c r="E118" s="241" t="s">
        <v>196</v>
      </c>
      <c r="F118" s="242" t="s">
        <v>383</v>
      </c>
      <c r="G118" s="243" t="s">
        <v>414</v>
      </c>
      <c r="H118" s="2" t="s">
        <v>16</v>
      </c>
      <c r="I118" s="425"/>
    </row>
    <row r="119" spans="1:9" ht="32.25" customHeight="1" x14ac:dyDescent="0.25">
      <c r="A119" s="587" t="s">
        <v>530</v>
      </c>
      <c r="B119" s="347" t="s">
        <v>50</v>
      </c>
      <c r="C119" s="2" t="s">
        <v>10</v>
      </c>
      <c r="D119" s="347">
        <v>13</v>
      </c>
      <c r="E119" s="241" t="s">
        <v>196</v>
      </c>
      <c r="F119" s="242" t="s">
        <v>383</v>
      </c>
      <c r="G119" s="243" t="s">
        <v>438</v>
      </c>
      <c r="H119" s="2"/>
      <c r="I119" s="421">
        <f>SUM(I120)</f>
        <v>64456</v>
      </c>
    </row>
    <row r="120" spans="1:9" ht="64.5" customHeight="1" x14ac:dyDescent="0.25">
      <c r="A120" s="84" t="s">
        <v>76</v>
      </c>
      <c r="B120" s="284" t="s">
        <v>50</v>
      </c>
      <c r="C120" s="2" t="s">
        <v>10</v>
      </c>
      <c r="D120" s="347">
        <v>13</v>
      </c>
      <c r="E120" s="241" t="s">
        <v>196</v>
      </c>
      <c r="F120" s="242" t="s">
        <v>383</v>
      </c>
      <c r="G120" s="243" t="s">
        <v>438</v>
      </c>
      <c r="H120" s="2" t="s">
        <v>13</v>
      </c>
      <c r="I120" s="422">
        <v>64456</v>
      </c>
    </row>
    <row r="121" spans="1:9" ht="16.5" customHeight="1" x14ac:dyDescent="0.25">
      <c r="A121" s="3" t="s">
        <v>177</v>
      </c>
      <c r="B121" s="347" t="s">
        <v>50</v>
      </c>
      <c r="C121" s="2" t="s">
        <v>10</v>
      </c>
      <c r="D121" s="347">
        <v>13</v>
      </c>
      <c r="E121" s="241" t="s">
        <v>196</v>
      </c>
      <c r="F121" s="242" t="s">
        <v>383</v>
      </c>
      <c r="G121" s="243" t="s">
        <v>413</v>
      </c>
      <c r="H121" s="2"/>
      <c r="I121" s="421">
        <f>SUM(I122)</f>
        <v>70000</v>
      </c>
    </row>
    <row r="122" spans="1:9" ht="30.75" customHeight="1" x14ac:dyDescent="0.25">
      <c r="A122" s="587" t="s">
        <v>537</v>
      </c>
      <c r="B122" s="284" t="s">
        <v>50</v>
      </c>
      <c r="C122" s="2" t="s">
        <v>10</v>
      </c>
      <c r="D122" s="347">
        <v>13</v>
      </c>
      <c r="E122" s="241" t="s">
        <v>196</v>
      </c>
      <c r="F122" s="242" t="s">
        <v>383</v>
      </c>
      <c r="G122" s="243" t="s">
        <v>413</v>
      </c>
      <c r="H122" s="2" t="s">
        <v>16</v>
      </c>
      <c r="I122" s="422">
        <v>70000</v>
      </c>
    </row>
    <row r="123" spans="1:9" ht="31.5" x14ac:dyDescent="0.25">
      <c r="A123" s="27" t="s">
        <v>126</v>
      </c>
      <c r="B123" s="30" t="s">
        <v>50</v>
      </c>
      <c r="C123" s="28" t="s">
        <v>10</v>
      </c>
      <c r="D123" s="30">
        <v>13</v>
      </c>
      <c r="E123" s="226" t="s">
        <v>197</v>
      </c>
      <c r="F123" s="227" t="s">
        <v>383</v>
      </c>
      <c r="G123" s="228" t="s">
        <v>384</v>
      </c>
      <c r="H123" s="28"/>
      <c r="I123" s="420">
        <f>SUM(I124)</f>
        <v>8116324</v>
      </c>
    </row>
    <row r="124" spans="1:9" ht="31.5" x14ac:dyDescent="0.25">
      <c r="A124" s="84" t="s">
        <v>127</v>
      </c>
      <c r="B124" s="347" t="s">
        <v>50</v>
      </c>
      <c r="C124" s="2" t="s">
        <v>10</v>
      </c>
      <c r="D124" s="347">
        <v>13</v>
      </c>
      <c r="E124" s="241" t="s">
        <v>198</v>
      </c>
      <c r="F124" s="242" t="s">
        <v>383</v>
      </c>
      <c r="G124" s="243" t="s">
        <v>384</v>
      </c>
      <c r="H124" s="2"/>
      <c r="I124" s="421">
        <f>SUM(I125+I129)</f>
        <v>8116324</v>
      </c>
    </row>
    <row r="125" spans="1:9" ht="31.5" x14ac:dyDescent="0.25">
      <c r="A125" s="3" t="s">
        <v>84</v>
      </c>
      <c r="B125" s="347" t="s">
        <v>50</v>
      </c>
      <c r="C125" s="2" t="s">
        <v>10</v>
      </c>
      <c r="D125" s="347">
        <v>13</v>
      </c>
      <c r="E125" s="241" t="s">
        <v>198</v>
      </c>
      <c r="F125" s="242" t="s">
        <v>383</v>
      </c>
      <c r="G125" s="243" t="s">
        <v>415</v>
      </c>
      <c r="H125" s="2"/>
      <c r="I125" s="421">
        <f>SUM(I126:I128)</f>
        <v>8116324</v>
      </c>
    </row>
    <row r="126" spans="1:9" ht="63" x14ac:dyDescent="0.25">
      <c r="A126" s="84" t="s">
        <v>76</v>
      </c>
      <c r="B126" s="347" t="s">
        <v>50</v>
      </c>
      <c r="C126" s="2" t="s">
        <v>10</v>
      </c>
      <c r="D126" s="347">
        <v>13</v>
      </c>
      <c r="E126" s="241" t="s">
        <v>198</v>
      </c>
      <c r="F126" s="242" t="s">
        <v>383</v>
      </c>
      <c r="G126" s="243" t="s">
        <v>415</v>
      </c>
      <c r="H126" s="2" t="s">
        <v>13</v>
      </c>
      <c r="I126" s="422">
        <v>4556991</v>
      </c>
    </row>
    <row r="127" spans="1:9" ht="30.75" customHeight="1" x14ac:dyDescent="0.25">
      <c r="A127" s="587" t="s">
        <v>537</v>
      </c>
      <c r="B127" s="284" t="s">
        <v>50</v>
      </c>
      <c r="C127" s="2" t="s">
        <v>10</v>
      </c>
      <c r="D127" s="347">
        <v>13</v>
      </c>
      <c r="E127" s="241" t="s">
        <v>198</v>
      </c>
      <c r="F127" s="242" t="s">
        <v>383</v>
      </c>
      <c r="G127" s="243" t="s">
        <v>415</v>
      </c>
      <c r="H127" s="2" t="s">
        <v>16</v>
      </c>
      <c r="I127" s="425">
        <v>3505426</v>
      </c>
    </row>
    <row r="128" spans="1:9" ht="17.25" customHeight="1" x14ac:dyDescent="0.25">
      <c r="A128" s="3" t="s">
        <v>18</v>
      </c>
      <c r="B128" s="347" t="s">
        <v>50</v>
      </c>
      <c r="C128" s="2" t="s">
        <v>10</v>
      </c>
      <c r="D128" s="347">
        <v>13</v>
      </c>
      <c r="E128" s="241" t="s">
        <v>198</v>
      </c>
      <c r="F128" s="242" t="s">
        <v>383</v>
      </c>
      <c r="G128" s="243" t="s">
        <v>415</v>
      </c>
      <c r="H128" s="2" t="s">
        <v>17</v>
      </c>
      <c r="I128" s="422">
        <v>53907</v>
      </c>
    </row>
    <row r="129" spans="1:9" ht="32.25" hidden="1" customHeight="1" x14ac:dyDescent="0.25">
      <c r="A129" s="3" t="s">
        <v>682</v>
      </c>
      <c r="B129" s="347" t="s">
        <v>50</v>
      </c>
      <c r="C129" s="2" t="s">
        <v>10</v>
      </c>
      <c r="D129" s="347">
        <v>13</v>
      </c>
      <c r="E129" s="241" t="s">
        <v>198</v>
      </c>
      <c r="F129" s="242" t="s">
        <v>383</v>
      </c>
      <c r="G129" s="243" t="s">
        <v>681</v>
      </c>
      <c r="H129" s="2"/>
      <c r="I129" s="421">
        <f>SUM(I130)</f>
        <v>0</v>
      </c>
    </row>
    <row r="130" spans="1:9" ht="32.25" hidden="1" customHeight="1" x14ac:dyDescent="0.25">
      <c r="A130" s="587" t="s">
        <v>537</v>
      </c>
      <c r="B130" s="347" t="s">
        <v>50</v>
      </c>
      <c r="C130" s="2" t="s">
        <v>10</v>
      </c>
      <c r="D130" s="347">
        <v>13</v>
      </c>
      <c r="E130" s="241" t="s">
        <v>198</v>
      </c>
      <c r="F130" s="242" t="s">
        <v>383</v>
      </c>
      <c r="G130" s="243" t="s">
        <v>681</v>
      </c>
      <c r="H130" s="2" t="s">
        <v>16</v>
      </c>
      <c r="I130" s="422"/>
    </row>
    <row r="131" spans="1:9" ht="31.5" x14ac:dyDescent="0.25">
      <c r="A131" s="282" t="s">
        <v>71</v>
      </c>
      <c r="B131" s="19" t="s">
        <v>50</v>
      </c>
      <c r="C131" s="15" t="s">
        <v>15</v>
      </c>
      <c r="D131" s="19"/>
      <c r="E131" s="288"/>
      <c r="F131" s="289"/>
      <c r="G131" s="290"/>
      <c r="H131" s="15"/>
      <c r="I131" s="418">
        <f>SUM(I132)</f>
        <v>2898197</v>
      </c>
    </row>
    <row r="132" spans="1:9" ht="34.5" customHeight="1" x14ac:dyDescent="0.25">
      <c r="A132" s="97" t="s">
        <v>709</v>
      </c>
      <c r="B132" s="26" t="s">
        <v>50</v>
      </c>
      <c r="C132" s="22" t="s">
        <v>15</v>
      </c>
      <c r="D132" s="56" t="s">
        <v>57</v>
      </c>
      <c r="E132" s="297"/>
      <c r="F132" s="298"/>
      <c r="G132" s="299"/>
      <c r="H132" s="22"/>
      <c r="I132" s="419">
        <f>SUM(I133)</f>
        <v>2898197</v>
      </c>
    </row>
    <row r="133" spans="1:9" ht="63" x14ac:dyDescent="0.25">
      <c r="A133" s="75" t="s">
        <v>128</v>
      </c>
      <c r="B133" s="30" t="s">
        <v>50</v>
      </c>
      <c r="C133" s="28" t="s">
        <v>15</v>
      </c>
      <c r="D133" s="42" t="s">
        <v>57</v>
      </c>
      <c r="E133" s="232" t="s">
        <v>199</v>
      </c>
      <c r="F133" s="233" t="s">
        <v>383</v>
      </c>
      <c r="G133" s="234" t="s">
        <v>384</v>
      </c>
      <c r="H133" s="28"/>
      <c r="I133" s="420">
        <f>SUM(I134,+I142)</f>
        <v>2898197</v>
      </c>
    </row>
    <row r="134" spans="1:9" ht="113.25" customHeight="1" x14ac:dyDescent="0.25">
      <c r="A134" s="76" t="s">
        <v>129</v>
      </c>
      <c r="B134" s="53" t="s">
        <v>50</v>
      </c>
      <c r="C134" s="2" t="s">
        <v>15</v>
      </c>
      <c r="D134" s="8" t="s">
        <v>57</v>
      </c>
      <c r="E134" s="256" t="s">
        <v>200</v>
      </c>
      <c r="F134" s="257" t="s">
        <v>383</v>
      </c>
      <c r="G134" s="258" t="s">
        <v>384</v>
      </c>
      <c r="H134" s="2"/>
      <c r="I134" s="421">
        <f>SUM(I135)</f>
        <v>2798197</v>
      </c>
    </row>
    <row r="135" spans="1:9" ht="47.25" x14ac:dyDescent="0.25">
      <c r="A135" s="76" t="s">
        <v>416</v>
      </c>
      <c r="B135" s="53" t="s">
        <v>50</v>
      </c>
      <c r="C135" s="2" t="s">
        <v>15</v>
      </c>
      <c r="D135" s="8" t="s">
        <v>57</v>
      </c>
      <c r="E135" s="256" t="s">
        <v>200</v>
      </c>
      <c r="F135" s="257" t="s">
        <v>10</v>
      </c>
      <c r="G135" s="258" t="s">
        <v>384</v>
      </c>
      <c r="H135" s="2"/>
      <c r="I135" s="421">
        <f>SUM(I136+I140)</f>
        <v>2798197</v>
      </c>
    </row>
    <row r="136" spans="1:9" ht="31.5" x14ac:dyDescent="0.25">
      <c r="A136" s="3" t="s">
        <v>84</v>
      </c>
      <c r="B136" s="347" t="s">
        <v>50</v>
      </c>
      <c r="C136" s="2" t="s">
        <v>15</v>
      </c>
      <c r="D136" s="8" t="s">
        <v>57</v>
      </c>
      <c r="E136" s="256" t="s">
        <v>200</v>
      </c>
      <c r="F136" s="257" t="s">
        <v>10</v>
      </c>
      <c r="G136" s="258" t="s">
        <v>415</v>
      </c>
      <c r="H136" s="2"/>
      <c r="I136" s="421">
        <f>SUM(I137:I139)</f>
        <v>2798197</v>
      </c>
    </row>
    <row r="137" spans="1:9" ht="63" x14ac:dyDescent="0.25">
      <c r="A137" s="84" t="s">
        <v>76</v>
      </c>
      <c r="B137" s="347" t="s">
        <v>50</v>
      </c>
      <c r="C137" s="2" t="s">
        <v>15</v>
      </c>
      <c r="D137" s="8" t="s">
        <v>57</v>
      </c>
      <c r="E137" s="256" t="s">
        <v>200</v>
      </c>
      <c r="F137" s="257" t="s">
        <v>10</v>
      </c>
      <c r="G137" s="258" t="s">
        <v>415</v>
      </c>
      <c r="H137" s="2" t="s">
        <v>13</v>
      </c>
      <c r="I137" s="422">
        <v>2733197</v>
      </c>
    </row>
    <row r="138" spans="1:9" ht="33.75" customHeight="1" x14ac:dyDescent="0.25">
      <c r="A138" s="587" t="s">
        <v>537</v>
      </c>
      <c r="B138" s="284" t="s">
        <v>50</v>
      </c>
      <c r="C138" s="2" t="s">
        <v>15</v>
      </c>
      <c r="D138" s="8" t="s">
        <v>57</v>
      </c>
      <c r="E138" s="256" t="s">
        <v>200</v>
      </c>
      <c r="F138" s="257" t="s">
        <v>10</v>
      </c>
      <c r="G138" s="258" t="s">
        <v>415</v>
      </c>
      <c r="H138" s="2" t="s">
        <v>16</v>
      </c>
      <c r="I138" s="422">
        <v>64000</v>
      </c>
    </row>
    <row r="139" spans="1:9" ht="16.5" customHeight="1" x14ac:dyDescent="0.25">
      <c r="A139" s="3" t="s">
        <v>18</v>
      </c>
      <c r="B139" s="347" t="s">
        <v>50</v>
      </c>
      <c r="C139" s="2" t="s">
        <v>15</v>
      </c>
      <c r="D139" s="8" t="s">
        <v>57</v>
      </c>
      <c r="E139" s="256" t="s">
        <v>200</v>
      </c>
      <c r="F139" s="257" t="s">
        <v>10</v>
      </c>
      <c r="G139" s="258" t="s">
        <v>415</v>
      </c>
      <c r="H139" s="2" t="s">
        <v>17</v>
      </c>
      <c r="I139" s="422">
        <v>1000</v>
      </c>
    </row>
    <row r="140" spans="1:9" s="615" customFormat="1" ht="47.25" hidden="1" x14ac:dyDescent="0.25">
      <c r="A140" s="3" t="s">
        <v>510</v>
      </c>
      <c r="B140" s="617" t="s">
        <v>50</v>
      </c>
      <c r="C140" s="2" t="s">
        <v>15</v>
      </c>
      <c r="D140" s="8" t="s">
        <v>57</v>
      </c>
      <c r="E140" s="256" t="s">
        <v>200</v>
      </c>
      <c r="F140" s="257" t="s">
        <v>10</v>
      </c>
      <c r="G140" s="258" t="s">
        <v>508</v>
      </c>
      <c r="H140" s="2"/>
      <c r="I140" s="421">
        <f>SUM(I141)</f>
        <v>0</v>
      </c>
    </row>
    <row r="141" spans="1:9" s="615" customFormat="1" ht="31.5" hidden="1" x14ac:dyDescent="0.25">
      <c r="A141" s="587" t="s">
        <v>537</v>
      </c>
      <c r="B141" s="617" t="s">
        <v>50</v>
      </c>
      <c r="C141" s="2" t="s">
        <v>15</v>
      </c>
      <c r="D141" s="8" t="s">
        <v>57</v>
      </c>
      <c r="E141" s="256" t="s">
        <v>200</v>
      </c>
      <c r="F141" s="257" t="s">
        <v>10</v>
      </c>
      <c r="G141" s="258" t="s">
        <v>508</v>
      </c>
      <c r="H141" s="2" t="s">
        <v>16</v>
      </c>
      <c r="I141" s="422"/>
    </row>
    <row r="142" spans="1:9" ht="111.75" customHeight="1" x14ac:dyDescent="0.25">
      <c r="A142" s="344" t="s">
        <v>511</v>
      </c>
      <c r="B142" s="53" t="s">
        <v>50</v>
      </c>
      <c r="C142" s="44" t="s">
        <v>15</v>
      </c>
      <c r="D142" s="60" t="s">
        <v>57</v>
      </c>
      <c r="E142" s="235" t="s">
        <v>507</v>
      </c>
      <c r="F142" s="236" t="s">
        <v>383</v>
      </c>
      <c r="G142" s="237" t="s">
        <v>384</v>
      </c>
      <c r="H142" s="2"/>
      <c r="I142" s="421">
        <f>SUM(I143)</f>
        <v>100000</v>
      </c>
    </row>
    <row r="143" spans="1:9" ht="48" customHeight="1" x14ac:dyDescent="0.25">
      <c r="A143" s="101" t="s">
        <v>509</v>
      </c>
      <c r="B143" s="53" t="s">
        <v>50</v>
      </c>
      <c r="C143" s="44" t="s">
        <v>15</v>
      </c>
      <c r="D143" s="60" t="s">
        <v>57</v>
      </c>
      <c r="E143" s="235" t="s">
        <v>507</v>
      </c>
      <c r="F143" s="236" t="s">
        <v>10</v>
      </c>
      <c r="G143" s="237" t="s">
        <v>384</v>
      </c>
      <c r="H143" s="2"/>
      <c r="I143" s="421">
        <f>SUM(I144)</f>
        <v>100000</v>
      </c>
    </row>
    <row r="144" spans="1:9" ht="48" customHeight="1" x14ac:dyDescent="0.25">
      <c r="A144" s="3" t="s">
        <v>510</v>
      </c>
      <c r="B144" s="53" t="s">
        <v>50</v>
      </c>
      <c r="C144" s="44" t="s">
        <v>15</v>
      </c>
      <c r="D144" s="60" t="s">
        <v>57</v>
      </c>
      <c r="E144" s="235" t="s">
        <v>507</v>
      </c>
      <c r="F144" s="236" t="s">
        <v>10</v>
      </c>
      <c r="G144" s="243" t="s">
        <v>508</v>
      </c>
      <c r="H144" s="2"/>
      <c r="I144" s="421">
        <f>SUM(I145)</f>
        <v>100000</v>
      </c>
    </row>
    <row r="145" spans="1:9" ht="31.5" customHeight="1" x14ac:dyDescent="0.25">
      <c r="A145" s="587" t="s">
        <v>537</v>
      </c>
      <c r="B145" s="53" t="s">
        <v>50</v>
      </c>
      <c r="C145" s="44" t="s">
        <v>15</v>
      </c>
      <c r="D145" s="60" t="s">
        <v>57</v>
      </c>
      <c r="E145" s="235" t="s">
        <v>507</v>
      </c>
      <c r="F145" s="236" t="s">
        <v>10</v>
      </c>
      <c r="G145" s="243" t="s">
        <v>508</v>
      </c>
      <c r="H145" s="2" t="s">
        <v>16</v>
      </c>
      <c r="I145" s="422">
        <v>100000</v>
      </c>
    </row>
    <row r="146" spans="1:9" ht="15.75" x14ac:dyDescent="0.25">
      <c r="A146" s="282" t="s">
        <v>25</v>
      </c>
      <c r="B146" s="19" t="s">
        <v>50</v>
      </c>
      <c r="C146" s="15" t="s">
        <v>20</v>
      </c>
      <c r="D146" s="19"/>
      <c r="E146" s="288"/>
      <c r="F146" s="289"/>
      <c r="G146" s="290"/>
      <c r="H146" s="15"/>
      <c r="I146" s="418">
        <f>SUM(I147+I153+I167)</f>
        <v>10641555</v>
      </c>
    </row>
    <row r="147" spans="1:9" ht="15.75" x14ac:dyDescent="0.25">
      <c r="A147" s="97" t="s">
        <v>236</v>
      </c>
      <c r="B147" s="26" t="s">
        <v>50</v>
      </c>
      <c r="C147" s="22" t="s">
        <v>20</v>
      </c>
      <c r="D147" s="56" t="s">
        <v>35</v>
      </c>
      <c r="E147" s="297"/>
      <c r="F147" s="298"/>
      <c r="G147" s="299"/>
      <c r="H147" s="22"/>
      <c r="I147" s="419">
        <f>SUM(I148)</f>
        <v>450000</v>
      </c>
    </row>
    <row r="148" spans="1:9" ht="63" x14ac:dyDescent="0.25">
      <c r="A148" s="75" t="s">
        <v>132</v>
      </c>
      <c r="B148" s="30" t="s">
        <v>50</v>
      </c>
      <c r="C148" s="28" t="s">
        <v>20</v>
      </c>
      <c r="D148" s="30" t="s">
        <v>35</v>
      </c>
      <c r="E148" s="226" t="s">
        <v>417</v>
      </c>
      <c r="F148" s="227" t="s">
        <v>383</v>
      </c>
      <c r="G148" s="228" t="s">
        <v>384</v>
      </c>
      <c r="H148" s="28"/>
      <c r="I148" s="420">
        <f>SUM(I149)</f>
        <v>450000</v>
      </c>
    </row>
    <row r="149" spans="1:9" ht="81" customHeight="1" x14ac:dyDescent="0.25">
      <c r="A149" s="76" t="s">
        <v>172</v>
      </c>
      <c r="B149" s="53" t="s">
        <v>50</v>
      </c>
      <c r="C149" s="44" t="s">
        <v>20</v>
      </c>
      <c r="D149" s="53" t="s">
        <v>35</v>
      </c>
      <c r="E149" s="229" t="s">
        <v>207</v>
      </c>
      <c r="F149" s="230" t="s">
        <v>383</v>
      </c>
      <c r="G149" s="231" t="s">
        <v>384</v>
      </c>
      <c r="H149" s="44"/>
      <c r="I149" s="421">
        <f>SUM(I150)</f>
        <v>450000</v>
      </c>
    </row>
    <row r="150" spans="1:9" ht="33.75" customHeight="1" x14ac:dyDescent="0.25">
      <c r="A150" s="76" t="s">
        <v>418</v>
      </c>
      <c r="B150" s="53" t="s">
        <v>50</v>
      </c>
      <c r="C150" s="44" t="s">
        <v>20</v>
      </c>
      <c r="D150" s="53" t="s">
        <v>35</v>
      </c>
      <c r="E150" s="229" t="s">
        <v>207</v>
      </c>
      <c r="F150" s="230" t="s">
        <v>10</v>
      </c>
      <c r="G150" s="231" t="s">
        <v>384</v>
      </c>
      <c r="H150" s="44"/>
      <c r="I150" s="421">
        <f>SUM(I151)</f>
        <v>450000</v>
      </c>
    </row>
    <row r="151" spans="1:9" ht="15.75" customHeight="1" x14ac:dyDescent="0.25">
      <c r="A151" s="76" t="s">
        <v>173</v>
      </c>
      <c r="B151" s="53" t="s">
        <v>50</v>
      </c>
      <c r="C151" s="44" t="s">
        <v>20</v>
      </c>
      <c r="D151" s="53" t="s">
        <v>35</v>
      </c>
      <c r="E151" s="229" t="s">
        <v>207</v>
      </c>
      <c r="F151" s="230" t="s">
        <v>10</v>
      </c>
      <c r="G151" s="231" t="s">
        <v>419</v>
      </c>
      <c r="H151" s="44"/>
      <c r="I151" s="421">
        <f>SUM(I152)</f>
        <v>450000</v>
      </c>
    </row>
    <row r="152" spans="1:9" ht="31.5" x14ac:dyDescent="0.25">
      <c r="A152" s="587" t="s">
        <v>537</v>
      </c>
      <c r="B152" s="347" t="s">
        <v>50</v>
      </c>
      <c r="C152" s="44" t="s">
        <v>20</v>
      </c>
      <c r="D152" s="53" t="s">
        <v>35</v>
      </c>
      <c r="E152" s="229" t="s">
        <v>207</v>
      </c>
      <c r="F152" s="230" t="s">
        <v>10</v>
      </c>
      <c r="G152" s="231" t="s">
        <v>419</v>
      </c>
      <c r="H152" s="2" t="s">
        <v>16</v>
      </c>
      <c r="I152" s="423">
        <v>450000</v>
      </c>
    </row>
    <row r="153" spans="1:9" ht="15.75" x14ac:dyDescent="0.25">
      <c r="A153" s="97" t="s">
        <v>131</v>
      </c>
      <c r="B153" s="26" t="s">
        <v>50</v>
      </c>
      <c r="C153" s="22" t="s">
        <v>20</v>
      </c>
      <c r="D153" s="26" t="s">
        <v>32</v>
      </c>
      <c r="E153" s="98"/>
      <c r="F153" s="291"/>
      <c r="G153" s="292"/>
      <c r="H153" s="22"/>
      <c r="I153" s="419">
        <f>SUM(I154)</f>
        <v>8464636</v>
      </c>
    </row>
    <row r="154" spans="1:9" ht="63" x14ac:dyDescent="0.25">
      <c r="A154" s="75" t="s">
        <v>132</v>
      </c>
      <c r="B154" s="30" t="s">
        <v>50</v>
      </c>
      <c r="C154" s="28" t="s">
        <v>20</v>
      </c>
      <c r="D154" s="30" t="s">
        <v>32</v>
      </c>
      <c r="E154" s="226" t="s">
        <v>417</v>
      </c>
      <c r="F154" s="227" t="s">
        <v>383</v>
      </c>
      <c r="G154" s="228" t="s">
        <v>384</v>
      </c>
      <c r="H154" s="28"/>
      <c r="I154" s="420">
        <f>SUM(I155+I163)</f>
        <v>8464636</v>
      </c>
    </row>
    <row r="155" spans="1:9" ht="81" customHeight="1" x14ac:dyDescent="0.25">
      <c r="A155" s="76" t="s">
        <v>133</v>
      </c>
      <c r="B155" s="53" t="s">
        <v>50</v>
      </c>
      <c r="C155" s="44" t="s">
        <v>20</v>
      </c>
      <c r="D155" s="53" t="s">
        <v>32</v>
      </c>
      <c r="E155" s="229" t="s">
        <v>202</v>
      </c>
      <c r="F155" s="230" t="s">
        <v>383</v>
      </c>
      <c r="G155" s="231" t="s">
        <v>384</v>
      </c>
      <c r="H155" s="44"/>
      <c r="I155" s="421">
        <f>SUM(I156)</f>
        <v>8413756</v>
      </c>
    </row>
    <row r="156" spans="1:9" ht="47.25" customHeight="1" x14ac:dyDescent="0.25">
      <c r="A156" s="76" t="s">
        <v>420</v>
      </c>
      <c r="B156" s="53" t="s">
        <v>50</v>
      </c>
      <c r="C156" s="44" t="s">
        <v>20</v>
      </c>
      <c r="D156" s="53" t="s">
        <v>32</v>
      </c>
      <c r="E156" s="229" t="s">
        <v>202</v>
      </c>
      <c r="F156" s="230" t="s">
        <v>10</v>
      </c>
      <c r="G156" s="231" t="s">
        <v>384</v>
      </c>
      <c r="H156" s="44"/>
      <c r="I156" s="421">
        <f>SUM(I161+I157+I159)</f>
        <v>8413756</v>
      </c>
    </row>
    <row r="157" spans="1:9" ht="30" hidden="1" customHeight="1" x14ac:dyDescent="0.25">
      <c r="A157" s="76" t="s">
        <v>422</v>
      </c>
      <c r="B157" s="53" t="s">
        <v>50</v>
      </c>
      <c r="C157" s="44" t="s">
        <v>20</v>
      </c>
      <c r="D157" s="53" t="s">
        <v>32</v>
      </c>
      <c r="E157" s="229" t="s">
        <v>202</v>
      </c>
      <c r="F157" s="230" t="s">
        <v>10</v>
      </c>
      <c r="G157" s="231" t="s">
        <v>423</v>
      </c>
      <c r="H157" s="44"/>
      <c r="I157" s="421">
        <f>SUM(I158)</f>
        <v>0</v>
      </c>
    </row>
    <row r="158" spans="1:9" ht="19.5" hidden="1" customHeight="1" x14ac:dyDescent="0.25">
      <c r="A158" s="76" t="s">
        <v>21</v>
      </c>
      <c r="B158" s="53" t="s">
        <v>50</v>
      </c>
      <c r="C158" s="44" t="s">
        <v>20</v>
      </c>
      <c r="D158" s="53" t="s">
        <v>32</v>
      </c>
      <c r="E158" s="103" t="s">
        <v>202</v>
      </c>
      <c r="F158" s="272" t="s">
        <v>10</v>
      </c>
      <c r="G158" s="273" t="s">
        <v>423</v>
      </c>
      <c r="H158" s="44" t="s">
        <v>66</v>
      </c>
      <c r="I158" s="423"/>
    </row>
    <row r="159" spans="1:9" ht="47.25" x14ac:dyDescent="0.25">
      <c r="A159" s="76" t="s">
        <v>424</v>
      </c>
      <c r="B159" s="53" t="s">
        <v>50</v>
      </c>
      <c r="C159" s="44" t="s">
        <v>20</v>
      </c>
      <c r="D159" s="53" t="s">
        <v>32</v>
      </c>
      <c r="E159" s="229" t="s">
        <v>202</v>
      </c>
      <c r="F159" s="230" t="s">
        <v>10</v>
      </c>
      <c r="G159" s="231" t="s">
        <v>425</v>
      </c>
      <c r="H159" s="44"/>
      <c r="I159" s="421">
        <f>SUM(I160)</f>
        <v>7749955</v>
      </c>
    </row>
    <row r="160" spans="1:9" ht="18" customHeight="1" x14ac:dyDescent="0.25">
      <c r="A160" s="76" t="s">
        <v>21</v>
      </c>
      <c r="B160" s="53" t="s">
        <v>50</v>
      </c>
      <c r="C160" s="44" t="s">
        <v>20</v>
      </c>
      <c r="D160" s="53" t="s">
        <v>32</v>
      </c>
      <c r="E160" s="229" t="s">
        <v>202</v>
      </c>
      <c r="F160" s="230" t="s">
        <v>10</v>
      </c>
      <c r="G160" s="231" t="s">
        <v>425</v>
      </c>
      <c r="H160" s="44" t="s">
        <v>66</v>
      </c>
      <c r="I160" s="423">
        <v>7749955</v>
      </c>
    </row>
    <row r="161" spans="1:12" ht="33.75" customHeight="1" x14ac:dyDescent="0.25">
      <c r="A161" s="76" t="s">
        <v>134</v>
      </c>
      <c r="B161" s="53" t="s">
        <v>50</v>
      </c>
      <c r="C161" s="44" t="s">
        <v>20</v>
      </c>
      <c r="D161" s="53" t="s">
        <v>32</v>
      </c>
      <c r="E161" s="229" t="s">
        <v>202</v>
      </c>
      <c r="F161" s="230" t="s">
        <v>10</v>
      </c>
      <c r="G161" s="231" t="s">
        <v>421</v>
      </c>
      <c r="H161" s="44"/>
      <c r="I161" s="421">
        <f>SUM(I162)</f>
        <v>663801</v>
      </c>
      <c r="J161" s="485"/>
      <c r="K161" s="389"/>
      <c r="L161" s="389"/>
    </row>
    <row r="162" spans="1:12" ht="33.75" customHeight="1" x14ac:dyDescent="0.25">
      <c r="A162" s="76" t="s">
        <v>171</v>
      </c>
      <c r="B162" s="53" t="s">
        <v>50</v>
      </c>
      <c r="C162" s="44" t="s">
        <v>20</v>
      </c>
      <c r="D162" s="53" t="s">
        <v>32</v>
      </c>
      <c r="E162" s="229" t="s">
        <v>202</v>
      </c>
      <c r="F162" s="230" t="s">
        <v>10</v>
      </c>
      <c r="G162" s="231" t="s">
        <v>421</v>
      </c>
      <c r="H162" s="44" t="s">
        <v>170</v>
      </c>
      <c r="I162" s="423">
        <v>663801</v>
      </c>
    </row>
    <row r="163" spans="1:12" ht="78.75" x14ac:dyDescent="0.25">
      <c r="A163" s="76" t="s">
        <v>235</v>
      </c>
      <c r="B163" s="53" t="s">
        <v>50</v>
      </c>
      <c r="C163" s="44" t="s">
        <v>20</v>
      </c>
      <c r="D163" s="119" t="s">
        <v>32</v>
      </c>
      <c r="E163" s="229" t="s">
        <v>233</v>
      </c>
      <c r="F163" s="230" t="s">
        <v>383</v>
      </c>
      <c r="G163" s="231" t="s">
        <v>384</v>
      </c>
      <c r="H163" s="44"/>
      <c r="I163" s="421">
        <f>SUM(I164)</f>
        <v>50880</v>
      </c>
    </row>
    <row r="164" spans="1:12" ht="47.25" x14ac:dyDescent="0.25">
      <c r="A164" s="76" t="s">
        <v>426</v>
      </c>
      <c r="B164" s="53" t="s">
        <v>50</v>
      </c>
      <c r="C164" s="44" t="s">
        <v>20</v>
      </c>
      <c r="D164" s="119" t="s">
        <v>32</v>
      </c>
      <c r="E164" s="229" t="s">
        <v>233</v>
      </c>
      <c r="F164" s="230" t="s">
        <v>10</v>
      </c>
      <c r="G164" s="231" t="s">
        <v>384</v>
      </c>
      <c r="H164" s="44"/>
      <c r="I164" s="421">
        <f>SUM(I165)</f>
        <v>50880</v>
      </c>
    </row>
    <row r="165" spans="1:12" ht="31.5" x14ac:dyDescent="0.25">
      <c r="A165" s="76" t="s">
        <v>234</v>
      </c>
      <c r="B165" s="53" t="s">
        <v>50</v>
      </c>
      <c r="C165" s="44" t="s">
        <v>20</v>
      </c>
      <c r="D165" s="119" t="s">
        <v>32</v>
      </c>
      <c r="E165" s="229" t="s">
        <v>233</v>
      </c>
      <c r="F165" s="230" t="s">
        <v>10</v>
      </c>
      <c r="G165" s="231" t="s">
        <v>427</v>
      </c>
      <c r="H165" s="44"/>
      <c r="I165" s="421">
        <f>SUM(I166)</f>
        <v>50880</v>
      </c>
    </row>
    <row r="166" spans="1:12" ht="31.5" customHeight="1" x14ac:dyDescent="0.25">
      <c r="A166" s="591" t="s">
        <v>537</v>
      </c>
      <c r="B166" s="284" t="s">
        <v>50</v>
      </c>
      <c r="C166" s="44" t="s">
        <v>20</v>
      </c>
      <c r="D166" s="119" t="s">
        <v>32</v>
      </c>
      <c r="E166" s="229" t="s">
        <v>233</v>
      </c>
      <c r="F166" s="230" t="s">
        <v>10</v>
      </c>
      <c r="G166" s="231" t="s">
        <v>427</v>
      </c>
      <c r="H166" s="44" t="s">
        <v>16</v>
      </c>
      <c r="I166" s="423">
        <v>50880</v>
      </c>
    </row>
    <row r="167" spans="1:12" ht="15.75" x14ac:dyDescent="0.25">
      <c r="A167" s="97" t="s">
        <v>26</v>
      </c>
      <c r="B167" s="26" t="s">
        <v>50</v>
      </c>
      <c r="C167" s="22" t="s">
        <v>20</v>
      </c>
      <c r="D167" s="26">
        <v>12</v>
      </c>
      <c r="E167" s="98"/>
      <c r="F167" s="291"/>
      <c r="G167" s="292"/>
      <c r="H167" s="22"/>
      <c r="I167" s="419">
        <f>SUM(I168,I178,I187+I173)</f>
        <v>1726919</v>
      </c>
    </row>
    <row r="168" spans="1:12" ht="47.25" x14ac:dyDescent="0.25">
      <c r="A168" s="27" t="s">
        <v>124</v>
      </c>
      <c r="B168" s="30" t="s">
        <v>50</v>
      </c>
      <c r="C168" s="28" t="s">
        <v>20</v>
      </c>
      <c r="D168" s="30">
        <v>12</v>
      </c>
      <c r="E168" s="226" t="s">
        <v>408</v>
      </c>
      <c r="F168" s="227" t="s">
        <v>383</v>
      </c>
      <c r="G168" s="228" t="s">
        <v>384</v>
      </c>
      <c r="H168" s="28"/>
      <c r="I168" s="420">
        <f>SUM(I169)</f>
        <v>100000</v>
      </c>
    </row>
    <row r="169" spans="1:12" ht="79.5" customHeight="1" x14ac:dyDescent="0.25">
      <c r="A169" s="54" t="s">
        <v>125</v>
      </c>
      <c r="B169" s="53" t="s">
        <v>50</v>
      </c>
      <c r="C169" s="2" t="s">
        <v>20</v>
      </c>
      <c r="D169" s="347">
        <v>12</v>
      </c>
      <c r="E169" s="241" t="s">
        <v>192</v>
      </c>
      <c r="F169" s="242" t="s">
        <v>383</v>
      </c>
      <c r="G169" s="243" t="s">
        <v>384</v>
      </c>
      <c r="H169" s="2"/>
      <c r="I169" s="421">
        <f>SUM(I170)</f>
        <v>100000</v>
      </c>
    </row>
    <row r="170" spans="1:12" ht="47.25" x14ac:dyDescent="0.25">
      <c r="A170" s="54" t="s">
        <v>409</v>
      </c>
      <c r="B170" s="53" t="s">
        <v>50</v>
      </c>
      <c r="C170" s="2" t="s">
        <v>20</v>
      </c>
      <c r="D170" s="347">
        <v>12</v>
      </c>
      <c r="E170" s="241" t="s">
        <v>192</v>
      </c>
      <c r="F170" s="242" t="s">
        <v>10</v>
      </c>
      <c r="G170" s="243" t="s">
        <v>384</v>
      </c>
      <c r="H170" s="2"/>
      <c r="I170" s="421">
        <f>SUM(I171)</f>
        <v>100000</v>
      </c>
    </row>
    <row r="171" spans="1:12" ht="16.5" customHeight="1" x14ac:dyDescent="0.25">
      <c r="A171" s="84" t="s">
        <v>411</v>
      </c>
      <c r="B171" s="347" t="s">
        <v>50</v>
      </c>
      <c r="C171" s="2" t="s">
        <v>20</v>
      </c>
      <c r="D171" s="347">
        <v>12</v>
      </c>
      <c r="E171" s="241" t="s">
        <v>192</v>
      </c>
      <c r="F171" s="242" t="s">
        <v>10</v>
      </c>
      <c r="G171" s="243" t="s">
        <v>410</v>
      </c>
      <c r="H171" s="2"/>
      <c r="I171" s="421">
        <f>SUM(I172)</f>
        <v>100000</v>
      </c>
    </row>
    <row r="172" spans="1:12" ht="33" customHeight="1" x14ac:dyDescent="0.25">
      <c r="A172" s="587" t="s">
        <v>537</v>
      </c>
      <c r="B172" s="284" t="s">
        <v>50</v>
      </c>
      <c r="C172" s="2" t="s">
        <v>20</v>
      </c>
      <c r="D172" s="347">
        <v>12</v>
      </c>
      <c r="E172" s="241" t="s">
        <v>192</v>
      </c>
      <c r="F172" s="242" t="s">
        <v>10</v>
      </c>
      <c r="G172" s="243" t="s">
        <v>410</v>
      </c>
      <c r="H172" s="2" t="s">
        <v>16</v>
      </c>
      <c r="I172" s="422">
        <v>100000</v>
      </c>
    </row>
    <row r="173" spans="1:12" s="630" customFormat="1" ht="47.25" x14ac:dyDescent="0.25">
      <c r="A173" s="27" t="s">
        <v>137</v>
      </c>
      <c r="B173" s="30" t="s">
        <v>50</v>
      </c>
      <c r="C173" s="28" t="s">
        <v>20</v>
      </c>
      <c r="D173" s="30">
        <v>12</v>
      </c>
      <c r="E173" s="226" t="s">
        <v>428</v>
      </c>
      <c r="F173" s="227" t="s">
        <v>383</v>
      </c>
      <c r="G173" s="228" t="s">
        <v>384</v>
      </c>
      <c r="H173" s="28"/>
      <c r="I173" s="420">
        <f>SUM(I174)</f>
        <v>15000</v>
      </c>
    </row>
    <row r="174" spans="1:12" s="630" customFormat="1" ht="63" x14ac:dyDescent="0.25">
      <c r="A174" s="7" t="s">
        <v>138</v>
      </c>
      <c r="B174" s="293" t="s">
        <v>50</v>
      </c>
      <c r="C174" s="5" t="s">
        <v>20</v>
      </c>
      <c r="D174" s="632">
        <v>12</v>
      </c>
      <c r="E174" s="241" t="s">
        <v>203</v>
      </c>
      <c r="F174" s="242" t="s">
        <v>383</v>
      </c>
      <c r="G174" s="243" t="s">
        <v>384</v>
      </c>
      <c r="H174" s="2"/>
      <c r="I174" s="421">
        <f>SUM(I175)</f>
        <v>15000</v>
      </c>
    </row>
    <row r="175" spans="1:12" s="630" customFormat="1" ht="35.25" customHeight="1" x14ac:dyDescent="0.25">
      <c r="A175" s="588" t="s">
        <v>429</v>
      </c>
      <c r="B175" s="6" t="s">
        <v>50</v>
      </c>
      <c r="C175" s="5" t="s">
        <v>20</v>
      </c>
      <c r="D175" s="632">
        <v>12</v>
      </c>
      <c r="E175" s="241" t="s">
        <v>203</v>
      </c>
      <c r="F175" s="242" t="s">
        <v>10</v>
      </c>
      <c r="G175" s="243" t="s">
        <v>384</v>
      </c>
      <c r="H175" s="271"/>
      <c r="I175" s="421">
        <f>SUM(I176)</f>
        <v>15000</v>
      </c>
    </row>
    <row r="176" spans="1:12" s="630" customFormat="1" ht="15.75" customHeight="1" x14ac:dyDescent="0.25">
      <c r="A176" s="61" t="s">
        <v>97</v>
      </c>
      <c r="B176" s="631" t="s">
        <v>50</v>
      </c>
      <c r="C176" s="5" t="s">
        <v>20</v>
      </c>
      <c r="D176" s="632">
        <v>12</v>
      </c>
      <c r="E176" s="241" t="s">
        <v>203</v>
      </c>
      <c r="F176" s="242" t="s">
        <v>10</v>
      </c>
      <c r="G176" s="243" t="s">
        <v>430</v>
      </c>
      <c r="H176" s="59"/>
      <c r="I176" s="421">
        <f>SUM(I177)</f>
        <v>15000</v>
      </c>
    </row>
    <row r="177" spans="1:9" s="630" customFormat="1" ht="30" customHeight="1" x14ac:dyDescent="0.25">
      <c r="A177" s="585" t="s">
        <v>537</v>
      </c>
      <c r="B177" s="6" t="s">
        <v>50</v>
      </c>
      <c r="C177" s="5" t="s">
        <v>20</v>
      </c>
      <c r="D177" s="632">
        <v>12</v>
      </c>
      <c r="E177" s="241" t="s">
        <v>203</v>
      </c>
      <c r="F177" s="242" t="s">
        <v>10</v>
      </c>
      <c r="G177" s="243" t="s">
        <v>430</v>
      </c>
      <c r="H177" s="59" t="s">
        <v>16</v>
      </c>
      <c r="I177" s="423">
        <v>15000</v>
      </c>
    </row>
    <row r="178" spans="1:9" ht="52.5" customHeight="1" x14ac:dyDescent="0.25">
      <c r="A178" s="75" t="s">
        <v>178</v>
      </c>
      <c r="B178" s="30" t="s">
        <v>50</v>
      </c>
      <c r="C178" s="28" t="s">
        <v>20</v>
      </c>
      <c r="D178" s="30">
        <v>12</v>
      </c>
      <c r="E178" s="226" t="s">
        <v>566</v>
      </c>
      <c r="F178" s="227" t="s">
        <v>383</v>
      </c>
      <c r="G178" s="228" t="s">
        <v>384</v>
      </c>
      <c r="H178" s="28"/>
      <c r="I178" s="420">
        <f>SUM(I179)</f>
        <v>1601919</v>
      </c>
    </row>
    <row r="179" spans="1:9" ht="80.25" customHeight="1" x14ac:dyDescent="0.25">
      <c r="A179" s="76" t="s">
        <v>179</v>
      </c>
      <c r="B179" s="53" t="s">
        <v>50</v>
      </c>
      <c r="C179" s="44" t="s">
        <v>20</v>
      </c>
      <c r="D179" s="53">
        <v>12</v>
      </c>
      <c r="E179" s="229" t="s">
        <v>206</v>
      </c>
      <c r="F179" s="230" t="s">
        <v>383</v>
      </c>
      <c r="G179" s="231" t="s">
        <v>384</v>
      </c>
      <c r="H179" s="44"/>
      <c r="I179" s="421">
        <f>SUM(I180)</f>
        <v>1601919</v>
      </c>
    </row>
    <row r="180" spans="1:9" ht="33" customHeight="1" x14ac:dyDescent="0.25">
      <c r="A180" s="76" t="s">
        <v>440</v>
      </c>
      <c r="B180" s="53" t="s">
        <v>50</v>
      </c>
      <c r="C180" s="44" t="s">
        <v>20</v>
      </c>
      <c r="D180" s="53">
        <v>12</v>
      </c>
      <c r="E180" s="229" t="s">
        <v>206</v>
      </c>
      <c r="F180" s="230" t="s">
        <v>10</v>
      </c>
      <c r="G180" s="231" t="s">
        <v>384</v>
      </c>
      <c r="H180" s="44"/>
      <c r="I180" s="421">
        <f>SUM(I181+I183+I185)</f>
        <v>1601919</v>
      </c>
    </row>
    <row r="181" spans="1:9" ht="49.5" customHeight="1" x14ac:dyDescent="0.25">
      <c r="A181" s="76" t="s">
        <v>674</v>
      </c>
      <c r="B181" s="53" t="s">
        <v>50</v>
      </c>
      <c r="C181" s="44" t="s">
        <v>20</v>
      </c>
      <c r="D181" s="53">
        <v>12</v>
      </c>
      <c r="E181" s="229" t="s">
        <v>206</v>
      </c>
      <c r="F181" s="230" t="s">
        <v>10</v>
      </c>
      <c r="G181" s="387">
        <v>13600</v>
      </c>
      <c r="H181" s="44"/>
      <c r="I181" s="421">
        <f>SUM(I182:I182)</f>
        <v>1121343</v>
      </c>
    </row>
    <row r="182" spans="1:9" ht="17.25" customHeight="1" x14ac:dyDescent="0.25">
      <c r="A182" s="76" t="s">
        <v>21</v>
      </c>
      <c r="B182" s="53" t="s">
        <v>50</v>
      </c>
      <c r="C182" s="44" t="s">
        <v>20</v>
      </c>
      <c r="D182" s="53">
        <v>12</v>
      </c>
      <c r="E182" s="229" t="s">
        <v>206</v>
      </c>
      <c r="F182" s="230" t="s">
        <v>10</v>
      </c>
      <c r="G182" s="387">
        <v>13600</v>
      </c>
      <c r="H182" s="44" t="s">
        <v>66</v>
      </c>
      <c r="I182" s="423">
        <v>1121343</v>
      </c>
    </row>
    <row r="183" spans="1:9" ht="33.75" customHeight="1" x14ac:dyDescent="0.25">
      <c r="A183" s="76" t="s">
        <v>675</v>
      </c>
      <c r="B183" s="53" t="s">
        <v>50</v>
      </c>
      <c r="C183" s="44" t="s">
        <v>20</v>
      </c>
      <c r="D183" s="53">
        <v>12</v>
      </c>
      <c r="E183" s="229" t="s">
        <v>206</v>
      </c>
      <c r="F183" s="230" t="s">
        <v>10</v>
      </c>
      <c r="G183" s="231" t="s">
        <v>575</v>
      </c>
      <c r="H183" s="44"/>
      <c r="I183" s="421">
        <f>SUM(I184:I184)</f>
        <v>480576</v>
      </c>
    </row>
    <row r="184" spans="1:9" ht="18" customHeight="1" x14ac:dyDescent="0.25">
      <c r="A184" s="585" t="s">
        <v>21</v>
      </c>
      <c r="B184" s="53" t="s">
        <v>50</v>
      </c>
      <c r="C184" s="44" t="s">
        <v>20</v>
      </c>
      <c r="D184" s="53">
        <v>12</v>
      </c>
      <c r="E184" s="229" t="s">
        <v>206</v>
      </c>
      <c r="F184" s="230" t="s">
        <v>10</v>
      </c>
      <c r="G184" s="231" t="s">
        <v>575</v>
      </c>
      <c r="H184" s="44" t="s">
        <v>66</v>
      </c>
      <c r="I184" s="423">
        <v>480576</v>
      </c>
    </row>
    <row r="185" spans="1:9" s="487" customFormat="1" ht="33" hidden="1" customHeight="1" x14ac:dyDescent="0.25">
      <c r="A185" s="76" t="s">
        <v>684</v>
      </c>
      <c r="B185" s="53" t="s">
        <v>50</v>
      </c>
      <c r="C185" s="44" t="s">
        <v>20</v>
      </c>
      <c r="D185" s="53">
        <v>12</v>
      </c>
      <c r="E185" s="229" t="s">
        <v>206</v>
      </c>
      <c r="F185" s="230" t="s">
        <v>10</v>
      </c>
      <c r="G185" s="231" t="s">
        <v>683</v>
      </c>
      <c r="H185" s="44"/>
      <c r="I185" s="421">
        <f>SUM(I186)</f>
        <v>0</v>
      </c>
    </row>
    <row r="186" spans="1:9" s="487" customFormat="1" ht="30.75" hidden="1" customHeight="1" x14ac:dyDescent="0.25">
      <c r="A186" s="585" t="s">
        <v>537</v>
      </c>
      <c r="B186" s="53" t="s">
        <v>50</v>
      </c>
      <c r="C186" s="44" t="s">
        <v>20</v>
      </c>
      <c r="D186" s="53">
        <v>12</v>
      </c>
      <c r="E186" s="229" t="s">
        <v>206</v>
      </c>
      <c r="F186" s="230" t="s">
        <v>10</v>
      </c>
      <c r="G186" s="231" t="s">
        <v>683</v>
      </c>
      <c r="H186" s="44" t="s">
        <v>16</v>
      </c>
      <c r="I186" s="423"/>
    </row>
    <row r="187" spans="1:9" ht="31.5" x14ac:dyDescent="0.25">
      <c r="A187" s="65" t="s">
        <v>135</v>
      </c>
      <c r="B187" s="33" t="s">
        <v>50</v>
      </c>
      <c r="C187" s="29" t="s">
        <v>20</v>
      </c>
      <c r="D187" s="29" t="s">
        <v>74</v>
      </c>
      <c r="E187" s="220" t="s">
        <v>204</v>
      </c>
      <c r="F187" s="221" t="s">
        <v>383</v>
      </c>
      <c r="G187" s="222" t="s">
        <v>384</v>
      </c>
      <c r="H187" s="28"/>
      <c r="I187" s="420">
        <f>SUM(I188)</f>
        <v>10000</v>
      </c>
    </row>
    <row r="188" spans="1:9" ht="63.75" customHeight="1" x14ac:dyDescent="0.25">
      <c r="A188" s="84" t="s">
        <v>136</v>
      </c>
      <c r="B188" s="361" t="s">
        <v>50</v>
      </c>
      <c r="C188" s="5" t="s">
        <v>20</v>
      </c>
      <c r="D188" s="361">
        <v>12</v>
      </c>
      <c r="E188" s="241" t="s">
        <v>205</v>
      </c>
      <c r="F188" s="242" t="s">
        <v>383</v>
      </c>
      <c r="G188" s="243" t="s">
        <v>384</v>
      </c>
      <c r="H188" s="271"/>
      <c r="I188" s="421">
        <f>SUM(I189)</f>
        <v>10000</v>
      </c>
    </row>
    <row r="189" spans="1:9" ht="63" x14ac:dyDescent="0.25">
      <c r="A189" s="84" t="s">
        <v>431</v>
      </c>
      <c r="B189" s="361" t="s">
        <v>50</v>
      </c>
      <c r="C189" s="5" t="s">
        <v>20</v>
      </c>
      <c r="D189" s="361">
        <v>12</v>
      </c>
      <c r="E189" s="241" t="s">
        <v>205</v>
      </c>
      <c r="F189" s="242" t="s">
        <v>10</v>
      </c>
      <c r="G189" s="243" t="s">
        <v>384</v>
      </c>
      <c r="H189" s="271"/>
      <c r="I189" s="421">
        <f>SUM(I190)</f>
        <v>10000</v>
      </c>
    </row>
    <row r="190" spans="1:9" ht="31.5" x14ac:dyDescent="0.25">
      <c r="A190" s="3" t="s">
        <v>433</v>
      </c>
      <c r="B190" s="361" t="s">
        <v>50</v>
      </c>
      <c r="C190" s="5" t="s">
        <v>20</v>
      </c>
      <c r="D190" s="361">
        <v>12</v>
      </c>
      <c r="E190" s="241" t="s">
        <v>205</v>
      </c>
      <c r="F190" s="242" t="s">
        <v>10</v>
      </c>
      <c r="G190" s="243" t="s">
        <v>432</v>
      </c>
      <c r="H190" s="271"/>
      <c r="I190" s="421">
        <f>SUM(I191)</f>
        <v>10000</v>
      </c>
    </row>
    <row r="191" spans="1:9" ht="16.5" customHeight="1" x14ac:dyDescent="0.25">
      <c r="A191" s="84" t="s">
        <v>18</v>
      </c>
      <c r="B191" s="361" t="s">
        <v>50</v>
      </c>
      <c r="C191" s="5" t="s">
        <v>20</v>
      </c>
      <c r="D191" s="361">
        <v>12</v>
      </c>
      <c r="E191" s="241" t="s">
        <v>205</v>
      </c>
      <c r="F191" s="242" t="s">
        <v>10</v>
      </c>
      <c r="G191" s="243" t="s">
        <v>432</v>
      </c>
      <c r="H191" s="271" t="s">
        <v>17</v>
      </c>
      <c r="I191" s="423">
        <v>10000</v>
      </c>
    </row>
    <row r="192" spans="1:9" ht="15.75" x14ac:dyDescent="0.25">
      <c r="A192" s="17" t="s">
        <v>139</v>
      </c>
      <c r="B192" s="20" t="s">
        <v>50</v>
      </c>
      <c r="C192" s="18" t="s">
        <v>98</v>
      </c>
      <c r="D192" s="20"/>
      <c r="E192" s="288"/>
      <c r="F192" s="289"/>
      <c r="G192" s="290"/>
      <c r="H192" s="277"/>
      <c r="I192" s="418">
        <f>SUM(I193+I199)</f>
        <v>2818393</v>
      </c>
    </row>
    <row r="193" spans="1:9" s="9" customFormat="1" ht="15.75" x14ac:dyDescent="0.25">
      <c r="A193" s="21" t="s">
        <v>229</v>
      </c>
      <c r="B193" s="286" t="s">
        <v>50</v>
      </c>
      <c r="C193" s="25" t="s">
        <v>98</v>
      </c>
      <c r="D193" s="278" t="s">
        <v>10</v>
      </c>
      <c r="E193" s="268"/>
      <c r="F193" s="269"/>
      <c r="G193" s="270"/>
      <c r="H193" s="24"/>
      <c r="I193" s="419">
        <f>SUM(I194)</f>
        <v>19449</v>
      </c>
    </row>
    <row r="194" spans="1:9" ht="47.25" x14ac:dyDescent="0.25">
      <c r="A194" s="27" t="s">
        <v>178</v>
      </c>
      <c r="B194" s="33" t="s">
        <v>50</v>
      </c>
      <c r="C194" s="29" t="s">
        <v>98</v>
      </c>
      <c r="D194" s="121" t="s">
        <v>10</v>
      </c>
      <c r="E194" s="226" t="s">
        <v>434</v>
      </c>
      <c r="F194" s="227" t="s">
        <v>383</v>
      </c>
      <c r="G194" s="228" t="s">
        <v>384</v>
      </c>
      <c r="H194" s="31"/>
      <c r="I194" s="420">
        <f>SUM(I195)</f>
        <v>19449</v>
      </c>
    </row>
    <row r="195" spans="1:9" ht="78.75" x14ac:dyDescent="0.25">
      <c r="A195" s="3" t="s">
        <v>231</v>
      </c>
      <c r="B195" s="361" t="s">
        <v>50</v>
      </c>
      <c r="C195" s="5" t="s">
        <v>98</v>
      </c>
      <c r="D195" s="120" t="s">
        <v>10</v>
      </c>
      <c r="E195" s="241" t="s">
        <v>230</v>
      </c>
      <c r="F195" s="242" t="s">
        <v>383</v>
      </c>
      <c r="G195" s="243" t="s">
        <v>384</v>
      </c>
      <c r="H195" s="59"/>
      <c r="I195" s="421">
        <f>SUM(I196)</f>
        <v>19449</v>
      </c>
    </row>
    <row r="196" spans="1:9" ht="47.25" x14ac:dyDescent="0.25">
      <c r="A196" s="61" t="s">
        <v>541</v>
      </c>
      <c r="B196" s="120" t="s">
        <v>50</v>
      </c>
      <c r="C196" s="5" t="s">
        <v>98</v>
      </c>
      <c r="D196" s="120" t="s">
        <v>10</v>
      </c>
      <c r="E196" s="241" t="s">
        <v>230</v>
      </c>
      <c r="F196" s="242" t="s">
        <v>10</v>
      </c>
      <c r="G196" s="243" t="s">
        <v>384</v>
      </c>
      <c r="H196" s="59"/>
      <c r="I196" s="421">
        <f>SUM(I197)</f>
        <v>19449</v>
      </c>
    </row>
    <row r="197" spans="1:9" ht="33" customHeight="1" x14ac:dyDescent="0.25">
      <c r="A197" s="105" t="s">
        <v>436</v>
      </c>
      <c r="B197" s="303" t="s">
        <v>50</v>
      </c>
      <c r="C197" s="5" t="s">
        <v>98</v>
      </c>
      <c r="D197" s="120" t="s">
        <v>10</v>
      </c>
      <c r="E197" s="241" t="s">
        <v>230</v>
      </c>
      <c r="F197" s="242" t="s">
        <v>10</v>
      </c>
      <c r="G197" s="243" t="s">
        <v>437</v>
      </c>
      <c r="H197" s="59"/>
      <c r="I197" s="421">
        <f>SUM(I198)</f>
        <v>19449</v>
      </c>
    </row>
    <row r="198" spans="1:9" ht="17.25" customHeight="1" x14ac:dyDescent="0.25">
      <c r="A198" s="76" t="s">
        <v>21</v>
      </c>
      <c r="B198" s="301" t="s">
        <v>50</v>
      </c>
      <c r="C198" s="5" t="s">
        <v>98</v>
      </c>
      <c r="D198" s="120" t="s">
        <v>10</v>
      </c>
      <c r="E198" s="241" t="s">
        <v>230</v>
      </c>
      <c r="F198" s="242" t="s">
        <v>10</v>
      </c>
      <c r="G198" s="243" t="s">
        <v>437</v>
      </c>
      <c r="H198" s="59" t="s">
        <v>66</v>
      </c>
      <c r="I198" s="423">
        <v>19449</v>
      </c>
    </row>
    <row r="199" spans="1:9" ht="15.75" x14ac:dyDescent="0.25">
      <c r="A199" s="21" t="s">
        <v>140</v>
      </c>
      <c r="B199" s="286" t="s">
        <v>50</v>
      </c>
      <c r="C199" s="25" t="s">
        <v>98</v>
      </c>
      <c r="D199" s="22" t="s">
        <v>12</v>
      </c>
      <c r="E199" s="268"/>
      <c r="F199" s="269"/>
      <c r="G199" s="270"/>
      <c r="H199" s="24"/>
      <c r="I199" s="419">
        <f>SUM(I200)</f>
        <v>2798944</v>
      </c>
    </row>
    <row r="200" spans="1:9" s="43" customFormat="1" ht="47.25" x14ac:dyDescent="0.25">
      <c r="A200" s="27" t="s">
        <v>178</v>
      </c>
      <c r="B200" s="33" t="s">
        <v>50</v>
      </c>
      <c r="C200" s="29" t="s">
        <v>98</v>
      </c>
      <c r="D200" s="121" t="s">
        <v>12</v>
      </c>
      <c r="E200" s="226" t="s">
        <v>434</v>
      </c>
      <c r="F200" s="227" t="s">
        <v>383</v>
      </c>
      <c r="G200" s="228" t="s">
        <v>384</v>
      </c>
      <c r="H200" s="31"/>
      <c r="I200" s="420">
        <f>SUM(I201+I205)</f>
        <v>2798944</v>
      </c>
    </row>
    <row r="201" spans="1:9" s="43" customFormat="1" ht="78.75" x14ac:dyDescent="0.25">
      <c r="A201" s="54" t="s">
        <v>231</v>
      </c>
      <c r="B201" s="301" t="s">
        <v>50</v>
      </c>
      <c r="C201" s="5" t="s">
        <v>98</v>
      </c>
      <c r="D201" s="120" t="s">
        <v>12</v>
      </c>
      <c r="E201" s="241" t="s">
        <v>230</v>
      </c>
      <c r="F201" s="242" t="s">
        <v>383</v>
      </c>
      <c r="G201" s="243" t="s">
        <v>384</v>
      </c>
      <c r="H201" s="271"/>
      <c r="I201" s="421">
        <f>SUM(I202)</f>
        <v>1616746</v>
      </c>
    </row>
    <row r="202" spans="1:9" s="43" customFormat="1" ht="47.25" x14ac:dyDescent="0.25">
      <c r="A202" s="105" t="s">
        <v>435</v>
      </c>
      <c r="B202" s="303" t="s">
        <v>50</v>
      </c>
      <c r="C202" s="5" t="s">
        <v>98</v>
      </c>
      <c r="D202" s="120" t="s">
        <v>12</v>
      </c>
      <c r="E202" s="241" t="s">
        <v>230</v>
      </c>
      <c r="F202" s="242" t="s">
        <v>10</v>
      </c>
      <c r="G202" s="243" t="s">
        <v>384</v>
      </c>
      <c r="H202" s="271"/>
      <c r="I202" s="421">
        <f>SUM(I203)</f>
        <v>1616746</v>
      </c>
    </row>
    <row r="203" spans="1:9" s="43" customFormat="1" ht="33.75" customHeight="1" x14ac:dyDescent="0.25">
      <c r="A203" s="105" t="s">
        <v>500</v>
      </c>
      <c r="B203" s="303" t="s">
        <v>50</v>
      </c>
      <c r="C203" s="5" t="s">
        <v>98</v>
      </c>
      <c r="D203" s="120" t="s">
        <v>12</v>
      </c>
      <c r="E203" s="241" t="s">
        <v>230</v>
      </c>
      <c r="F203" s="242" t="s">
        <v>10</v>
      </c>
      <c r="G203" s="243" t="s">
        <v>501</v>
      </c>
      <c r="H203" s="271"/>
      <c r="I203" s="421">
        <f>SUM(I204)</f>
        <v>1616746</v>
      </c>
    </row>
    <row r="204" spans="1:9" s="43" customFormat="1" ht="18" customHeight="1" x14ac:dyDescent="0.25">
      <c r="A204" s="76" t="s">
        <v>21</v>
      </c>
      <c r="B204" s="301" t="s">
        <v>50</v>
      </c>
      <c r="C204" s="5" t="s">
        <v>98</v>
      </c>
      <c r="D204" s="120" t="s">
        <v>12</v>
      </c>
      <c r="E204" s="241" t="s">
        <v>230</v>
      </c>
      <c r="F204" s="242" t="s">
        <v>10</v>
      </c>
      <c r="G204" s="243" t="s">
        <v>501</v>
      </c>
      <c r="H204" s="271" t="s">
        <v>66</v>
      </c>
      <c r="I204" s="423">
        <v>1616746</v>
      </c>
    </row>
    <row r="205" spans="1:9" s="43" customFormat="1" ht="81" customHeight="1" x14ac:dyDescent="0.25">
      <c r="A205" s="344" t="s">
        <v>179</v>
      </c>
      <c r="B205" s="301" t="s">
        <v>50</v>
      </c>
      <c r="C205" s="5" t="s">
        <v>98</v>
      </c>
      <c r="D205" s="361" t="s">
        <v>12</v>
      </c>
      <c r="E205" s="241" t="s">
        <v>206</v>
      </c>
      <c r="F205" s="242" t="s">
        <v>383</v>
      </c>
      <c r="G205" s="243" t="s">
        <v>384</v>
      </c>
      <c r="H205" s="59"/>
      <c r="I205" s="421">
        <f>SUM(I206)</f>
        <v>1182198</v>
      </c>
    </row>
    <row r="206" spans="1:9" s="43" customFormat="1" ht="34.5" customHeight="1" x14ac:dyDescent="0.25">
      <c r="A206" s="3" t="s">
        <v>440</v>
      </c>
      <c r="B206" s="301" t="s">
        <v>50</v>
      </c>
      <c r="C206" s="5" t="s">
        <v>98</v>
      </c>
      <c r="D206" s="361" t="s">
        <v>12</v>
      </c>
      <c r="E206" s="241" t="s">
        <v>206</v>
      </c>
      <c r="F206" s="242" t="s">
        <v>10</v>
      </c>
      <c r="G206" s="243" t="s">
        <v>384</v>
      </c>
      <c r="H206" s="59" t="s">
        <v>66</v>
      </c>
      <c r="I206" s="421">
        <f>SUM(I207+I209+I211)</f>
        <v>1182198</v>
      </c>
    </row>
    <row r="207" spans="1:9" s="43" customFormat="1" ht="34.5" customHeight="1" x14ac:dyDescent="0.25">
      <c r="A207" s="61" t="s">
        <v>776</v>
      </c>
      <c r="B207" s="301" t="s">
        <v>50</v>
      </c>
      <c r="C207" s="5" t="s">
        <v>98</v>
      </c>
      <c r="D207" s="614" t="s">
        <v>12</v>
      </c>
      <c r="E207" s="241" t="s">
        <v>206</v>
      </c>
      <c r="F207" s="242" t="s">
        <v>10</v>
      </c>
      <c r="G207" s="356">
        <v>11500</v>
      </c>
      <c r="H207" s="59"/>
      <c r="I207" s="421">
        <f>SUM(I208)</f>
        <v>1123088</v>
      </c>
    </row>
    <row r="208" spans="1:9" s="43" customFormat="1" ht="34.5" customHeight="1" x14ac:dyDescent="0.25">
      <c r="A208" s="76" t="s">
        <v>171</v>
      </c>
      <c r="B208" s="301" t="s">
        <v>50</v>
      </c>
      <c r="C208" s="5" t="s">
        <v>98</v>
      </c>
      <c r="D208" s="614" t="s">
        <v>12</v>
      </c>
      <c r="E208" s="241" t="s">
        <v>206</v>
      </c>
      <c r="F208" s="242" t="s">
        <v>10</v>
      </c>
      <c r="G208" s="356">
        <v>11500</v>
      </c>
      <c r="H208" s="59" t="s">
        <v>170</v>
      </c>
      <c r="I208" s="423">
        <v>1123088</v>
      </c>
    </row>
    <row r="209" spans="1:9" s="43" customFormat="1" ht="33.75" customHeight="1" x14ac:dyDescent="0.25">
      <c r="A209" s="61" t="s">
        <v>770</v>
      </c>
      <c r="B209" s="361" t="s">
        <v>50</v>
      </c>
      <c r="C209" s="5" t="s">
        <v>98</v>
      </c>
      <c r="D209" s="361" t="s">
        <v>12</v>
      </c>
      <c r="E209" s="241" t="s">
        <v>206</v>
      </c>
      <c r="F209" s="242" t="s">
        <v>10</v>
      </c>
      <c r="G209" s="356" t="s">
        <v>769</v>
      </c>
      <c r="H209" s="59"/>
      <c r="I209" s="421">
        <f>SUM(I210)</f>
        <v>59110</v>
      </c>
    </row>
    <row r="210" spans="1:9" s="43" customFormat="1" ht="32.25" customHeight="1" x14ac:dyDescent="0.25">
      <c r="A210" s="76" t="s">
        <v>171</v>
      </c>
      <c r="B210" s="361" t="s">
        <v>50</v>
      </c>
      <c r="C210" s="5" t="s">
        <v>98</v>
      </c>
      <c r="D210" s="361" t="s">
        <v>12</v>
      </c>
      <c r="E210" s="241" t="s">
        <v>206</v>
      </c>
      <c r="F210" s="242" t="s">
        <v>10</v>
      </c>
      <c r="G210" s="356" t="s">
        <v>769</v>
      </c>
      <c r="H210" s="59" t="s">
        <v>170</v>
      </c>
      <c r="I210" s="423">
        <v>59110</v>
      </c>
    </row>
    <row r="211" spans="1:9" s="43" customFormat="1" ht="32.25" hidden="1" customHeight="1" x14ac:dyDescent="0.25">
      <c r="A211" s="618" t="s">
        <v>778</v>
      </c>
      <c r="B211" s="616" t="s">
        <v>50</v>
      </c>
      <c r="C211" s="5" t="s">
        <v>98</v>
      </c>
      <c r="D211" s="616" t="s">
        <v>12</v>
      </c>
      <c r="E211" s="241" t="s">
        <v>206</v>
      </c>
      <c r="F211" s="242" t="s">
        <v>10</v>
      </c>
      <c r="G211" s="225" t="s">
        <v>777</v>
      </c>
      <c r="H211" s="59"/>
      <c r="I211" s="421">
        <f>SUM(I212:I213)</f>
        <v>0</v>
      </c>
    </row>
    <row r="212" spans="1:9" s="43" customFormat="1" ht="32.25" hidden="1" customHeight="1" x14ac:dyDescent="0.25">
      <c r="A212" s="84" t="s">
        <v>537</v>
      </c>
      <c r="B212" s="616" t="s">
        <v>50</v>
      </c>
      <c r="C212" s="5" t="s">
        <v>98</v>
      </c>
      <c r="D212" s="616" t="s">
        <v>12</v>
      </c>
      <c r="E212" s="241" t="s">
        <v>206</v>
      </c>
      <c r="F212" s="242" t="s">
        <v>10</v>
      </c>
      <c r="G212" s="225" t="s">
        <v>777</v>
      </c>
      <c r="H212" s="59" t="s">
        <v>16</v>
      </c>
      <c r="I212" s="423"/>
    </row>
    <row r="213" spans="1:9" s="43" customFormat="1" ht="32.25" hidden="1" customHeight="1" x14ac:dyDescent="0.25">
      <c r="A213" s="76" t="s">
        <v>171</v>
      </c>
      <c r="B213" s="624" t="s">
        <v>50</v>
      </c>
      <c r="C213" s="5" t="s">
        <v>98</v>
      </c>
      <c r="D213" s="624" t="s">
        <v>12</v>
      </c>
      <c r="E213" s="241" t="s">
        <v>206</v>
      </c>
      <c r="F213" s="242" t="s">
        <v>10</v>
      </c>
      <c r="G213" s="225" t="s">
        <v>777</v>
      </c>
      <c r="H213" s="59" t="s">
        <v>170</v>
      </c>
      <c r="I213" s="423"/>
    </row>
    <row r="214" spans="1:9" s="43" customFormat="1" ht="16.5" customHeight="1" x14ac:dyDescent="0.25">
      <c r="A214" s="113" t="s">
        <v>571</v>
      </c>
      <c r="B214" s="19" t="s">
        <v>50</v>
      </c>
      <c r="C214" s="384" t="s">
        <v>32</v>
      </c>
      <c r="D214" s="19"/>
      <c r="E214" s="250"/>
      <c r="F214" s="251"/>
      <c r="G214" s="252"/>
      <c r="H214" s="15"/>
      <c r="I214" s="418">
        <f>SUM(I215)</f>
        <v>189783</v>
      </c>
    </row>
    <row r="215" spans="1:9" s="43" customFormat="1" ht="16.5" customHeight="1" x14ac:dyDescent="0.25">
      <c r="A215" s="109" t="s">
        <v>572</v>
      </c>
      <c r="B215" s="26" t="s">
        <v>50</v>
      </c>
      <c r="C215" s="56" t="s">
        <v>32</v>
      </c>
      <c r="D215" s="22" t="s">
        <v>29</v>
      </c>
      <c r="E215" s="268"/>
      <c r="F215" s="269"/>
      <c r="G215" s="270"/>
      <c r="H215" s="22"/>
      <c r="I215" s="419">
        <f>SUM(I216)</f>
        <v>189783</v>
      </c>
    </row>
    <row r="216" spans="1:9" ht="16.5" customHeight="1" x14ac:dyDescent="0.25">
      <c r="A216" s="75" t="s">
        <v>176</v>
      </c>
      <c r="B216" s="30" t="s">
        <v>50</v>
      </c>
      <c r="C216" s="28" t="s">
        <v>32</v>
      </c>
      <c r="D216" s="30" t="s">
        <v>29</v>
      </c>
      <c r="E216" s="226" t="s">
        <v>195</v>
      </c>
      <c r="F216" s="227" t="s">
        <v>383</v>
      </c>
      <c r="G216" s="228" t="s">
        <v>384</v>
      </c>
      <c r="H216" s="28"/>
      <c r="I216" s="420">
        <f>SUM(I217)</f>
        <v>189783</v>
      </c>
    </row>
    <row r="217" spans="1:9" ht="16.5" customHeight="1" x14ac:dyDescent="0.25">
      <c r="A217" s="84" t="s">
        <v>175</v>
      </c>
      <c r="B217" s="347" t="s">
        <v>50</v>
      </c>
      <c r="C217" s="2" t="s">
        <v>32</v>
      </c>
      <c r="D217" s="347" t="s">
        <v>29</v>
      </c>
      <c r="E217" s="241" t="s">
        <v>196</v>
      </c>
      <c r="F217" s="242" t="s">
        <v>383</v>
      </c>
      <c r="G217" s="243" t="s">
        <v>384</v>
      </c>
      <c r="H217" s="2"/>
      <c r="I217" s="421">
        <f>SUM(I218)</f>
        <v>189783</v>
      </c>
    </row>
    <row r="218" spans="1:9" ht="31.5" customHeight="1" x14ac:dyDescent="0.25">
      <c r="A218" s="84" t="s">
        <v>642</v>
      </c>
      <c r="B218" s="347" t="s">
        <v>50</v>
      </c>
      <c r="C218" s="2" t="s">
        <v>32</v>
      </c>
      <c r="D218" s="347" t="s">
        <v>29</v>
      </c>
      <c r="E218" s="241" t="s">
        <v>196</v>
      </c>
      <c r="F218" s="242" t="s">
        <v>383</v>
      </c>
      <c r="G218" s="356">
        <v>12700</v>
      </c>
      <c r="H218" s="2"/>
      <c r="I218" s="421">
        <f>SUM(I219)</f>
        <v>189783</v>
      </c>
    </row>
    <row r="219" spans="1:9" ht="31.5" customHeight="1" x14ac:dyDescent="0.25">
      <c r="A219" s="84" t="s">
        <v>537</v>
      </c>
      <c r="B219" s="347" t="s">
        <v>50</v>
      </c>
      <c r="C219" s="2" t="s">
        <v>32</v>
      </c>
      <c r="D219" s="347" t="s">
        <v>29</v>
      </c>
      <c r="E219" s="241" t="s">
        <v>196</v>
      </c>
      <c r="F219" s="242" t="s">
        <v>383</v>
      </c>
      <c r="G219" s="356">
        <v>12700</v>
      </c>
      <c r="H219" s="2" t="s">
        <v>16</v>
      </c>
      <c r="I219" s="423">
        <v>189783</v>
      </c>
    </row>
    <row r="220" spans="1:9" s="43" customFormat="1" ht="16.5" customHeight="1" x14ac:dyDescent="0.25">
      <c r="A220" s="113" t="s">
        <v>37</v>
      </c>
      <c r="B220" s="19" t="s">
        <v>50</v>
      </c>
      <c r="C220" s="19">
        <v>10</v>
      </c>
      <c r="D220" s="19"/>
      <c r="E220" s="250"/>
      <c r="F220" s="251"/>
      <c r="G220" s="252"/>
      <c r="H220" s="15"/>
      <c r="I220" s="418">
        <f>SUM(I221)</f>
        <v>14691583</v>
      </c>
    </row>
    <row r="221" spans="1:9" ht="15.75" x14ac:dyDescent="0.25">
      <c r="A221" s="109" t="s">
        <v>42</v>
      </c>
      <c r="B221" s="26" t="s">
        <v>50</v>
      </c>
      <c r="C221" s="26">
        <v>10</v>
      </c>
      <c r="D221" s="22" t="s">
        <v>20</v>
      </c>
      <c r="E221" s="268"/>
      <c r="F221" s="269"/>
      <c r="G221" s="270"/>
      <c r="H221" s="22"/>
      <c r="I221" s="419">
        <f>SUM(I222+I230)</f>
        <v>14691583</v>
      </c>
    </row>
    <row r="222" spans="1:9" ht="47.25" x14ac:dyDescent="0.25">
      <c r="A222" s="102" t="s">
        <v>110</v>
      </c>
      <c r="B222" s="30" t="s">
        <v>50</v>
      </c>
      <c r="C222" s="30">
        <v>10</v>
      </c>
      <c r="D222" s="28" t="s">
        <v>20</v>
      </c>
      <c r="E222" s="220" t="s">
        <v>180</v>
      </c>
      <c r="F222" s="221" t="s">
        <v>383</v>
      </c>
      <c r="G222" s="222" t="s">
        <v>384</v>
      </c>
      <c r="H222" s="28"/>
      <c r="I222" s="420">
        <f>SUM(I223)</f>
        <v>14105683</v>
      </c>
    </row>
    <row r="223" spans="1:9" ht="78.75" x14ac:dyDescent="0.25">
      <c r="A223" s="61" t="s">
        <v>111</v>
      </c>
      <c r="B223" s="347" t="s">
        <v>50</v>
      </c>
      <c r="C223" s="6">
        <v>10</v>
      </c>
      <c r="D223" s="2" t="s">
        <v>20</v>
      </c>
      <c r="E223" s="223" t="s">
        <v>210</v>
      </c>
      <c r="F223" s="224" t="s">
        <v>383</v>
      </c>
      <c r="G223" s="225" t="s">
        <v>384</v>
      </c>
      <c r="H223" s="2"/>
      <c r="I223" s="421">
        <f>SUM(I224+I227)</f>
        <v>14105683</v>
      </c>
    </row>
    <row r="224" spans="1:9" ht="47.25" x14ac:dyDescent="0.25">
      <c r="A224" s="61" t="s">
        <v>391</v>
      </c>
      <c r="B224" s="347" t="s">
        <v>50</v>
      </c>
      <c r="C224" s="6">
        <v>10</v>
      </c>
      <c r="D224" s="2" t="s">
        <v>20</v>
      </c>
      <c r="E224" s="223" t="s">
        <v>210</v>
      </c>
      <c r="F224" s="224" t="s">
        <v>10</v>
      </c>
      <c r="G224" s="225" t="s">
        <v>384</v>
      </c>
      <c r="H224" s="2"/>
      <c r="I224" s="421">
        <f>SUM(I225)</f>
        <v>8505790</v>
      </c>
    </row>
    <row r="225" spans="1:11" ht="33.75" customHeight="1" x14ac:dyDescent="0.25">
      <c r="A225" s="61" t="s">
        <v>365</v>
      </c>
      <c r="B225" s="347" t="s">
        <v>50</v>
      </c>
      <c r="C225" s="6">
        <v>10</v>
      </c>
      <c r="D225" s="2" t="s">
        <v>20</v>
      </c>
      <c r="E225" s="223" t="s">
        <v>210</v>
      </c>
      <c r="F225" s="224" t="s">
        <v>10</v>
      </c>
      <c r="G225" s="225" t="s">
        <v>483</v>
      </c>
      <c r="H225" s="2"/>
      <c r="I225" s="421">
        <f>SUM(I226:I226)</f>
        <v>8505790</v>
      </c>
    </row>
    <row r="226" spans="1:11" ht="15.75" x14ac:dyDescent="0.25">
      <c r="A226" s="61" t="s">
        <v>40</v>
      </c>
      <c r="B226" s="347" t="s">
        <v>50</v>
      </c>
      <c r="C226" s="6">
        <v>10</v>
      </c>
      <c r="D226" s="2" t="s">
        <v>20</v>
      </c>
      <c r="E226" s="223" t="s">
        <v>210</v>
      </c>
      <c r="F226" s="224" t="s">
        <v>10</v>
      </c>
      <c r="G226" s="225" t="s">
        <v>483</v>
      </c>
      <c r="H226" s="2" t="s">
        <v>39</v>
      </c>
      <c r="I226" s="423">
        <v>8505790</v>
      </c>
    </row>
    <row r="227" spans="1:11" s="627" customFormat="1" ht="31.5" x14ac:dyDescent="0.25">
      <c r="A227" s="61" t="s">
        <v>825</v>
      </c>
      <c r="B227" s="628" t="s">
        <v>50</v>
      </c>
      <c r="C227" s="6">
        <v>10</v>
      </c>
      <c r="D227" s="2" t="s">
        <v>20</v>
      </c>
      <c r="E227" s="223" t="s">
        <v>210</v>
      </c>
      <c r="F227" s="224" t="s">
        <v>12</v>
      </c>
      <c r="G227" s="225" t="s">
        <v>384</v>
      </c>
      <c r="H227" s="2"/>
      <c r="I227" s="421">
        <f>SUM(I228)</f>
        <v>5599893</v>
      </c>
    </row>
    <row r="228" spans="1:11" s="627" customFormat="1" ht="65.25" customHeight="1" x14ac:dyDescent="0.25">
      <c r="A228" s="61" t="s">
        <v>826</v>
      </c>
      <c r="B228" s="628" t="s">
        <v>50</v>
      </c>
      <c r="C228" s="6">
        <v>10</v>
      </c>
      <c r="D228" s="2" t="s">
        <v>20</v>
      </c>
      <c r="E228" s="223" t="s">
        <v>210</v>
      </c>
      <c r="F228" s="224" t="s">
        <v>12</v>
      </c>
      <c r="G228" s="225" t="s">
        <v>827</v>
      </c>
      <c r="H228" s="2"/>
      <c r="I228" s="421">
        <f>SUM(I229:I229)</f>
        <v>5599893</v>
      </c>
    </row>
    <row r="229" spans="1:11" s="627" customFormat="1" ht="15.75" x14ac:dyDescent="0.25">
      <c r="A229" s="61" t="s">
        <v>40</v>
      </c>
      <c r="B229" s="628" t="s">
        <v>50</v>
      </c>
      <c r="C229" s="6">
        <v>10</v>
      </c>
      <c r="D229" s="2" t="s">
        <v>20</v>
      </c>
      <c r="E229" s="223" t="s">
        <v>210</v>
      </c>
      <c r="F229" s="224" t="s">
        <v>12</v>
      </c>
      <c r="G229" s="225" t="s">
        <v>827</v>
      </c>
      <c r="H229" s="2" t="s">
        <v>39</v>
      </c>
      <c r="I229" s="423">
        <v>5599893</v>
      </c>
    </row>
    <row r="230" spans="1:11" ht="47.25" x14ac:dyDescent="0.25">
      <c r="A230" s="99" t="s">
        <v>178</v>
      </c>
      <c r="B230" s="30" t="s">
        <v>50</v>
      </c>
      <c r="C230" s="30">
        <v>10</v>
      </c>
      <c r="D230" s="28" t="s">
        <v>20</v>
      </c>
      <c r="E230" s="220" t="s">
        <v>434</v>
      </c>
      <c r="F230" s="221" t="s">
        <v>383</v>
      </c>
      <c r="G230" s="222" t="s">
        <v>384</v>
      </c>
      <c r="H230" s="28"/>
      <c r="I230" s="420">
        <f>SUM(I231)</f>
        <v>585900</v>
      </c>
    </row>
    <row r="231" spans="1:11" ht="82.5" customHeight="1" x14ac:dyDescent="0.25">
      <c r="A231" s="61" t="s">
        <v>179</v>
      </c>
      <c r="B231" s="347" t="s">
        <v>50</v>
      </c>
      <c r="C231" s="347">
        <v>10</v>
      </c>
      <c r="D231" s="2" t="s">
        <v>20</v>
      </c>
      <c r="E231" s="223" t="s">
        <v>206</v>
      </c>
      <c r="F231" s="224" t="s">
        <v>383</v>
      </c>
      <c r="G231" s="225" t="s">
        <v>384</v>
      </c>
      <c r="H231" s="2"/>
      <c r="I231" s="421">
        <f>SUM(I232)</f>
        <v>585900</v>
      </c>
    </row>
    <row r="232" spans="1:11" ht="34.5" customHeight="1" x14ac:dyDescent="0.25">
      <c r="A232" s="61" t="s">
        <v>440</v>
      </c>
      <c r="B232" s="347" t="s">
        <v>50</v>
      </c>
      <c r="C232" s="347">
        <v>10</v>
      </c>
      <c r="D232" s="2" t="s">
        <v>20</v>
      </c>
      <c r="E232" s="223" t="s">
        <v>206</v>
      </c>
      <c r="F232" s="224" t="s">
        <v>10</v>
      </c>
      <c r="G232" s="225" t="s">
        <v>384</v>
      </c>
      <c r="H232" s="2"/>
      <c r="I232" s="421">
        <f>SUM(I234)</f>
        <v>585900</v>
      </c>
    </row>
    <row r="233" spans="1:11" ht="15.75" x14ac:dyDescent="0.25">
      <c r="A233" s="61" t="s">
        <v>596</v>
      </c>
      <c r="B233" s="347" t="s">
        <v>50</v>
      </c>
      <c r="C233" s="347">
        <v>10</v>
      </c>
      <c r="D233" s="2" t="s">
        <v>20</v>
      </c>
      <c r="E233" s="223" t="s">
        <v>206</v>
      </c>
      <c r="F233" s="224" t="s">
        <v>10</v>
      </c>
      <c r="G233" s="225" t="s">
        <v>595</v>
      </c>
      <c r="H233" s="2"/>
      <c r="I233" s="421">
        <f>SUM(I234)</f>
        <v>585900</v>
      </c>
    </row>
    <row r="234" spans="1:11" ht="15.75" x14ac:dyDescent="0.25">
      <c r="A234" s="103" t="s">
        <v>40</v>
      </c>
      <c r="B234" s="53" t="s">
        <v>50</v>
      </c>
      <c r="C234" s="347">
        <v>10</v>
      </c>
      <c r="D234" s="2" t="s">
        <v>20</v>
      </c>
      <c r="E234" s="223" t="s">
        <v>206</v>
      </c>
      <c r="F234" s="224" t="s">
        <v>10</v>
      </c>
      <c r="G234" s="225" t="s">
        <v>595</v>
      </c>
      <c r="H234" s="2" t="s">
        <v>39</v>
      </c>
      <c r="I234" s="423">
        <v>585900</v>
      </c>
    </row>
    <row r="235" spans="1:11" s="43" customFormat="1" ht="31.5" customHeight="1" x14ac:dyDescent="0.25">
      <c r="A235" s="428" t="s">
        <v>55</v>
      </c>
      <c r="B235" s="429" t="s">
        <v>56</v>
      </c>
      <c r="C235" s="430"/>
      <c r="D235" s="431"/>
      <c r="E235" s="432"/>
      <c r="F235" s="433"/>
      <c r="G235" s="434"/>
      <c r="H235" s="435"/>
      <c r="I235" s="436">
        <f>SUM(I236+I265)</f>
        <v>17243325</v>
      </c>
      <c r="J235" s="490"/>
      <c r="K235" s="490"/>
    </row>
    <row r="236" spans="1:11" s="43" customFormat="1" ht="16.5" customHeight="1" x14ac:dyDescent="0.25">
      <c r="A236" s="283" t="s">
        <v>9</v>
      </c>
      <c r="B236" s="300" t="s">
        <v>56</v>
      </c>
      <c r="C236" s="15" t="s">
        <v>10</v>
      </c>
      <c r="D236" s="15"/>
      <c r="E236" s="294"/>
      <c r="F236" s="295"/>
      <c r="G236" s="296"/>
      <c r="H236" s="15"/>
      <c r="I236" s="418">
        <f>SUM(I237+I254)</f>
        <v>10665836</v>
      </c>
    </row>
    <row r="237" spans="1:11" ht="31.5" x14ac:dyDescent="0.25">
      <c r="A237" s="97" t="s">
        <v>69</v>
      </c>
      <c r="B237" s="26" t="s">
        <v>56</v>
      </c>
      <c r="C237" s="22" t="s">
        <v>10</v>
      </c>
      <c r="D237" s="22" t="s">
        <v>68</v>
      </c>
      <c r="E237" s="217"/>
      <c r="F237" s="218"/>
      <c r="G237" s="219"/>
      <c r="H237" s="23"/>
      <c r="I237" s="419">
        <f>SUM(I238,I243,I248)</f>
        <v>3190632</v>
      </c>
    </row>
    <row r="238" spans="1:11" ht="47.25" x14ac:dyDescent="0.25">
      <c r="A238" s="75" t="s">
        <v>105</v>
      </c>
      <c r="B238" s="30" t="s">
        <v>56</v>
      </c>
      <c r="C238" s="28" t="s">
        <v>10</v>
      </c>
      <c r="D238" s="28" t="s">
        <v>68</v>
      </c>
      <c r="E238" s="220" t="s">
        <v>386</v>
      </c>
      <c r="F238" s="221" t="s">
        <v>383</v>
      </c>
      <c r="G238" s="222" t="s">
        <v>384</v>
      </c>
      <c r="H238" s="28"/>
      <c r="I238" s="420">
        <f>SUM(I239)</f>
        <v>539566</v>
      </c>
    </row>
    <row r="239" spans="1:11" ht="63" x14ac:dyDescent="0.25">
      <c r="A239" s="76" t="s">
        <v>116</v>
      </c>
      <c r="B239" s="53" t="s">
        <v>56</v>
      </c>
      <c r="C239" s="2" t="s">
        <v>10</v>
      </c>
      <c r="D239" s="2" t="s">
        <v>68</v>
      </c>
      <c r="E239" s="223" t="s">
        <v>387</v>
      </c>
      <c r="F239" s="224" t="s">
        <v>383</v>
      </c>
      <c r="G239" s="225" t="s">
        <v>384</v>
      </c>
      <c r="H239" s="44"/>
      <c r="I239" s="421">
        <f>SUM(I240)</f>
        <v>539566</v>
      </c>
    </row>
    <row r="240" spans="1:11" ht="47.25" x14ac:dyDescent="0.25">
      <c r="A240" s="76" t="s">
        <v>390</v>
      </c>
      <c r="B240" s="53" t="s">
        <v>56</v>
      </c>
      <c r="C240" s="2" t="s">
        <v>10</v>
      </c>
      <c r="D240" s="2" t="s">
        <v>68</v>
      </c>
      <c r="E240" s="223" t="s">
        <v>387</v>
      </c>
      <c r="F240" s="224" t="s">
        <v>10</v>
      </c>
      <c r="G240" s="225" t="s">
        <v>384</v>
      </c>
      <c r="H240" s="44"/>
      <c r="I240" s="421">
        <f>SUM(I241)</f>
        <v>539566</v>
      </c>
    </row>
    <row r="241" spans="1:9" ht="15.75" x14ac:dyDescent="0.25">
      <c r="A241" s="76" t="s">
        <v>107</v>
      </c>
      <c r="B241" s="53" t="s">
        <v>56</v>
      </c>
      <c r="C241" s="2" t="s">
        <v>10</v>
      </c>
      <c r="D241" s="2" t="s">
        <v>68</v>
      </c>
      <c r="E241" s="223" t="s">
        <v>387</v>
      </c>
      <c r="F241" s="224" t="s">
        <v>10</v>
      </c>
      <c r="G241" s="225" t="s">
        <v>389</v>
      </c>
      <c r="H241" s="44"/>
      <c r="I241" s="421">
        <f>SUM(I242)</f>
        <v>539566</v>
      </c>
    </row>
    <row r="242" spans="1:9" ht="31.5" x14ac:dyDescent="0.25">
      <c r="A242" s="587" t="s">
        <v>537</v>
      </c>
      <c r="B242" s="284" t="s">
        <v>56</v>
      </c>
      <c r="C242" s="2" t="s">
        <v>10</v>
      </c>
      <c r="D242" s="2" t="s">
        <v>68</v>
      </c>
      <c r="E242" s="223" t="s">
        <v>387</v>
      </c>
      <c r="F242" s="224" t="s">
        <v>10</v>
      </c>
      <c r="G242" s="225" t="s">
        <v>389</v>
      </c>
      <c r="H242" s="2" t="s">
        <v>16</v>
      </c>
      <c r="I242" s="423">
        <v>539566</v>
      </c>
    </row>
    <row r="243" spans="1:9" s="37" customFormat="1" ht="63" x14ac:dyDescent="0.25">
      <c r="A243" s="75" t="s">
        <v>128</v>
      </c>
      <c r="B243" s="30" t="s">
        <v>56</v>
      </c>
      <c r="C243" s="28" t="s">
        <v>10</v>
      </c>
      <c r="D243" s="28" t="s">
        <v>68</v>
      </c>
      <c r="E243" s="220" t="s">
        <v>199</v>
      </c>
      <c r="F243" s="221" t="s">
        <v>383</v>
      </c>
      <c r="G243" s="222" t="s">
        <v>384</v>
      </c>
      <c r="H243" s="28"/>
      <c r="I243" s="420">
        <f>SUM(I244)</f>
        <v>26000</v>
      </c>
    </row>
    <row r="244" spans="1:9" s="37" customFormat="1" ht="110.25" x14ac:dyDescent="0.25">
      <c r="A244" s="76" t="s">
        <v>144</v>
      </c>
      <c r="B244" s="53" t="s">
        <v>56</v>
      </c>
      <c r="C244" s="2" t="s">
        <v>10</v>
      </c>
      <c r="D244" s="2" t="s">
        <v>68</v>
      </c>
      <c r="E244" s="223" t="s">
        <v>201</v>
      </c>
      <c r="F244" s="224" t="s">
        <v>383</v>
      </c>
      <c r="G244" s="225" t="s">
        <v>384</v>
      </c>
      <c r="H244" s="2"/>
      <c r="I244" s="421">
        <f>SUM(I245)</f>
        <v>26000</v>
      </c>
    </row>
    <row r="245" spans="1:9" s="37" customFormat="1" ht="47.25" x14ac:dyDescent="0.25">
      <c r="A245" s="76" t="s">
        <v>403</v>
      </c>
      <c r="B245" s="53" t="s">
        <v>56</v>
      </c>
      <c r="C245" s="2" t="s">
        <v>10</v>
      </c>
      <c r="D245" s="2" t="s">
        <v>68</v>
      </c>
      <c r="E245" s="223" t="s">
        <v>201</v>
      </c>
      <c r="F245" s="224" t="s">
        <v>10</v>
      </c>
      <c r="G245" s="225" t="s">
        <v>384</v>
      </c>
      <c r="H245" s="2"/>
      <c r="I245" s="421">
        <f>SUM(I246)</f>
        <v>26000</v>
      </c>
    </row>
    <row r="246" spans="1:9" s="37" customFormat="1" ht="31.5" x14ac:dyDescent="0.25">
      <c r="A246" s="3" t="s">
        <v>99</v>
      </c>
      <c r="B246" s="347" t="s">
        <v>56</v>
      </c>
      <c r="C246" s="2" t="s">
        <v>10</v>
      </c>
      <c r="D246" s="2" t="s">
        <v>68</v>
      </c>
      <c r="E246" s="223" t="s">
        <v>201</v>
      </c>
      <c r="F246" s="224" t="s">
        <v>10</v>
      </c>
      <c r="G246" s="225" t="s">
        <v>404</v>
      </c>
      <c r="H246" s="2"/>
      <c r="I246" s="421">
        <f>SUM(I247)</f>
        <v>26000</v>
      </c>
    </row>
    <row r="247" spans="1:9" s="37" customFormat="1" ht="31.5" x14ac:dyDescent="0.25">
      <c r="A247" s="587" t="s">
        <v>537</v>
      </c>
      <c r="B247" s="284" t="s">
        <v>56</v>
      </c>
      <c r="C247" s="2" t="s">
        <v>10</v>
      </c>
      <c r="D247" s="2" t="s">
        <v>68</v>
      </c>
      <c r="E247" s="223" t="s">
        <v>201</v>
      </c>
      <c r="F247" s="224" t="s">
        <v>10</v>
      </c>
      <c r="G247" s="225" t="s">
        <v>404</v>
      </c>
      <c r="H247" s="2" t="s">
        <v>16</v>
      </c>
      <c r="I247" s="422">
        <v>26000</v>
      </c>
    </row>
    <row r="248" spans="1:9" ht="47.25" x14ac:dyDescent="0.25">
      <c r="A248" s="27" t="s">
        <v>120</v>
      </c>
      <c r="B248" s="30" t="s">
        <v>56</v>
      </c>
      <c r="C248" s="28" t="s">
        <v>10</v>
      </c>
      <c r="D248" s="28" t="s">
        <v>68</v>
      </c>
      <c r="E248" s="220" t="s">
        <v>208</v>
      </c>
      <c r="F248" s="221" t="s">
        <v>383</v>
      </c>
      <c r="G248" s="222" t="s">
        <v>384</v>
      </c>
      <c r="H248" s="28"/>
      <c r="I248" s="420">
        <f>SUM(I249)</f>
        <v>2625066</v>
      </c>
    </row>
    <row r="249" spans="1:9" ht="63" x14ac:dyDescent="0.25">
      <c r="A249" s="3" t="s">
        <v>121</v>
      </c>
      <c r="B249" s="347" t="s">
        <v>56</v>
      </c>
      <c r="C249" s="2" t="s">
        <v>10</v>
      </c>
      <c r="D249" s="2" t="s">
        <v>68</v>
      </c>
      <c r="E249" s="223" t="s">
        <v>209</v>
      </c>
      <c r="F249" s="224" t="s">
        <v>383</v>
      </c>
      <c r="G249" s="225" t="s">
        <v>384</v>
      </c>
      <c r="H249" s="2"/>
      <c r="I249" s="421">
        <f>SUM(I250)</f>
        <v>2625066</v>
      </c>
    </row>
    <row r="250" spans="1:9" ht="78.75" x14ac:dyDescent="0.25">
      <c r="A250" s="3" t="s">
        <v>405</v>
      </c>
      <c r="B250" s="347" t="s">
        <v>56</v>
      </c>
      <c r="C250" s="2" t="s">
        <v>10</v>
      </c>
      <c r="D250" s="2" t="s">
        <v>68</v>
      </c>
      <c r="E250" s="223" t="s">
        <v>209</v>
      </c>
      <c r="F250" s="224" t="s">
        <v>10</v>
      </c>
      <c r="G250" s="225" t="s">
        <v>384</v>
      </c>
      <c r="H250" s="2"/>
      <c r="I250" s="421">
        <f>SUM(I251)</f>
        <v>2625066</v>
      </c>
    </row>
    <row r="251" spans="1:9" ht="31.5" x14ac:dyDescent="0.25">
      <c r="A251" s="3" t="s">
        <v>75</v>
      </c>
      <c r="B251" s="347" t="s">
        <v>56</v>
      </c>
      <c r="C251" s="2" t="s">
        <v>10</v>
      </c>
      <c r="D251" s="2" t="s">
        <v>68</v>
      </c>
      <c r="E251" s="223" t="s">
        <v>209</v>
      </c>
      <c r="F251" s="224" t="s">
        <v>10</v>
      </c>
      <c r="G251" s="225" t="s">
        <v>388</v>
      </c>
      <c r="H251" s="2"/>
      <c r="I251" s="421">
        <f>SUM(I252:I253)</f>
        <v>2625066</v>
      </c>
    </row>
    <row r="252" spans="1:9" ht="63" x14ac:dyDescent="0.25">
      <c r="A252" s="84" t="s">
        <v>76</v>
      </c>
      <c r="B252" s="347" t="s">
        <v>56</v>
      </c>
      <c r="C252" s="2" t="s">
        <v>10</v>
      </c>
      <c r="D252" s="2" t="s">
        <v>68</v>
      </c>
      <c r="E252" s="223" t="s">
        <v>209</v>
      </c>
      <c r="F252" s="224" t="s">
        <v>10</v>
      </c>
      <c r="G252" s="225" t="s">
        <v>388</v>
      </c>
      <c r="H252" s="2" t="s">
        <v>13</v>
      </c>
      <c r="I252" s="422">
        <v>2622066</v>
      </c>
    </row>
    <row r="253" spans="1:9" ht="15.75" x14ac:dyDescent="0.25">
      <c r="A253" s="3" t="s">
        <v>18</v>
      </c>
      <c r="B253" s="347" t="s">
        <v>56</v>
      </c>
      <c r="C253" s="2" t="s">
        <v>10</v>
      </c>
      <c r="D253" s="2" t="s">
        <v>68</v>
      </c>
      <c r="E253" s="223" t="s">
        <v>209</v>
      </c>
      <c r="F253" s="224" t="s">
        <v>10</v>
      </c>
      <c r="G253" s="225" t="s">
        <v>388</v>
      </c>
      <c r="H253" s="2" t="s">
        <v>17</v>
      </c>
      <c r="I253" s="422">
        <v>3000</v>
      </c>
    </row>
    <row r="254" spans="1:9" s="568" customFormat="1" ht="15.75" x14ac:dyDescent="0.25">
      <c r="A254" s="21" t="s">
        <v>23</v>
      </c>
      <c r="B254" s="26" t="s">
        <v>56</v>
      </c>
      <c r="C254" s="22" t="s">
        <v>10</v>
      </c>
      <c r="D254" s="22">
        <v>13</v>
      </c>
      <c r="E254" s="268"/>
      <c r="F254" s="269"/>
      <c r="G254" s="270"/>
      <c r="H254" s="22"/>
      <c r="I254" s="419">
        <f>SUM(I261+I255)</f>
        <v>7475204</v>
      </c>
    </row>
    <row r="255" spans="1:9" s="652" customFormat="1" ht="47.25" x14ac:dyDescent="0.25">
      <c r="A255" s="27" t="s">
        <v>120</v>
      </c>
      <c r="B255" s="30" t="s">
        <v>56</v>
      </c>
      <c r="C255" s="28" t="s">
        <v>10</v>
      </c>
      <c r="D255" s="30">
        <v>13</v>
      </c>
      <c r="E255" s="220" t="s">
        <v>208</v>
      </c>
      <c r="F255" s="221" t="s">
        <v>383</v>
      </c>
      <c r="G255" s="222" t="s">
        <v>384</v>
      </c>
      <c r="H255" s="28"/>
      <c r="I255" s="420">
        <f>SUM(I256)</f>
        <v>1762300</v>
      </c>
    </row>
    <row r="256" spans="1:9" s="652" customFormat="1" ht="63" x14ac:dyDescent="0.25">
      <c r="A256" s="3" t="s">
        <v>121</v>
      </c>
      <c r="B256" s="653" t="s">
        <v>56</v>
      </c>
      <c r="C256" s="2" t="s">
        <v>10</v>
      </c>
      <c r="D256" s="653">
        <v>13</v>
      </c>
      <c r="E256" s="223" t="s">
        <v>209</v>
      </c>
      <c r="F256" s="224" t="s">
        <v>383</v>
      </c>
      <c r="G256" s="225" t="s">
        <v>384</v>
      </c>
      <c r="H256" s="2"/>
      <c r="I256" s="421">
        <f>SUM(I257)</f>
        <v>1762300</v>
      </c>
    </row>
    <row r="257" spans="1:9" s="652" customFormat="1" ht="78.75" x14ac:dyDescent="0.25">
      <c r="A257" s="3" t="s">
        <v>405</v>
      </c>
      <c r="B257" s="653" t="s">
        <v>56</v>
      </c>
      <c r="C257" s="2" t="s">
        <v>10</v>
      </c>
      <c r="D257" s="653">
        <v>13</v>
      </c>
      <c r="E257" s="223" t="s">
        <v>209</v>
      </c>
      <c r="F257" s="224" t="s">
        <v>10</v>
      </c>
      <c r="G257" s="225" t="s">
        <v>384</v>
      </c>
      <c r="H257" s="2"/>
      <c r="I257" s="421">
        <f>SUM(I258)</f>
        <v>1762300</v>
      </c>
    </row>
    <row r="258" spans="1:9" s="652" customFormat="1" ht="31.5" x14ac:dyDescent="0.25">
      <c r="A258" s="3" t="s">
        <v>84</v>
      </c>
      <c r="B258" s="653" t="s">
        <v>56</v>
      </c>
      <c r="C258" s="2" t="s">
        <v>10</v>
      </c>
      <c r="D258" s="653">
        <v>13</v>
      </c>
      <c r="E258" s="223" t="s">
        <v>209</v>
      </c>
      <c r="F258" s="224" t="s">
        <v>10</v>
      </c>
      <c r="G258" s="225" t="s">
        <v>415</v>
      </c>
      <c r="H258" s="2"/>
      <c r="I258" s="421">
        <f>SUM(I259:I260)</f>
        <v>1762300</v>
      </c>
    </row>
    <row r="259" spans="1:9" s="652" customFormat="1" ht="63" x14ac:dyDescent="0.25">
      <c r="A259" s="84" t="s">
        <v>76</v>
      </c>
      <c r="B259" s="653" t="s">
        <v>56</v>
      </c>
      <c r="C259" s="2" t="s">
        <v>10</v>
      </c>
      <c r="D259" s="653">
        <v>13</v>
      </c>
      <c r="E259" s="223" t="s">
        <v>209</v>
      </c>
      <c r="F259" s="224" t="s">
        <v>10</v>
      </c>
      <c r="G259" s="225" t="s">
        <v>415</v>
      </c>
      <c r="H259" s="2" t="s">
        <v>13</v>
      </c>
      <c r="I259" s="422">
        <v>1717300</v>
      </c>
    </row>
    <row r="260" spans="1:9" s="652" customFormat="1" ht="31.5" x14ac:dyDescent="0.25">
      <c r="A260" s="587" t="s">
        <v>537</v>
      </c>
      <c r="B260" s="653" t="s">
        <v>56</v>
      </c>
      <c r="C260" s="2" t="s">
        <v>10</v>
      </c>
      <c r="D260" s="653">
        <v>13</v>
      </c>
      <c r="E260" s="223" t="s">
        <v>209</v>
      </c>
      <c r="F260" s="224" t="s">
        <v>10</v>
      </c>
      <c r="G260" s="225" t="s">
        <v>415</v>
      </c>
      <c r="H260" s="2" t="s">
        <v>16</v>
      </c>
      <c r="I260" s="422">
        <v>45000</v>
      </c>
    </row>
    <row r="261" spans="1:9" ht="31.5" x14ac:dyDescent="0.25">
      <c r="A261" s="75" t="s">
        <v>24</v>
      </c>
      <c r="B261" s="30" t="s">
        <v>56</v>
      </c>
      <c r="C261" s="28" t="s">
        <v>10</v>
      </c>
      <c r="D261" s="30">
        <v>13</v>
      </c>
      <c r="E261" s="226" t="s">
        <v>193</v>
      </c>
      <c r="F261" s="227" t="s">
        <v>383</v>
      </c>
      <c r="G261" s="228" t="s">
        <v>384</v>
      </c>
      <c r="H261" s="28"/>
      <c r="I261" s="420">
        <f>SUM(I262)</f>
        <v>5712904</v>
      </c>
    </row>
    <row r="262" spans="1:9" ht="31.5" x14ac:dyDescent="0.25">
      <c r="A262" s="84" t="s">
        <v>83</v>
      </c>
      <c r="B262" s="347" t="s">
        <v>56</v>
      </c>
      <c r="C262" s="2" t="s">
        <v>10</v>
      </c>
      <c r="D262" s="347">
        <v>13</v>
      </c>
      <c r="E262" s="241" t="s">
        <v>194</v>
      </c>
      <c r="F262" s="242" t="s">
        <v>383</v>
      </c>
      <c r="G262" s="243" t="s">
        <v>384</v>
      </c>
      <c r="H262" s="2"/>
      <c r="I262" s="421">
        <f>SUM(I263)</f>
        <v>5712904</v>
      </c>
    </row>
    <row r="263" spans="1:9" ht="30.75" customHeight="1" x14ac:dyDescent="0.25">
      <c r="A263" s="3" t="s">
        <v>101</v>
      </c>
      <c r="B263" s="347" t="s">
        <v>56</v>
      </c>
      <c r="C263" s="2" t="s">
        <v>10</v>
      </c>
      <c r="D263" s="347">
        <v>13</v>
      </c>
      <c r="E263" s="241" t="s">
        <v>194</v>
      </c>
      <c r="F263" s="242" t="s">
        <v>383</v>
      </c>
      <c r="G263" s="243" t="s">
        <v>412</v>
      </c>
      <c r="H263" s="2"/>
      <c r="I263" s="421">
        <f>SUM(I264)</f>
        <v>5712904</v>
      </c>
    </row>
    <row r="264" spans="1:9" ht="15.75" customHeight="1" x14ac:dyDescent="0.25">
      <c r="A264" s="3" t="s">
        <v>18</v>
      </c>
      <c r="B264" s="347" t="s">
        <v>56</v>
      </c>
      <c r="C264" s="2" t="s">
        <v>10</v>
      </c>
      <c r="D264" s="347">
        <v>13</v>
      </c>
      <c r="E264" s="241" t="s">
        <v>194</v>
      </c>
      <c r="F264" s="242" t="s">
        <v>383</v>
      </c>
      <c r="G264" s="243" t="s">
        <v>412</v>
      </c>
      <c r="H264" s="2" t="s">
        <v>17</v>
      </c>
      <c r="I264" s="422">
        <v>5712904</v>
      </c>
    </row>
    <row r="265" spans="1:9" ht="47.25" x14ac:dyDescent="0.25">
      <c r="A265" s="113" t="s">
        <v>46</v>
      </c>
      <c r="B265" s="19" t="s">
        <v>56</v>
      </c>
      <c r="C265" s="19">
        <v>14</v>
      </c>
      <c r="D265" s="19"/>
      <c r="E265" s="250"/>
      <c r="F265" s="251"/>
      <c r="G265" s="252"/>
      <c r="H265" s="15"/>
      <c r="I265" s="418">
        <f>SUM(I266+I272)</f>
        <v>6577489</v>
      </c>
    </row>
    <row r="266" spans="1:9" ht="31.5" x14ac:dyDescent="0.25">
      <c r="A266" s="109" t="s">
        <v>47</v>
      </c>
      <c r="B266" s="26" t="s">
        <v>56</v>
      </c>
      <c r="C266" s="26">
        <v>14</v>
      </c>
      <c r="D266" s="22" t="s">
        <v>10</v>
      </c>
      <c r="E266" s="217"/>
      <c r="F266" s="218"/>
      <c r="G266" s="219"/>
      <c r="H266" s="22"/>
      <c r="I266" s="419">
        <f>SUM(I267)</f>
        <v>6577489</v>
      </c>
    </row>
    <row r="267" spans="1:9" ht="47.25" x14ac:dyDescent="0.25">
      <c r="A267" s="102" t="s">
        <v>120</v>
      </c>
      <c r="B267" s="30" t="s">
        <v>56</v>
      </c>
      <c r="C267" s="30">
        <v>14</v>
      </c>
      <c r="D267" s="28" t="s">
        <v>10</v>
      </c>
      <c r="E267" s="220" t="s">
        <v>208</v>
      </c>
      <c r="F267" s="221" t="s">
        <v>383</v>
      </c>
      <c r="G267" s="222" t="s">
        <v>384</v>
      </c>
      <c r="H267" s="28"/>
      <c r="I267" s="420">
        <f>SUM(I268)</f>
        <v>6577489</v>
      </c>
    </row>
    <row r="268" spans="1:9" ht="63" x14ac:dyDescent="0.25">
      <c r="A268" s="101" t="s">
        <v>169</v>
      </c>
      <c r="B268" s="347" t="s">
        <v>56</v>
      </c>
      <c r="C268" s="347">
        <v>14</v>
      </c>
      <c r="D268" s="2" t="s">
        <v>10</v>
      </c>
      <c r="E268" s="223" t="s">
        <v>212</v>
      </c>
      <c r="F268" s="224" t="s">
        <v>383</v>
      </c>
      <c r="G268" s="225" t="s">
        <v>384</v>
      </c>
      <c r="H268" s="2"/>
      <c r="I268" s="421">
        <f>SUM(I269)</f>
        <v>6577489</v>
      </c>
    </row>
    <row r="269" spans="1:9" ht="34.5" customHeight="1" x14ac:dyDescent="0.25">
      <c r="A269" s="101" t="s">
        <v>490</v>
      </c>
      <c r="B269" s="347" t="s">
        <v>56</v>
      </c>
      <c r="C269" s="347">
        <v>14</v>
      </c>
      <c r="D269" s="2" t="s">
        <v>10</v>
      </c>
      <c r="E269" s="223" t="s">
        <v>212</v>
      </c>
      <c r="F269" s="224" t="s">
        <v>12</v>
      </c>
      <c r="G269" s="225" t="s">
        <v>384</v>
      </c>
      <c r="H269" s="2"/>
      <c r="I269" s="421">
        <f>SUM(I270)</f>
        <v>6577489</v>
      </c>
    </row>
    <row r="270" spans="1:9" ht="47.25" x14ac:dyDescent="0.25">
      <c r="A270" s="101" t="s">
        <v>492</v>
      </c>
      <c r="B270" s="347" t="s">
        <v>56</v>
      </c>
      <c r="C270" s="347">
        <v>14</v>
      </c>
      <c r="D270" s="2" t="s">
        <v>10</v>
      </c>
      <c r="E270" s="223" t="s">
        <v>212</v>
      </c>
      <c r="F270" s="224" t="s">
        <v>12</v>
      </c>
      <c r="G270" s="225" t="s">
        <v>491</v>
      </c>
      <c r="H270" s="2"/>
      <c r="I270" s="421">
        <f>SUM(I271)</f>
        <v>6577489</v>
      </c>
    </row>
    <row r="271" spans="1:9" ht="15.75" x14ac:dyDescent="0.25">
      <c r="A271" s="101" t="s">
        <v>21</v>
      </c>
      <c r="B271" s="347" t="s">
        <v>56</v>
      </c>
      <c r="C271" s="347">
        <v>14</v>
      </c>
      <c r="D271" s="2" t="s">
        <v>10</v>
      </c>
      <c r="E271" s="223" t="s">
        <v>212</v>
      </c>
      <c r="F271" s="224" t="s">
        <v>12</v>
      </c>
      <c r="G271" s="225" t="s">
        <v>491</v>
      </c>
      <c r="H271" s="2" t="s">
        <v>66</v>
      </c>
      <c r="I271" s="423">
        <v>6577489</v>
      </c>
    </row>
    <row r="272" spans="1:9" ht="15.75" hidden="1" x14ac:dyDescent="0.25">
      <c r="A272" s="109" t="s">
        <v>174</v>
      </c>
      <c r="B272" s="26" t="s">
        <v>56</v>
      </c>
      <c r="C272" s="26">
        <v>14</v>
      </c>
      <c r="D272" s="22" t="s">
        <v>15</v>
      </c>
      <c r="E272" s="217"/>
      <c r="F272" s="218"/>
      <c r="G272" s="219"/>
      <c r="H272" s="23"/>
      <c r="I272" s="419">
        <f>SUM(I273)</f>
        <v>0</v>
      </c>
    </row>
    <row r="273" spans="1:9" ht="47.25" hidden="1" x14ac:dyDescent="0.25">
      <c r="A273" s="102" t="s">
        <v>120</v>
      </c>
      <c r="B273" s="30" t="s">
        <v>56</v>
      </c>
      <c r="C273" s="30">
        <v>14</v>
      </c>
      <c r="D273" s="28" t="s">
        <v>15</v>
      </c>
      <c r="E273" s="220" t="s">
        <v>208</v>
      </c>
      <c r="F273" s="221" t="s">
        <v>383</v>
      </c>
      <c r="G273" s="222" t="s">
        <v>384</v>
      </c>
      <c r="H273" s="28"/>
      <c r="I273" s="420">
        <f>SUM(I274)</f>
        <v>0</v>
      </c>
    </row>
    <row r="274" spans="1:9" ht="63" hidden="1" x14ac:dyDescent="0.25">
      <c r="A274" s="101" t="s">
        <v>169</v>
      </c>
      <c r="B274" s="347" t="s">
        <v>56</v>
      </c>
      <c r="C274" s="347">
        <v>14</v>
      </c>
      <c r="D274" s="2" t="s">
        <v>15</v>
      </c>
      <c r="E274" s="223" t="s">
        <v>212</v>
      </c>
      <c r="F274" s="224" t="s">
        <v>383</v>
      </c>
      <c r="G274" s="225" t="s">
        <v>384</v>
      </c>
      <c r="H274" s="72"/>
      <c r="I274" s="421">
        <f>SUM(I275)</f>
        <v>0</v>
      </c>
    </row>
    <row r="275" spans="1:9" ht="34.5" hidden="1" customHeight="1" x14ac:dyDescent="0.25">
      <c r="A275" s="353" t="s">
        <v>528</v>
      </c>
      <c r="B275" s="287" t="s">
        <v>56</v>
      </c>
      <c r="C275" s="347">
        <v>14</v>
      </c>
      <c r="D275" s="2" t="s">
        <v>15</v>
      </c>
      <c r="E275" s="262" t="s">
        <v>212</v>
      </c>
      <c r="F275" s="263" t="s">
        <v>20</v>
      </c>
      <c r="G275" s="264" t="s">
        <v>384</v>
      </c>
      <c r="H275" s="354"/>
      <c r="I275" s="421">
        <f>SUM(I276)</f>
        <v>0</v>
      </c>
    </row>
    <row r="276" spans="1:9" ht="31.5" hidden="1" x14ac:dyDescent="0.25">
      <c r="A276" s="104" t="s">
        <v>767</v>
      </c>
      <c r="B276" s="287" t="s">
        <v>56</v>
      </c>
      <c r="C276" s="347">
        <v>14</v>
      </c>
      <c r="D276" s="2" t="s">
        <v>15</v>
      </c>
      <c r="E276" s="262" t="s">
        <v>212</v>
      </c>
      <c r="F276" s="263" t="s">
        <v>20</v>
      </c>
      <c r="G276" s="264" t="s">
        <v>529</v>
      </c>
      <c r="H276" s="354"/>
      <c r="I276" s="421">
        <f>SUM(I277)</f>
        <v>0</v>
      </c>
    </row>
    <row r="277" spans="1:9" ht="15.75" hidden="1" x14ac:dyDescent="0.25">
      <c r="A277" s="111" t="s">
        <v>21</v>
      </c>
      <c r="B277" s="50" t="s">
        <v>56</v>
      </c>
      <c r="C277" s="347">
        <v>14</v>
      </c>
      <c r="D277" s="2" t="s">
        <v>15</v>
      </c>
      <c r="E277" s="262" t="s">
        <v>212</v>
      </c>
      <c r="F277" s="263" t="s">
        <v>20</v>
      </c>
      <c r="G277" s="264" t="s">
        <v>529</v>
      </c>
      <c r="H277" s="36" t="s">
        <v>66</v>
      </c>
      <c r="I277" s="405"/>
    </row>
    <row r="278" spans="1:9" ht="18.75" customHeight="1" x14ac:dyDescent="0.25">
      <c r="A278" s="441" t="s">
        <v>53</v>
      </c>
      <c r="B278" s="442" t="s">
        <v>54</v>
      </c>
      <c r="C278" s="443"/>
      <c r="D278" s="444"/>
      <c r="E278" s="445"/>
      <c r="F278" s="446"/>
      <c r="G278" s="447"/>
      <c r="H278" s="448"/>
      <c r="I278" s="436">
        <f>SUM(I279)</f>
        <v>1225686</v>
      </c>
    </row>
    <row r="279" spans="1:9" ht="18.75" customHeight="1" x14ac:dyDescent="0.25">
      <c r="A279" s="283" t="s">
        <v>9</v>
      </c>
      <c r="B279" s="300" t="s">
        <v>54</v>
      </c>
      <c r="C279" s="15" t="s">
        <v>10</v>
      </c>
      <c r="D279" s="15"/>
      <c r="E279" s="294"/>
      <c r="F279" s="295"/>
      <c r="G279" s="296"/>
      <c r="H279" s="15"/>
      <c r="I279" s="418">
        <f>SUM(I280)</f>
        <v>1225686</v>
      </c>
    </row>
    <row r="280" spans="1:9" ht="47.25" x14ac:dyDescent="0.25">
      <c r="A280" s="21" t="s">
        <v>14</v>
      </c>
      <c r="B280" s="26" t="s">
        <v>54</v>
      </c>
      <c r="C280" s="22" t="s">
        <v>10</v>
      </c>
      <c r="D280" s="22" t="s">
        <v>15</v>
      </c>
      <c r="E280" s="217"/>
      <c r="F280" s="218"/>
      <c r="G280" s="219"/>
      <c r="H280" s="23"/>
      <c r="I280" s="419">
        <f>SUM(I281,I286)</f>
        <v>1225686</v>
      </c>
    </row>
    <row r="281" spans="1:9" ht="47.25" x14ac:dyDescent="0.25">
      <c r="A281" s="75" t="s">
        <v>105</v>
      </c>
      <c r="B281" s="30" t="s">
        <v>54</v>
      </c>
      <c r="C281" s="28" t="s">
        <v>10</v>
      </c>
      <c r="D281" s="28" t="s">
        <v>15</v>
      </c>
      <c r="E281" s="232" t="s">
        <v>386</v>
      </c>
      <c r="F281" s="233" t="s">
        <v>383</v>
      </c>
      <c r="G281" s="234" t="s">
        <v>384</v>
      </c>
      <c r="H281" s="28"/>
      <c r="I281" s="420">
        <f>SUM(I282)</f>
        <v>53000</v>
      </c>
    </row>
    <row r="282" spans="1:9" ht="63" x14ac:dyDescent="0.25">
      <c r="A282" s="76" t="s">
        <v>106</v>
      </c>
      <c r="B282" s="53" t="s">
        <v>54</v>
      </c>
      <c r="C282" s="2" t="s">
        <v>10</v>
      </c>
      <c r="D282" s="2" t="s">
        <v>15</v>
      </c>
      <c r="E282" s="235" t="s">
        <v>387</v>
      </c>
      <c r="F282" s="236" t="s">
        <v>383</v>
      </c>
      <c r="G282" s="237" t="s">
        <v>384</v>
      </c>
      <c r="H282" s="44"/>
      <c r="I282" s="421">
        <f>SUM(I283)</f>
        <v>53000</v>
      </c>
    </row>
    <row r="283" spans="1:9" ht="47.25" x14ac:dyDescent="0.25">
      <c r="A283" s="76" t="s">
        <v>390</v>
      </c>
      <c r="B283" s="53" t="s">
        <v>54</v>
      </c>
      <c r="C283" s="2" t="s">
        <v>10</v>
      </c>
      <c r="D283" s="2" t="s">
        <v>15</v>
      </c>
      <c r="E283" s="235" t="s">
        <v>387</v>
      </c>
      <c r="F283" s="236" t="s">
        <v>10</v>
      </c>
      <c r="G283" s="237" t="s">
        <v>384</v>
      </c>
      <c r="H283" s="44"/>
      <c r="I283" s="421">
        <f>SUM(I284)</f>
        <v>53000</v>
      </c>
    </row>
    <row r="284" spans="1:9" ht="16.5" customHeight="1" x14ac:dyDescent="0.25">
      <c r="A284" s="76" t="s">
        <v>107</v>
      </c>
      <c r="B284" s="53" t="s">
        <v>54</v>
      </c>
      <c r="C284" s="2" t="s">
        <v>10</v>
      </c>
      <c r="D284" s="2" t="s">
        <v>15</v>
      </c>
      <c r="E284" s="235" t="s">
        <v>387</v>
      </c>
      <c r="F284" s="236" t="s">
        <v>10</v>
      </c>
      <c r="G284" s="237" t="s">
        <v>389</v>
      </c>
      <c r="H284" s="44"/>
      <c r="I284" s="421">
        <f>SUM(I285)</f>
        <v>53000</v>
      </c>
    </row>
    <row r="285" spans="1:9" ht="30.75" customHeight="1" x14ac:dyDescent="0.25">
      <c r="A285" s="586" t="s">
        <v>537</v>
      </c>
      <c r="B285" s="284" t="s">
        <v>54</v>
      </c>
      <c r="C285" s="2" t="s">
        <v>10</v>
      </c>
      <c r="D285" s="2" t="s">
        <v>15</v>
      </c>
      <c r="E285" s="235" t="s">
        <v>387</v>
      </c>
      <c r="F285" s="236" t="s">
        <v>10</v>
      </c>
      <c r="G285" s="237" t="s">
        <v>389</v>
      </c>
      <c r="H285" s="2" t="s">
        <v>16</v>
      </c>
      <c r="I285" s="423">
        <v>53000</v>
      </c>
    </row>
    <row r="286" spans="1:9" ht="31.5" x14ac:dyDescent="0.25">
      <c r="A286" s="27" t="s">
        <v>108</v>
      </c>
      <c r="B286" s="30" t="s">
        <v>54</v>
      </c>
      <c r="C286" s="28" t="s">
        <v>10</v>
      </c>
      <c r="D286" s="28" t="s">
        <v>15</v>
      </c>
      <c r="E286" s="220" t="s">
        <v>213</v>
      </c>
      <c r="F286" s="221" t="s">
        <v>383</v>
      </c>
      <c r="G286" s="222" t="s">
        <v>384</v>
      </c>
      <c r="H286" s="28"/>
      <c r="I286" s="420">
        <f>SUM(I287+I290)</f>
        <v>1172686</v>
      </c>
    </row>
    <row r="287" spans="1:9" ht="31.5" x14ac:dyDescent="0.25">
      <c r="A287" s="3" t="s">
        <v>109</v>
      </c>
      <c r="B287" s="347" t="s">
        <v>54</v>
      </c>
      <c r="C287" s="2" t="s">
        <v>10</v>
      </c>
      <c r="D287" s="2" t="s">
        <v>15</v>
      </c>
      <c r="E287" s="223" t="s">
        <v>214</v>
      </c>
      <c r="F287" s="224" t="s">
        <v>383</v>
      </c>
      <c r="G287" s="225" t="s">
        <v>384</v>
      </c>
      <c r="H287" s="2"/>
      <c r="I287" s="421">
        <f>SUM(I288)</f>
        <v>697604</v>
      </c>
    </row>
    <row r="288" spans="1:9" ht="31.5" x14ac:dyDescent="0.25">
      <c r="A288" s="3" t="s">
        <v>75</v>
      </c>
      <c r="B288" s="347" t="s">
        <v>54</v>
      </c>
      <c r="C288" s="2" t="s">
        <v>10</v>
      </c>
      <c r="D288" s="2" t="s">
        <v>15</v>
      </c>
      <c r="E288" s="223" t="s">
        <v>214</v>
      </c>
      <c r="F288" s="224" t="s">
        <v>383</v>
      </c>
      <c r="G288" s="225" t="s">
        <v>388</v>
      </c>
      <c r="H288" s="2"/>
      <c r="I288" s="421">
        <f>SUM(I289)</f>
        <v>697604</v>
      </c>
    </row>
    <row r="289" spans="1:11" ht="63" x14ac:dyDescent="0.25">
      <c r="A289" s="84" t="s">
        <v>76</v>
      </c>
      <c r="B289" s="347" t="s">
        <v>54</v>
      </c>
      <c r="C289" s="2" t="s">
        <v>10</v>
      </c>
      <c r="D289" s="2" t="s">
        <v>15</v>
      </c>
      <c r="E289" s="223" t="s">
        <v>214</v>
      </c>
      <c r="F289" s="224" t="s">
        <v>383</v>
      </c>
      <c r="G289" s="225" t="s">
        <v>388</v>
      </c>
      <c r="H289" s="2" t="s">
        <v>13</v>
      </c>
      <c r="I289" s="422">
        <v>697604</v>
      </c>
    </row>
    <row r="290" spans="1:11" s="515" customFormat="1" ht="15.75" x14ac:dyDescent="0.25">
      <c r="A290" s="84" t="s">
        <v>672</v>
      </c>
      <c r="B290" s="518" t="s">
        <v>54</v>
      </c>
      <c r="C290" s="2" t="s">
        <v>10</v>
      </c>
      <c r="D290" s="2" t="s">
        <v>15</v>
      </c>
      <c r="E290" s="223" t="s">
        <v>670</v>
      </c>
      <c r="F290" s="224" t="s">
        <v>383</v>
      </c>
      <c r="G290" s="225" t="s">
        <v>384</v>
      </c>
      <c r="H290" s="2"/>
      <c r="I290" s="424">
        <f>SUM(I291)</f>
        <v>475082</v>
      </c>
    </row>
    <row r="291" spans="1:11" s="515" customFormat="1" ht="31.5" x14ac:dyDescent="0.25">
      <c r="A291" s="84" t="s">
        <v>673</v>
      </c>
      <c r="B291" s="518" t="s">
        <v>54</v>
      </c>
      <c r="C291" s="2" t="s">
        <v>10</v>
      </c>
      <c r="D291" s="2" t="s">
        <v>15</v>
      </c>
      <c r="E291" s="223" t="s">
        <v>670</v>
      </c>
      <c r="F291" s="224" t="s">
        <v>383</v>
      </c>
      <c r="G291" s="225" t="s">
        <v>671</v>
      </c>
      <c r="H291" s="2"/>
      <c r="I291" s="424">
        <f>SUM(I292:I293)</f>
        <v>475082</v>
      </c>
    </row>
    <row r="292" spans="1:11" s="515" customFormat="1" ht="63" x14ac:dyDescent="0.25">
      <c r="A292" s="84" t="s">
        <v>76</v>
      </c>
      <c r="B292" s="518" t="s">
        <v>54</v>
      </c>
      <c r="C292" s="2" t="s">
        <v>10</v>
      </c>
      <c r="D292" s="2" t="s">
        <v>15</v>
      </c>
      <c r="E292" s="223" t="s">
        <v>670</v>
      </c>
      <c r="F292" s="224" t="s">
        <v>383</v>
      </c>
      <c r="G292" s="225" t="s">
        <v>671</v>
      </c>
      <c r="H292" s="2" t="s">
        <v>13</v>
      </c>
      <c r="I292" s="422">
        <v>450082</v>
      </c>
    </row>
    <row r="293" spans="1:11" s="515" customFormat="1" ht="31.5" x14ac:dyDescent="0.25">
      <c r="A293" s="586" t="s">
        <v>537</v>
      </c>
      <c r="B293" s="518" t="s">
        <v>54</v>
      </c>
      <c r="C293" s="2" t="s">
        <v>10</v>
      </c>
      <c r="D293" s="2" t="s">
        <v>15</v>
      </c>
      <c r="E293" s="223" t="s">
        <v>670</v>
      </c>
      <c r="F293" s="224" t="s">
        <v>383</v>
      </c>
      <c r="G293" s="225" t="s">
        <v>671</v>
      </c>
      <c r="H293" s="2" t="s">
        <v>16</v>
      </c>
      <c r="I293" s="422">
        <v>25000</v>
      </c>
    </row>
    <row r="294" spans="1:11" ht="30" customHeight="1" x14ac:dyDescent="0.25">
      <c r="A294" s="449" t="s">
        <v>51</v>
      </c>
      <c r="B294" s="450" t="s">
        <v>52</v>
      </c>
      <c r="C294" s="443"/>
      <c r="D294" s="451"/>
      <c r="E294" s="452"/>
      <c r="F294" s="453"/>
      <c r="G294" s="447"/>
      <c r="H294" s="448"/>
      <c r="I294" s="436">
        <f>SUM(I302+I479+I295)</f>
        <v>321183028</v>
      </c>
      <c r="J294" s="472"/>
      <c r="K294" s="472"/>
    </row>
    <row r="295" spans="1:11" ht="16.5" hidden="1" customHeight="1" x14ac:dyDescent="0.25">
      <c r="A295" s="282" t="s">
        <v>25</v>
      </c>
      <c r="B295" s="19" t="s">
        <v>52</v>
      </c>
      <c r="C295" s="15" t="s">
        <v>20</v>
      </c>
      <c r="D295" s="19"/>
      <c r="E295" s="288"/>
      <c r="F295" s="289"/>
      <c r="G295" s="290"/>
      <c r="H295" s="15"/>
      <c r="I295" s="418">
        <f t="shared" ref="I295:I300" si="0">SUM(I296)</f>
        <v>0</v>
      </c>
    </row>
    <row r="296" spans="1:11" ht="17.25" hidden="1" customHeight="1" x14ac:dyDescent="0.25">
      <c r="A296" s="97" t="s">
        <v>26</v>
      </c>
      <c r="B296" s="26" t="s">
        <v>52</v>
      </c>
      <c r="C296" s="22" t="s">
        <v>20</v>
      </c>
      <c r="D296" s="26">
        <v>12</v>
      </c>
      <c r="E296" s="98"/>
      <c r="F296" s="291"/>
      <c r="G296" s="292"/>
      <c r="H296" s="22"/>
      <c r="I296" s="419">
        <f t="shared" si="0"/>
        <v>0</v>
      </c>
    </row>
    <row r="297" spans="1:11" ht="47.25" hidden="1" x14ac:dyDescent="0.25">
      <c r="A297" s="27" t="s">
        <v>137</v>
      </c>
      <c r="B297" s="30" t="s">
        <v>52</v>
      </c>
      <c r="C297" s="28" t="s">
        <v>20</v>
      </c>
      <c r="D297" s="30">
        <v>12</v>
      </c>
      <c r="E297" s="226" t="s">
        <v>428</v>
      </c>
      <c r="F297" s="227" t="s">
        <v>383</v>
      </c>
      <c r="G297" s="228" t="s">
        <v>384</v>
      </c>
      <c r="H297" s="28"/>
      <c r="I297" s="420">
        <f t="shared" si="0"/>
        <v>0</v>
      </c>
    </row>
    <row r="298" spans="1:11" ht="63" hidden="1" x14ac:dyDescent="0.25">
      <c r="A298" s="7" t="s">
        <v>138</v>
      </c>
      <c r="B298" s="293" t="s">
        <v>52</v>
      </c>
      <c r="C298" s="5" t="s">
        <v>20</v>
      </c>
      <c r="D298" s="361">
        <v>12</v>
      </c>
      <c r="E298" s="241" t="s">
        <v>203</v>
      </c>
      <c r="F298" s="242" t="s">
        <v>383</v>
      </c>
      <c r="G298" s="243" t="s">
        <v>384</v>
      </c>
      <c r="H298" s="2"/>
      <c r="I298" s="421">
        <f t="shared" si="0"/>
        <v>0</v>
      </c>
    </row>
    <row r="299" spans="1:11" ht="35.25" hidden="1" customHeight="1" x14ac:dyDescent="0.25">
      <c r="A299" s="588" t="s">
        <v>429</v>
      </c>
      <c r="B299" s="6" t="s">
        <v>52</v>
      </c>
      <c r="C299" s="5" t="s">
        <v>20</v>
      </c>
      <c r="D299" s="361">
        <v>12</v>
      </c>
      <c r="E299" s="241" t="s">
        <v>203</v>
      </c>
      <c r="F299" s="242" t="s">
        <v>10</v>
      </c>
      <c r="G299" s="243" t="s">
        <v>384</v>
      </c>
      <c r="H299" s="271"/>
      <c r="I299" s="421">
        <f t="shared" si="0"/>
        <v>0</v>
      </c>
    </row>
    <row r="300" spans="1:11" ht="15.75" hidden="1" customHeight="1" x14ac:dyDescent="0.25">
      <c r="A300" s="61" t="s">
        <v>97</v>
      </c>
      <c r="B300" s="347" t="s">
        <v>52</v>
      </c>
      <c r="C300" s="5" t="s">
        <v>20</v>
      </c>
      <c r="D300" s="361">
        <v>12</v>
      </c>
      <c r="E300" s="241" t="s">
        <v>203</v>
      </c>
      <c r="F300" s="242" t="s">
        <v>10</v>
      </c>
      <c r="G300" s="243" t="s">
        <v>430</v>
      </c>
      <c r="H300" s="59"/>
      <c r="I300" s="421">
        <f t="shared" si="0"/>
        <v>0</v>
      </c>
    </row>
    <row r="301" spans="1:11" ht="30" hidden="1" customHeight="1" x14ac:dyDescent="0.25">
      <c r="A301" s="585" t="s">
        <v>537</v>
      </c>
      <c r="B301" s="6" t="s">
        <v>52</v>
      </c>
      <c r="C301" s="5" t="s">
        <v>20</v>
      </c>
      <c r="D301" s="361">
        <v>12</v>
      </c>
      <c r="E301" s="241" t="s">
        <v>203</v>
      </c>
      <c r="F301" s="242" t="s">
        <v>10</v>
      </c>
      <c r="G301" s="243" t="s">
        <v>430</v>
      </c>
      <c r="H301" s="59" t="s">
        <v>16</v>
      </c>
      <c r="I301" s="423"/>
    </row>
    <row r="302" spans="1:11" ht="15.75" x14ac:dyDescent="0.25">
      <c r="A302" s="282" t="s">
        <v>27</v>
      </c>
      <c r="B302" s="19" t="s">
        <v>52</v>
      </c>
      <c r="C302" s="15" t="s">
        <v>29</v>
      </c>
      <c r="D302" s="19"/>
      <c r="E302" s="288"/>
      <c r="F302" s="289"/>
      <c r="G302" s="290"/>
      <c r="H302" s="15"/>
      <c r="I302" s="418">
        <f>SUM(I303+I332+I411+I436+I446)</f>
        <v>313336000</v>
      </c>
    </row>
    <row r="303" spans="1:11" ht="15.75" x14ac:dyDescent="0.25">
      <c r="A303" s="97" t="s">
        <v>28</v>
      </c>
      <c r="B303" s="26" t="s">
        <v>52</v>
      </c>
      <c r="C303" s="22" t="s">
        <v>29</v>
      </c>
      <c r="D303" s="22" t="s">
        <v>10</v>
      </c>
      <c r="E303" s="268"/>
      <c r="F303" s="269"/>
      <c r="G303" s="270"/>
      <c r="H303" s="22"/>
      <c r="I303" s="419">
        <f>SUM(I304,I327)</f>
        <v>38545392</v>
      </c>
      <c r="J303" s="472"/>
    </row>
    <row r="304" spans="1:11" ht="31.5" x14ac:dyDescent="0.25">
      <c r="A304" s="27" t="s">
        <v>141</v>
      </c>
      <c r="B304" s="33" t="s">
        <v>52</v>
      </c>
      <c r="C304" s="29" t="s">
        <v>29</v>
      </c>
      <c r="D304" s="29" t="s">
        <v>10</v>
      </c>
      <c r="E304" s="220" t="s">
        <v>441</v>
      </c>
      <c r="F304" s="221" t="s">
        <v>383</v>
      </c>
      <c r="G304" s="222" t="s">
        <v>384</v>
      </c>
      <c r="H304" s="31"/>
      <c r="I304" s="420">
        <f>SUM(I305)</f>
        <v>38397392</v>
      </c>
    </row>
    <row r="305" spans="1:9" ht="47.25" x14ac:dyDescent="0.25">
      <c r="A305" s="3" t="s">
        <v>142</v>
      </c>
      <c r="B305" s="361" t="s">
        <v>52</v>
      </c>
      <c r="C305" s="5" t="s">
        <v>29</v>
      </c>
      <c r="D305" s="5" t="s">
        <v>10</v>
      </c>
      <c r="E305" s="223" t="s">
        <v>215</v>
      </c>
      <c r="F305" s="224" t="s">
        <v>383</v>
      </c>
      <c r="G305" s="225" t="s">
        <v>384</v>
      </c>
      <c r="H305" s="59"/>
      <c r="I305" s="421">
        <f>SUM(I306)</f>
        <v>38397392</v>
      </c>
    </row>
    <row r="306" spans="1:9" ht="15.75" x14ac:dyDescent="0.25">
      <c r="A306" s="3" t="s">
        <v>442</v>
      </c>
      <c r="B306" s="361" t="s">
        <v>52</v>
      </c>
      <c r="C306" s="5" t="s">
        <v>29</v>
      </c>
      <c r="D306" s="5" t="s">
        <v>10</v>
      </c>
      <c r="E306" s="223" t="s">
        <v>215</v>
      </c>
      <c r="F306" s="224" t="s">
        <v>10</v>
      </c>
      <c r="G306" s="225" t="s">
        <v>384</v>
      </c>
      <c r="H306" s="59"/>
      <c r="I306" s="421">
        <f>SUM(I312+I315+I321+I317+I319+I307+I310+I325)</f>
        <v>38397392</v>
      </c>
    </row>
    <row r="307" spans="1:9" s="655" customFormat="1" ht="63" x14ac:dyDescent="0.25">
      <c r="A307" s="3" t="s">
        <v>888</v>
      </c>
      <c r="B307" s="657" t="s">
        <v>52</v>
      </c>
      <c r="C307" s="5" t="s">
        <v>29</v>
      </c>
      <c r="D307" s="5" t="s">
        <v>10</v>
      </c>
      <c r="E307" s="223" t="s">
        <v>215</v>
      </c>
      <c r="F307" s="224" t="s">
        <v>10</v>
      </c>
      <c r="G307" s="225" t="s">
        <v>881</v>
      </c>
      <c r="H307" s="59"/>
      <c r="I307" s="421">
        <f>SUM(I308:I309)</f>
        <v>1465157</v>
      </c>
    </row>
    <row r="308" spans="1:9" s="655" customFormat="1" ht="63" x14ac:dyDescent="0.25">
      <c r="A308" s="101" t="s">
        <v>76</v>
      </c>
      <c r="B308" s="657" t="s">
        <v>52</v>
      </c>
      <c r="C308" s="5" t="s">
        <v>29</v>
      </c>
      <c r="D308" s="5" t="s">
        <v>10</v>
      </c>
      <c r="E308" s="223" t="s">
        <v>215</v>
      </c>
      <c r="F308" s="224" t="s">
        <v>10</v>
      </c>
      <c r="G308" s="225" t="s">
        <v>881</v>
      </c>
      <c r="H308" s="59" t="s">
        <v>13</v>
      </c>
      <c r="I308" s="423">
        <v>1020157</v>
      </c>
    </row>
    <row r="309" spans="1:9" s="655" customFormat="1" ht="15.75" x14ac:dyDescent="0.25">
      <c r="A309" s="61" t="s">
        <v>40</v>
      </c>
      <c r="B309" s="657" t="s">
        <v>52</v>
      </c>
      <c r="C309" s="5" t="s">
        <v>29</v>
      </c>
      <c r="D309" s="5" t="s">
        <v>10</v>
      </c>
      <c r="E309" s="223" t="s">
        <v>215</v>
      </c>
      <c r="F309" s="224" t="s">
        <v>10</v>
      </c>
      <c r="G309" s="225" t="s">
        <v>881</v>
      </c>
      <c r="H309" s="59" t="s">
        <v>39</v>
      </c>
      <c r="I309" s="423">
        <v>445000</v>
      </c>
    </row>
    <row r="310" spans="1:9" s="655" customFormat="1" ht="94.5" x14ac:dyDescent="0.25">
      <c r="A310" s="3" t="s">
        <v>889</v>
      </c>
      <c r="B310" s="657" t="s">
        <v>52</v>
      </c>
      <c r="C310" s="5" t="s">
        <v>29</v>
      </c>
      <c r="D310" s="5" t="s">
        <v>10</v>
      </c>
      <c r="E310" s="223" t="s">
        <v>215</v>
      </c>
      <c r="F310" s="224" t="s">
        <v>10</v>
      </c>
      <c r="G310" s="225" t="s">
        <v>882</v>
      </c>
      <c r="H310" s="59"/>
      <c r="I310" s="421">
        <f>SUM(I311)</f>
        <v>193420</v>
      </c>
    </row>
    <row r="311" spans="1:9" s="655" customFormat="1" ht="31.5" x14ac:dyDescent="0.25">
      <c r="A311" s="586" t="s">
        <v>537</v>
      </c>
      <c r="B311" s="657" t="s">
        <v>52</v>
      </c>
      <c r="C311" s="5" t="s">
        <v>29</v>
      </c>
      <c r="D311" s="5" t="s">
        <v>10</v>
      </c>
      <c r="E311" s="223" t="s">
        <v>215</v>
      </c>
      <c r="F311" s="224" t="s">
        <v>10</v>
      </c>
      <c r="G311" s="225" t="s">
        <v>882</v>
      </c>
      <c r="H311" s="59" t="s">
        <v>16</v>
      </c>
      <c r="I311" s="423">
        <v>193420</v>
      </c>
    </row>
    <row r="312" spans="1:9" ht="94.5" x14ac:dyDescent="0.25">
      <c r="A312" s="3" t="s">
        <v>443</v>
      </c>
      <c r="B312" s="361" t="s">
        <v>52</v>
      </c>
      <c r="C312" s="5" t="s">
        <v>29</v>
      </c>
      <c r="D312" s="5" t="s">
        <v>10</v>
      </c>
      <c r="E312" s="223" t="s">
        <v>215</v>
      </c>
      <c r="F312" s="224" t="s">
        <v>10</v>
      </c>
      <c r="G312" s="225" t="s">
        <v>444</v>
      </c>
      <c r="H312" s="2"/>
      <c r="I312" s="421">
        <f>SUM(I313:I314)</f>
        <v>18429532</v>
      </c>
    </row>
    <row r="313" spans="1:9" ht="63" x14ac:dyDescent="0.25">
      <c r="A313" s="101" t="s">
        <v>76</v>
      </c>
      <c r="B313" s="347" t="s">
        <v>52</v>
      </c>
      <c r="C313" s="5" t="s">
        <v>29</v>
      </c>
      <c r="D313" s="5" t="s">
        <v>10</v>
      </c>
      <c r="E313" s="223" t="s">
        <v>215</v>
      </c>
      <c r="F313" s="224" t="s">
        <v>10</v>
      </c>
      <c r="G313" s="225" t="s">
        <v>444</v>
      </c>
      <c r="H313" s="271" t="s">
        <v>13</v>
      </c>
      <c r="I313" s="423">
        <v>18218061</v>
      </c>
    </row>
    <row r="314" spans="1:9" ht="31.5" x14ac:dyDescent="0.25">
      <c r="A314" s="585" t="s">
        <v>537</v>
      </c>
      <c r="B314" s="6" t="s">
        <v>52</v>
      </c>
      <c r="C314" s="5" t="s">
        <v>29</v>
      </c>
      <c r="D314" s="5" t="s">
        <v>10</v>
      </c>
      <c r="E314" s="223" t="s">
        <v>215</v>
      </c>
      <c r="F314" s="224" t="s">
        <v>10</v>
      </c>
      <c r="G314" s="225" t="s">
        <v>444</v>
      </c>
      <c r="H314" s="271" t="s">
        <v>16</v>
      </c>
      <c r="I314" s="423">
        <v>211471</v>
      </c>
    </row>
    <row r="315" spans="1:9" ht="31.5" hidden="1" x14ac:dyDescent="0.25">
      <c r="A315" s="592" t="s">
        <v>534</v>
      </c>
      <c r="B315" s="6" t="s">
        <v>52</v>
      </c>
      <c r="C315" s="5" t="s">
        <v>29</v>
      </c>
      <c r="D315" s="5" t="s">
        <v>10</v>
      </c>
      <c r="E315" s="223" t="s">
        <v>215</v>
      </c>
      <c r="F315" s="224" t="s">
        <v>10</v>
      </c>
      <c r="G315" s="225" t="s">
        <v>533</v>
      </c>
      <c r="H315" s="271"/>
      <c r="I315" s="421">
        <f>SUM(I316)</f>
        <v>0</v>
      </c>
    </row>
    <row r="316" spans="1:9" ht="31.5" hidden="1" x14ac:dyDescent="0.25">
      <c r="A316" s="585" t="s">
        <v>537</v>
      </c>
      <c r="B316" s="6" t="s">
        <v>52</v>
      </c>
      <c r="C316" s="5" t="s">
        <v>29</v>
      </c>
      <c r="D316" s="5" t="s">
        <v>10</v>
      </c>
      <c r="E316" s="223" t="s">
        <v>215</v>
      </c>
      <c r="F316" s="224" t="s">
        <v>10</v>
      </c>
      <c r="G316" s="225" t="s">
        <v>533</v>
      </c>
      <c r="H316" s="271" t="s">
        <v>16</v>
      </c>
      <c r="I316" s="423"/>
    </row>
    <row r="317" spans="1:9" s="627" customFormat="1" ht="78.75" x14ac:dyDescent="0.25">
      <c r="A317" s="540" t="s">
        <v>845</v>
      </c>
      <c r="B317" s="6" t="s">
        <v>52</v>
      </c>
      <c r="C317" s="2" t="s">
        <v>29</v>
      </c>
      <c r="D317" s="5" t="s">
        <v>10</v>
      </c>
      <c r="E317" s="223" t="s">
        <v>215</v>
      </c>
      <c r="F317" s="224" t="s">
        <v>10</v>
      </c>
      <c r="G317" s="225" t="s">
        <v>828</v>
      </c>
      <c r="H317" s="2"/>
      <c r="I317" s="421">
        <f>SUM(I318)</f>
        <v>1629354</v>
      </c>
    </row>
    <row r="318" spans="1:9" s="627" customFormat="1" ht="31.5" x14ac:dyDescent="0.25">
      <c r="A318" s="585" t="s">
        <v>537</v>
      </c>
      <c r="B318" s="6" t="s">
        <v>52</v>
      </c>
      <c r="C318" s="2" t="s">
        <v>29</v>
      </c>
      <c r="D318" s="5" t="s">
        <v>10</v>
      </c>
      <c r="E318" s="223" t="s">
        <v>215</v>
      </c>
      <c r="F318" s="224" t="s">
        <v>10</v>
      </c>
      <c r="G318" s="225" t="s">
        <v>828</v>
      </c>
      <c r="H318" s="2" t="s">
        <v>16</v>
      </c>
      <c r="I318" s="423">
        <v>1629354</v>
      </c>
    </row>
    <row r="319" spans="1:9" s="627" customFormat="1" ht="78.75" x14ac:dyDescent="0.25">
      <c r="A319" s="540" t="s">
        <v>846</v>
      </c>
      <c r="B319" s="6" t="s">
        <v>52</v>
      </c>
      <c r="C319" s="2" t="s">
        <v>29</v>
      </c>
      <c r="D319" s="5" t="s">
        <v>10</v>
      </c>
      <c r="E319" s="223" t="s">
        <v>215</v>
      </c>
      <c r="F319" s="224" t="s">
        <v>10</v>
      </c>
      <c r="G319" s="225" t="s">
        <v>829</v>
      </c>
      <c r="H319" s="2"/>
      <c r="I319" s="421">
        <f>SUM(I320)</f>
        <v>1086236</v>
      </c>
    </row>
    <row r="320" spans="1:9" s="627" customFormat="1" ht="31.5" x14ac:dyDescent="0.25">
      <c r="A320" s="585" t="s">
        <v>537</v>
      </c>
      <c r="B320" s="6" t="s">
        <v>52</v>
      </c>
      <c r="C320" s="2" t="s">
        <v>29</v>
      </c>
      <c r="D320" s="5" t="s">
        <v>10</v>
      </c>
      <c r="E320" s="223" t="s">
        <v>215</v>
      </c>
      <c r="F320" s="224" t="s">
        <v>10</v>
      </c>
      <c r="G320" s="225" t="s">
        <v>829</v>
      </c>
      <c r="H320" s="2" t="s">
        <v>16</v>
      </c>
      <c r="I320" s="423">
        <v>1086236</v>
      </c>
    </row>
    <row r="321" spans="1:10" ht="31.5" x14ac:dyDescent="0.25">
      <c r="A321" s="3" t="s">
        <v>84</v>
      </c>
      <c r="B321" s="361" t="s">
        <v>52</v>
      </c>
      <c r="C321" s="5" t="s">
        <v>29</v>
      </c>
      <c r="D321" s="5" t="s">
        <v>10</v>
      </c>
      <c r="E321" s="223" t="s">
        <v>215</v>
      </c>
      <c r="F321" s="224" t="s">
        <v>10</v>
      </c>
      <c r="G321" s="225" t="s">
        <v>415</v>
      </c>
      <c r="H321" s="59"/>
      <c r="I321" s="421">
        <f>SUM(I322:I324)</f>
        <v>15571893</v>
      </c>
    </row>
    <row r="322" spans="1:10" ht="63" x14ac:dyDescent="0.25">
      <c r="A322" s="101" t="s">
        <v>76</v>
      </c>
      <c r="B322" s="347" t="s">
        <v>52</v>
      </c>
      <c r="C322" s="5" t="s">
        <v>29</v>
      </c>
      <c r="D322" s="5" t="s">
        <v>10</v>
      </c>
      <c r="E322" s="223" t="s">
        <v>215</v>
      </c>
      <c r="F322" s="224" t="s">
        <v>10</v>
      </c>
      <c r="G322" s="225" t="s">
        <v>415</v>
      </c>
      <c r="H322" s="59" t="s">
        <v>13</v>
      </c>
      <c r="I322" s="423">
        <v>6506545</v>
      </c>
    </row>
    <row r="323" spans="1:10" ht="31.5" x14ac:dyDescent="0.25">
      <c r="A323" s="585" t="s">
        <v>537</v>
      </c>
      <c r="B323" s="6" t="s">
        <v>52</v>
      </c>
      <c r="C323" s="5" t="s">
        <v>29</v>
      </c>
      <c r="D323" s="5" t="s">
        <v>10</v>
      </c>
      <c r="E323" s="223" t="s">
        <v>215</v>
      </c>
      <c r="F323" s="224" t="s">
        <v>10</v>
      </c>
      <c r="G323" s="225" t="s">
        <v>415</v>
      </c>
      <c r="H323" s="59" t="s">
        <v>16</v>
      </c>
      <c r="I323" s="423">
        <v>8522986</v>
      </c>
    </row>
    <row r="324" spans="1:10" ht="15.75" x14ac:dyDescent="0.25">
      <c r="A324" s="3" t="s">
        <v>18</v>
      </c>
      <c r="B324" s="361" t="s">
        <v>52</v>
      </c>
      <c r="C324" s="5" t="s">
        <v>29</v>
      </c>
      <c r="D324" s="5" t="s">
        <v>10</v>
      </c>
      <c r="E324" s="223" t="s">
        <v>215</v>
      </c>
      <c r="F324" s="224" t="s">
        <v>10</v>
      </c>
      <c r="G324" s="225" t="s">
        <v>415</v>
      </c>
      <c r="H324" s="59" t="s">
        <v>17</v>
      </c>
      <c r="I324" s="423">
        <v>542362</v>
      </c>
    </row>
    <row r="325" spans="1:10" s="655" customFormat="1" ht="31.5" x14ac:dyDescent="0.25">
      <c r="A325" s="3" t="s">
        <v>532</v>
      </c>
      <c r="B325" s="657" t="s">
        <v>52</v>
      </c>
      <c r="C325" s="5" t="s">
        <v>29</v>
      </c>
      <c r="D325" s="5" t="s">
        <v>10</v>
      </c>
      <c r="E325" s="223" t="s">
        <v>215</v>
      </c>
      <c r="F325" s="224" t="s">
        <v>10</v>
      </c>
      <c r="G325" s="225" t="s">
        <v>531</v>
      </c>
      <c r="H325" s="59"/>
      <c r="I325" s="421">
        <f>SUM(I326)</f>
        <v>21800</v>
      </c>
    </row>
    <row r="326" spans="1:10" s="655" customFormat="1" ht="31.5" x14ac:dyDescent="0.25">
      <c r="A326" s="585" t="s">
        <v>537</v>
      </c>
      <c r="B326" s="657" t="s">
        <v>52</v>
      </c>
      <c r="C326" s="5" t="s">
        <v>29</v>
      </c>
      <c r="D326" s="5" t="s">
        <v>10</v>
      </c>
      <c r="E326" s="223" t="s">
        <v>215</v>
      </c>
      <c r="F326" s="224" t="s">
        <v>10</v>
      </c>
      <c r="G326" s="225" t="s">
        <v>531</v>
      </c>
      <c r="H326" s="59" t="s">
        <v>16</v>
      </c>
      <c r="I326" s="423">
        <v>21800</v>
      </c>
    </row>
    <row r="327" spans="1:10" ht="63" x14ac:dyDescent="0.25">
      <c r="A327" s="75" t="s">
        <v>128</v>
      </c>
      <c r="B327" s="30" t="s">
        <v>52</v>
      </c>
      <c r="C327" s="28" t="s">
        <v>29</v>
      </c>
      <c r="D327" s="42" t="s">
        <v>10</v>
      </c>
      <c r="E327" s="232" t="s">
        <v>199</v>
      </c>
      <c r="F327" s="233" t="s">
        <v>383</v>
      </c>
      <c r="G327" s="234" t="s">
        <v>384</v>
      </c>
      <c r="H327" s="28"/>
      <c r="I327" s="420">
        <f>SUM(I328)</f>
        <v>148000</v>
      </c>
    </row>
    <row r="328" spans="1:10" ht="110.25" x14ac:dyDescent="0.25">
      <c r="A328" s="76" t="s">
        <v>144</v>
      </c>
      <c r="B328" s="53" t="s">
        <v>52</v>
      </c>
      <c r="C328" s="2" t="s">
        <v>29</v>
      </c>
      <c r="D328" s="8" t="s">
        <v>10</v>
      </c>
      <c r="E328" s="256" t="s">
        <v>201</v>
      </c>
      <c r="F328" s="257" t="s">
        <v>383</v>
      </c>
      <c r="G328" s="258" t="s">
        <v>384</v>
      </c>
      <c r="H328" s="2"/>
      <c r="I328" s="421">
        <f>SUM(I329)</f>
        <v>148000</v>
      </c>
    </row>
    <row r="329" spans="1:10" ht="47.25" x14ac:dyDescent="0.25">
      <c r="A329" s="76" t="s">
        <v>403</v>
      </c>
      <c r="B329" s="53" t="s">
        <v>52</v>
      </c>
      <c r="C329" s="2" t="s">
        <v>29</v>
      </c>
      <c r="D329" s="8" t="s">
        <v>10</v>
      </c>
      <c r="E329" s="256" t="s">
        <v>201</v>
      </c>
      <c r="F329" s="257" t="s">
        <v>10</v>
      </c>
      <c r="G329" s="258" t="s">
        <v>384</v>
      </c>
      <c r="H329" s="2"/>
      <c r="I329" s="421">
        <f>SUM(I330)</f>
        <v>148000</v>
      </c>
    </row>
    <row r="330" spans="1:10" ht="31.5" x14ac:dyDescent="0.25">
      <c r="A330" s="3" t="s">
        <v>99</v>
      </c>
      <c r="B330" s="347" t="s">
        <v>52</v>
      </c>
      <c r="C330" s="2" t="s">
        <v>29</v>
      </c>
      <c r="D330" s="8" t="s">
        <v>10</v>
      </c>
      <c r="E330" s="256" t="s">
        <v>201</v>
      </c>
      <c r="F330" s="257" t="s">
        <v>10</v>
      </c>
      <c r="G330" s="258" t="s">
        <v>404</v>
      </c>
      <c r="H330" s="2"/>
      <c r="I330" s="421">
        <f>SUM(I331)</f>
        <v>148000</v>
      </c>
    </row>
    <row r="331" spans="1:10" ht="33.75" customHeight="1" x14ac:dyDescent="0.25">
      <c r="A331" s="587" t="s">
        <v>537</v>
      </c>
      <c r="B331" s="284" t="s">
        <v>52</v>
      </c>
      <c r="C331" s="2" t="s">
        <v>29</v>
      </c>
      <c r="D331" s="8" t="s">
        <v>10</v>
      </c>
      <c r="E331" s="256" t="s">
        <v>201</v>
      </c>
      <c r="F331" s="257" t="s">
        <v>10</v>
      </c>
      <c r="G331" s="258" t="s">
        <v>404</v>
      </c>
      <c r="H331" s="2" t="s">
        <v>16</v>
      </c>
      <c r="I331" s="422">
        <v>148000</v>
      </c>
    </row>
    <row r="332" spans="1:10" ht="15.75" x14ac:dyDescent="0.25">
      <c r="A332" s="97" t="s">
        <v>30</v>
      </c>
      <c r="B332" s="26" t="s">
        <v>52</v>
      </c>
      <c r="C332" s="22" t="s">
        <v>29</v>
      </c>
      <c r="D332" s="22" t="s">
        <v>12</v>
      </c>
      <c r="E332" s="268"/>
      <c r="F332" s="269"/>
      <c r="G332" s="270"/>
      <c r="H332" s="22"/>
      <c r="I332" s="419">
        <f>SUM(I333+I401+I406)</f>
        <v>248754588</v>
      </c>
      <c r="J332" s="472"/>
    </row>
    <row r="333" spans="1:10" ht="31.5" x14ac:dyDescent="0.25">
      <c r="A333" s="27" t="s">
        <v>141</v>
      </c>
      <c r="B333" s="30" t="s">
        <v>52</v>
      </c>
      <c r="C333" s="28" t="s">
        <v>29</v>
      </c>
      <c r="D333" s="28" t="s">
        <v>12</v>
      </c>
      <c r="E333" s="220" t="s">
        <v>441</v>
      </c>
      <c r="F333" s="221" t="s">
        <v>383</v>
      </c>
      <c r="G333" s="222" t="s">
        <v>384</v>
      </c>
      <c r="H333" s="28"/>
      <c r="I333" s="420">
        <f>SUM(I334+I397)</f>
        <v>247450997</v>
      </c>
    </row>
    <row r="334" spans="1:10" ht="50.25" customHeight="1" x14ac:dyDescent="0.25">
      <c r="A334" s="61" t="s">
        <v>142</v>
      </c>
      <c r="B334" s="347" t="s">
        <v>52</v>
      </c>
      <c r="C334" s="2" t="s">
        <v>29</v>
      </c>
      <c r="D334" s="2" t="s">
        <v>12</v>
      </c>
      <c r="E334" s="223" t="s">
        <v>215</v>
      </c>
      <c r="F334" s="224" t="s">
        <v>383</v>
      </c>
      <c r="G334" s="225" t="s">
        <v>384</v>
      </c>
      <c r="H334" s="2"/>
      <c r="I334" s="421">
        <f>SUM(I335+I388+I394+I391)</f>
        <v>247450997</v>
      </c>
    </row>
    <row r="335" spans="1:10" ht="15.75" x14ac:dyDescent="0.25">
      <c r="A335" s="61" t="s">
        <v>452</v>
      </c>
      <c r="B335" s="347" t="s">
        <v>52</v>
      </c>
      <c r="C335" s="2" t="s">
        <v>29</v>
      </c>
      <c r="D335" s="2" t="s">
        <v>12</v>
      </c>
      <c r="E335" s="223" t="s">
        <v>215</v>
      </c>
      <c r="F335" s="224" t="s">
        <v>12</v>
      </c>
      <c r="G335" s="225" t="s">
        <v>384</v>
      </c>
      <c r="H335" s="2"/>
      <c r="I335" s="421">
        <f>SUM(I341+I344+I349+I361+I366+I359+I375+I381+I379+I383+I347+I364+I357+I351+I353+I355+I369+I371+I373+I336+I339+I386)</f>
        <v>244160234</v>
      </c>
    </row>
    <row r="336" spans="1:10" s="655" customFormat="1" ht="63" x14ac:dyDescent="0.25">
      <c r="A336" s="3" t="s">
        <v>888</v>
      </c>
      <c r="B336" s="657" t="s">
        <v>52</v>
      </c>
      <c r="C336" s="5" t="s">
        <v>29</v>
      </c>
      <c r="D336" s="2" t="s">
        <v>12</v>
      </c>
      <c r="E336" s="223" t="s">
        <v>215</v>
      </c>
      <c r="F336" s="224" t="s">
        <v>12</v>
      </c>
      <c r="G336" s="225" t="s">
        <v>881</v>
      </c>
      <c r="H336" s="59"/>
      <c r="I336" s="421">
        <f>SUM(I337:I338)</f>
        <v>9516264</v>
      </c>
    </row>
    <row r="337" spans="1:9" s="655" customFormat="1" ht="63" x14ac:dyDescent="0.25">
      <c r="A337" s="101" t="s">
        <v>76</v>
      </c>
      <c r="B337" s="657" t="s">
        <v>52</v>
      </c>
      <c r="C337" s="5" t="s">
        <v>29</v>
      </c>
      <c r="D337" s="2" t="s">
        <v>12</v>
      </c>
      <c r="E337" s="223" t="s">
        <v>215</v>
      </c>
      <c r="F337" s="224" t="s">
        <v>12</v>
      </c>
      <c r="G337" s="225" t="s">
        <v>881</v>
      </c>
      <c r="H337" s="59" t="s">
        <v>13</v>
      </c>
      <c r="I337" s="423">
        <v>6944264</v>
      </c>
    </row>
    <row r="338" spans="1:9" s="655" customFormat="1" ht="15.75" x14ac:dyDescent="0.25">
      <c r="A338" s="61" t="s">
        <v>40</v>
      </c>
      <c r="B338" s="657" t="s">
        <v>52</v>
      </c>
      <c r="C338" s="5" t="s">
        <v>29</v>
      </c>
      <c r="D338" s="2" t="s">
        <v>12</v>
      </c>
      <c r="E338" s="223" t="s">
        <v>215</v>
      </c>
      <c r="F338" s="224" t="s">
        <v>12</v>
      </c>
      <c r="G338" s="225" t="s">
        <v>881</v>
      </c>
      <c r="H338" s="59" t="s">
        <v>39</v>
      </c>
      <c r="I338" s="423">
        <v>2572000</v>
      </c>
    </row>
    <row r="339" spans="1:9" s="655" customFormat="1" ht="94.5" x14ac:dyDescent="0.25">
      <c r="A339" s="3" t="s">
        <v>889</v>
      </c>
      <c r="B339" s="657" t="s">
        <v>52</v>
      </c>
      <c r="C339" s="5" t="s">
        <v>29</v>
      </c>
      <c r="D339" s="2" t="s">
        <v>12</v>
      </c>
      <c r="E339" s="223" t="s">
        <v>215</v>
      </c>
      <c r="F339" s="224" t="s">
        <v>12</v>
      </c>
      <c r="G339" s="225" t="s">
        <v>882</v>
      </c>
      <c r="H339" s="59"/>
      <c r="I339" s="421">
        <f>SUM(I340)</f>
        <v>205481</v>
      </c>
    </row>
    <row r="340" spans="1:9" s="655" customFormat="1" ht="31.5" x14ac:dyDescent="0.25">
      <c r="A340" s="586" t="s">
        <v>537</v>
      </c>
      <c r="B340" s="657" t="s">
        <v>52</v>
      </c>
      <c r="C340" s="5" t="s">
        <v>29</v>
      </c>
      <c r="D340" s="2" t="s">
        <v>12</v>
      </c>
      <c r="E340" s="223" t="s">
        <v>215</v>
      </c>
      <c r="F340" s="224" t="s">
        <v>12</v>
      </c>
      <c r="G340" s="225" t="s">
        <v>882</v>
      </c>
      <c r="H340" s="59" t="s">
        <v>16</v>
      </c>
      <c r="I340" s="423">
        <v>205481</v>
      </c>
    </row>
    <row r="341" spans="1:9" ht="94.5" x14ac:dyDescent="0.25">
      <c r="A341" s="593" t="s">
        <v>145</v>
      </c>
      <c r="B341" s="347" t="s">
        <v>52</v>
      </c>
      <c r="C341" s="2" t="s">
        <v>29</v>
      </c>
      <c r="D341" s="2" t="s">
        <v>12</v>
      </c>
      <c r="E341" s="223" t="s">
        <v>215</v>
      </c>
      <c r="F341" s="224" t="s">
        <v>12</v>
      </c>
      <c r="G341" s="225" t="s">
        <v>445</v>
      </c>
      <c r="H341" s="2"/>
      <c r="I341" s="421">
        <f>SUM(I342:I343)</f>
        <v>165576256</v>
      </c>
    </row>
    <row r="342" spans="1:9" ht="63" x14ac:dyDescent="0.25">
      <c r="A342" s="101" t="s">
        <v>76</v>
      </c>
      <c r="B342" s="347" t="s">
        <v>52</v>
      </c>
      <c r="C342" s="2" t="s">
        <v>29</v>
      </c>
      <c r="D342" s="2" t="s">
        <v>12</v>
      </c>
      <c r="E342" s="223" t="s">
        <v>215</v>
      </c>
      <c r="F342" s="224" t="s">
        <v>12</v>
      </c>
      <c r="G342" s="225" t="s">
        <v>445</v>
      </c>
      <c r="H342" s="2" t="s">
        <v>13</v>
      </c>
      <c r="I342" s="423">
        <v>159931011</v>
      </c>
    </row>
    <row r="343" spans="1:9" ht="31.5" x14ac:dyDescent="0.25">
      <c r="A343" s="585" t="s">
        <v>537</v>
      </c>
      <c r="B343" s="6" t="s">
        <v>52</v>
      </c>
      <c r="C343" s="2" t="s">
        <v>29</v>
      </c>
      <c r="D343" s="2" t="s">
        <v>12</v>
      </c>
      <c r="E343" s="223" t="s">
        <v>215</v>
      </c>
      <c r="F343" s="224" t="s">
        <v>12</v>
      </c>
      <c r="G343" s="225" t="s">
        <v>445</v>
      </c>
      <c r="H343" s="2" t="s">
        <v>16</v>
      </c>
      <c r="I343" s="423">
        <v>5645245</v>
      </c>
    </row>
    <row r="344" spans="1:9" ht="31.5" x14ac:dyDescent="0.25">
      <c r="A344" s="592" t="s">
        <v>544</v>
      </c>
      <c r="B344" s="6" t="s">
        <v>52</v>
      </c>
      <c r="C344" s="2" t="s">
        <v>29</v>
      </c>
      <c r="D344" s="2" t="s">
        <v>12</v>
      </c>
      <c r="E344" s="223" t="s">
        <v>215</v>
      </c>
      <c r="F344" s="224" t="s">
        <v>12</v>
      </c>
      <c r="G344" s="225" t="s">
        <v>543</v>
      </c>
      <c r="H344" s="2"/>
      <c r="I344" s="421">
        <f>SUM(I345:I346)</f>
        <v>107072</v>
      </c>
    </row>
    <row r="345" spans="1:9" ht="63" x14ac:dyDescent="0.25">
      <c r="A345" s="101" t="s">
        <v>76</v>
      </c>
      <c r="B345" s="6" t="s">
        <v>52</v>
      </c>
      <c r="C345" s="2" t="s">
        <v>29</v>
      </c>
      <c r="D345" s="2" t="s">
        <v>12</v>
      </c>
      <c r="E345" s="223" t="s">
        <v>215</v>
      </c>
      <c r="F345" s="224" t="s">
        <v>12</v>
      </c>
      <c r="G345" s="225" t="s">
        <v>543</v>
      </c>
      <c r="H345" s="2" t="s">
        <v>13</v>
      </c>
      <c r="I345" s="423">
        <v>83872</v>
      </c>
    </row>
    <row r="346" spans="1:9" ht="15.75" x14ac:dyDescent="0.25">
      <c r="A346" s="61" t="s">
        <v>40</v>
      </c>
      <c r="B346" s="6" t="s">
        <v>52</v>
      </c>
      <c r="C346" s="2" t="s">
        <v>29</v>
      </c>
      <c r="D346" s="2" t="s">
        <v>12</v>
      </c>
      <c r="E346" s="223" t="s">
        <v>215</v>
      </c>
      <c r="F346" s="224" t="s">
        <v>12</v>
      </c>
      <c r="G346" s="225" t="s">
        <v>543</v>
      </c>
      <c r="H346" s="2" t="s">
        <v>39</v>
      </c>
      <c r="I346" s="423">
        <v>23200</v>
      </c>
    </row>
    <row r="347" spans="1:9" ht="47.25" x14ac:dyDescent="0.25">
      <c r="A347" s="593" t="s">
        <v>639</v>
      </c>
      <c r="B347" s="6" t="s">
        <v>52</v>
      </c>
      <c r="C347" s="2" t="s">
        <v>29</v>
      </c>
      <c r="D347" s="2" t="s">
        <v>12</v>
      </c>
      <c r="E347" s="223" t="s">
        <v>215</v>
      </c>
      <c r="F347" s="224" t="s">
        <v>12</v>
      </c>
      <c r="G347" s="225" t="s">
        <v>638</v>
      </c>
      <c r="H347" s="2"/>
      <c r="I347" s="421">
        <f>SUM(I348)</f>
        <v>436961</v>
      </c>
    </row>
    <row r="348" spans="1:9" ht="31.5" x14ac:dyDescent="0.25">
      <c r="A348" s="585" t="s">
        <v>537</v>
      </c>
      <c r="B348" s="6" t="s">
        <v>52</v>
      </c>
      <c r="C348" s="2" t="s">
        <v>29</v>
      </c>
      <c r="D348" s="2" t="s">
        <v>12</v>
      </c>
      <c r="E348" s="223" t="s">
        <v>215</v>
      </c>
      <c r="F348" s="224" t="s">
        <v>12</v>
      </c>
      <c r="G348" s="225" t="s">
        <v>638</v>
      </c>
      <c r="H348" s="2" t="s">
        <v>16</v>
      </c>
      <c r="I348" s="423">
        <v>436961</v>
      </c>
    </row>
    <row r="349" spans="1:9" ht="63" x14ac:dyDescent="0.25">
      <c r="A349" s="592" t="s">
        <v>610</v>
      </c>
      <c r="B349" s="6" t="s">
        <v>52</v>
      </c>
      <c r="C349" s="2" t="s">
        <v>29</v>
      </c>
      <c r="D349" s="2" t="s">
        <v>12</v>
      </c>
      <c r="E349" s="223" t="s">
        <v>215</v>
      </c>
      <c r="F349" s="224" t="s">
        <v>12</v>
      </c>
      <c r="G349" s="225" t="s">
        <v>542</v>
      </c>
      <c r="H349" s="2"/>
      <c r="I349" s="421">
        <f>SUM(I350)</f>
        <v>440088</v>
      </c>
    </row>
    <row r="350" spans="1:9" ht="31.5" x14ac:dyDescent="0.25">
      <c r="A350" s="585" t="s">
        <v>537</v>
      </c>
      <c r="B350" s="6" t="s">
        <v>52</v>
      </c>
      <c r="C350" s="2" t="s">
        <v>29</v>
      </c>
      <c r="D350" s="2" t="s">
        <v>12</v>
      </c>
      <c r="E350" s="223" t="s">
        <v>215</v>
      </c>
      <c r="F350" s="224" t="s">
        <v>12</v>
      </c>
      <c r="G350" s="225" t="s">
        <v>542</v>
      </c>
      <c r="H350" s="2" t="s">
        <v>16</v>
      </c>
      <c r="I350" s="423">
        <v>440088</v>
      </c>
    </row>
    <row r="351" spans="1:9" s="539" customFormat="1" ht="63" x14ac:dyDescent="0.25">
      <c r="A351" s="540" t="s">
        <v>847</v>
      </c>
      <c r="B351" s="6" t="s">
        <v>52</v>
      </c>
      <c r="C351" s="2" t="s">
        <v>29</v>
      </c>
      <c r="D351" s="2" t="s">
        <v>12</v>
      </c>
      <c r="E351" s="223" t="s">
        <v>215</v>
      </c>
      <c r="F351" s="224" t="s">
        <v>12</v>
      </c>
      <c r="G351" s="225" t="s">
        <v>733</v>
      </c>
      <c r="H351" s="2"/>
      <c r="I351" s="421">
        <f>SUM(I352)</f>
        <v>1800000</v>
      </c>
    </row>
    <row r="352" spans="1:9" s="539" customFormat="1" ht="31.5" x14ac:dyDescent="0.25">
      <c r="A352" s="585" t="s">
        <v>537</v>
      </c>
      <c r="B352" s="6" t="s">
        <v>52</v>
      </c>
      <c r="C352" s="2" t="s">
        <v>29</v>
      </c>
      <c r="D352" s="2" t="s">
        <v>12</v>
      </c>
      <c r="E352" s="223" t="s">
        <v>215</v>
      </c>
      <c r="F352" s="224" t="s">
        <v>12</v>
      </c>
      <c r="G352" s="225" t="s">
        <v>733</v>
      </c>
      <c r="H352" s="2" t="s">
        <v>16</v>
      </c>
      <c r="I352" s="423">
        <v>1800000</v>
      </c>
    </row>
    <row r="353" spans="1:9" s="541" customFormat="1" ht="63" x14ac:dyDescent="0.25">
      <c r="A353" s="540" t="s">
        <v>848</v>
      </c>
      <c r="B353" s="6" t="s">
        <v>52</v>
      </c>
      <c r="C353" s="2" t="s">
        <v>29</v>
      </c>
      <c r="D353" s="2" t="s">
        <v>12</v>
      </c>
      <c r="E353" s="223" t="s">
        <v>215</v>
      </c>
      <c r="F353" s="224" t="s">
        <v>12</v>
      </c>
      <c r="G353" s="225" t="s">
        <v>734</v>
      </c>
      <c r="H353" s="2"/>
      <c r="I353" s="421">
        <f>SUM(I354)</f>
        <v>1800000</v>
      </c>
    </row>
    <row r="354" spans="1:9" s="541" customFormat="1" ht="31.5" x14ac:dyDescent="0.25">
      <c r="A354" s="585" t="s">
        <v>537</v>
      </c>
      <c r="B354" s="6" t="s">
        <v>52</v>
      </c>
      <c r="C354" s="2" t="s">
        <v>29</v>
      </c>
      <c r="D354" s="2" t="s">
        <v>12</v>
      </c>
      <c r="E354" s="223" t="s">
        <v>215</v>
      </c>
      <c r="F354" s="224" t="s">
        <v>12</v>
      </c>
      <c r="G354" s="225" t="s">
        <v>734</v>
      </c>
      <c r="H354" s="2" t="s">
        <v>16</v>
      </c>
      <c r="I354" s="423">
        <v>1800000</v>
      </c>
    </row>
    <row r="355" spans="1:9" s="541" customFormat="1" ht="63" x14ac:dyDescent="0.25">
      <c r="A355" s="540" t="s">
        <v>849</v>
      </c>
      <c r="B355" s="6" t="s">
        <v>52</v>
      </c>
      <c r="C355" s="2" t="s">
        <v>29</v>
      </c>
      <c r="D355" s="2" t="s">
        <v>12</v>
      </c>
      <c r="E355" s="223" t="s">
        <v>215</v>
      </c>
      <c r="F355" s="224" t="s">
        <v>12</v>
      </c>
      <c r="G355" s="225" t="s">
        <v>735</v>
      </c>
      <c r="H355" s="2"/>
      <c r="I355" s="421">
        <f>SUM(I356)</f>
        <v>787236</v>
      </c>
    </row>
    <row r="356" spans="1:9" s="541" customFormat="1" ht="31.5" x14ac:dyDescent="0.25">
      <c r="A356" s="585" t="s">
        <v>537</v>
      </c>
      <c r="B356" s="6" t="s">
        <v>52</v>
      </c>
      <c r="C356" s="2" t="s">
        <v>29</v>
      </c>
      <c r="D356" s="2" t="s">
        <v>12</v>
      </c>
      <c r="E356" s="223" t="s">
        <v>215</v>
      </c>
      <c r="F356" s="224" t="s">
        <v>12</v>
      </c>
      <c r="G356" s="225" t="s">
        <v>735</v>
      </c>
      <c r="H356" s="2" t="s">
        <v>16</v>
      </c>
      <c r="I356" s="423">
        <v>787236</v>
      </c>
    </row>
    <row r="357" spans="1:9" s="535" customFormat="1" ht="47.25" x14ac:dyDescent="0.25">
      <c r="A357" s="588" t="s">
        <v>704</v>
      </c>
      <c r="B357" s="6" t="s">
        <v>52</v>
      </c>
      <c r="C357" s="2" t="s">
        <v>29</v>
      </c>
      <c r="D357" s="2" t="s">
        <v>12</v>
      </c>
      <c r="E357" s="223" t="s">
        <v>215</v>
      </c>
      <c r="F357" s="224" t="s">
        <v>12</v>
      </c>
      <c r="G357" s="225" t="s">
        <v>703</v>
      </c>
      <c r="H357" s="2"/>
      <c r="I357" s="421">
        <f>SUM(I358)</f>
        <v>11256794</v>
      </c>
    </row>
    <row r="358" spans="1:9" s="535" customFormat="1" ht="63" x14ac:dyDescent="0.25">
      <c r="A358" s="101" t="s">
        <v>76</v>
      </c>
      <c r="B358" s="6" t="s">
        <v>52</v>
      </c>
      <c r="C358" s="2" t="s">
        <v>29</v>
      </c>
      <c r="D358" s="2" t="s">
        <v>12</v>
      </c>
      <c r="E358" s="223" t="s">
        <v>215</v>
      </c>
      <c r="F358" s="224" t="s">
        <v>12</v>
      </c>
      <c r="G358" s="225" t="s">
        <v>703</v>
      </c>
      <c r="H358" s="2" t="s">
        <v>13</v>
      </c>
      <c r="I358" s="423">
        <v>11256794</v>
      </c>
    </row>
    <row r="359" spans="1:9" ht="47.25" x14ac:dyDescent="0.25">
      <c r="A359" s="594" t="s">
        <v>692</v>
      </c>
      <c r="B359" s="347" t="s">
        <v>52</v>
      </c>
      <c r="C359" s="5" t="s">
        <v>29</v>
      </c>
      <c r="D359" s="5" t="s">
        <v>12</v>
      </c>
      <c r="E359" s="223" t="s">
        <v>215</v>
      </c>
      <c r="F359" s="224" t="s">
        <v>12</v>
      </c>
      <c r="G359" s="225" t="s">
        <v>691</v>
      </c>
      <c r="H359" s="2"/>
      <c r="I359" s="421">
        <f>SUM(I360)</f>
        <v>4463385</v>
      </c>
    </row>
    <row r="360" spans="1:9" ht="31.5" x14ac:dyDescent="0.25">
      <c r="A360" s="585" t="s">
        <v>537</v>
      </c>
      <c r="B360" s="347" t="s">
        <v>52</v>
      </c>
      <c r="C360" s="5" t="s">
        <v>29</v>
      </c>
      <c r="D360" s="5" t="s">
        <v>12</v>
      </c>
      <c r="E360" s="223" t="s">
        <v>215</v>
      </c>
      <c r="F360" s="224" t="s">
        <v>12</v>
      </c>
      <c r="G360" s="225" t="s">
        <v>691</v>
      </c>
      <c r="H360" s="2" t="s">
        <v>16</v>
      </c>
      <c r="I360" s="423">
        <v>4463385</v>
      </c>
    </row>
    <row r="361" spans="1:9" ht="31.5" x14ac:dyDescent="0.25">
      <c r="A361" s="595" t="s">
        <v>446</v>
      </c>
      <c r="B361" s="6" t="s">
        <v>52</v>
      </c>
      <c r="C361" s="2" t="s">
        <v>29</v>
      </c>
      <c r="D361" s="2" t="s">
        <v>12</v>
      </c>
      <c r="E361" s="223" t="s">
        <v>215</v>
      </c>
      <c r="F361" s="224" t="s">
        <v>12</v>
      </c>
      <c r="G361" s="225" t="s">
        <v>447</v>
      </c>
      <c r="H361" s="2"/>
      <c r="I361" s="421">
        <f>SUM(I362:I363)</f>
        <v>896858</v>
      </c>
    </row>
    <row r="362" spans="1:9" ht="63" x14ac:dyDescent="0.25">
      <c r="A362" s="101" t="s">
        <v>76</v>
      </c>
      <c r="B362" s="347" t="s">
        <v>52</v>
      </c>
      <c r="C362" s="2" t="s">
        <v>29</v>
      </c>
      <c r="D362" s="2" t="s">
        <v>12</v>
      </c>
      <c r="E362" s="223" t="s">
        <v>215</v>
      </c>
      <c r="F362" s="224" t="s">
        <v>12</v>
      </c>
      <c r="G362" s="225" t="s">
        <v>447</v>
      </c>
      <c r="H362" s="2" t="s">
        <v>13</v>
      </c>
      <c r="I362" s="423">
        <v>702528</v>
      </c>
    </row>
    <row r="363" spans="1:9" ht="15.75" x14ac:dyDescent="0.25">
      <c r="A363" s="61" t="s">
        <v>40</v>
      </c>
      <c r="B363" s="347" t="s">
        <v>52</v>
      </c>
      <c r="C363" s="2" t="s">
        <v>29</v>
      </c>
      <c r="D363" s="2" t="s">
        <v>12</v>
      </c>
      <c r="E363" s="223" t="s">
        <v>215</v>
      </c>
      <c r="F363" s="224" t="s">
        <v>12</v>
      </c>
      <c r="G363" s="225" t="s">
        <v>447</v>
      </c>
      <c r="H363" s="271" t="s">
        <v>39</v>
      </c>
      <c r="I363" s="423">
        <v>194330</v>
      </c>
    </row>
    <row r="364" spans="1:9" ht="47.25" x14ac:dyDescent="0.25">
      <c r="A364" s="593" t="s">
        <v>641</v>
      </c>
      <c r="B364" s="6" t="s">
        <v>52</v>
      </c>
      <c r="C364" s="44" t="s">
        <v>29</v>
      </c>
      <c r="D364" s="44" t="s">
        <v>12</v>
      </c>
      <c r="E364" s="259" t="s">
        <v>215</v>
      </c>
      <c r="F364" s="260" t="s">
        <v>12</v>
      </c>
      <c r="G364" s="261" t="s">
        <v>640</v>
      </c>
      <c r="H364" s="44"/>
      <c r="I364" s="421">
        <f>SUM(I365)</f>
        <v>672557</v>
      </c>
    </row>
    <row r="365" spans="1:9" ht="31.5" x14ac:dyDescent="0.25">
      <c r="A365" s="596" t="s">
        <v>537</v>
      </c>
      <c r="B365" s="6" t="s">
        <v>52</v>
      </c>
      <c r="C365" s="59" t="s">
        <v>29</v>
      </c>
      <c r="D365" s="44" t="s">
        <v>12</v>
      </c>
      <c r="E365" s="259" t="s">
        <v>215</v>
      </c>
      <c r="F365" s="260" t="s">
        <v>12</v>
      </c>
      <c r="G365" s="261" t="s">
        <v>640</v>
      </c>
      <c r="H365" s="44" t="s">
        <v>16</v>
      </c>
      <c r="I365" s="423">
        <v>672557</v>
      </c>
    </row>
    <row r="366" spans="1:9" ht="63" x14ac:dyDescent="0.25">
      <c r="A366" s="595" t="s">
        <v>598</v>
      </c>
      <c r="B366" s="6" t="s">
        <v>52</v>
      </c>
      <c r="C366" s="44" t="s">
        <v>29</v>
      </c>
      <c r="D366" s="44" t="s">
        <v>12</v>
      </c>
      <c r="E366" s="259" t="s">
        <v>215</v>
      </c>
      <c r="F366" s="260" t="s">
        <v>12</v>
      </c>
      <c r="G366" s="261" t="s">
        <v>448</v>
      </c>
      <c r="H366" s="44"/>
      <c r="I366" s="421">
        <f>SUM(I367+I368)</f>
        <v>2943303</v>
      </c>
    </row>
    <row r="367" spans="1:9" ht="31.5" x14ac:dyDescent="0.25">
      <c r="A367" s="596" t="s">
        <v>537</v>
      </c>
      <c r="B367" s="6" t="s">
        <v>52</v>
      </c>
      <c r="C367" s="59" t="s">
        <v>29</v>
      </c>
      <c r="D367" s="44" t="s">
        <v>12</v>
      </c>
      <c r="E367" s="259" t="s">
        <v>215</v>
      </c>
      <c r="F367" s="260" t="s">
        <v>12</v>
      </c>
      <c r="G367" s="261" t="s">
        <v>448</v>
      </c>
      <c r="H367" s="44" t="s">
        <v>16</v>
      </c>
      <c r="I367" s="423">
        <v>2776278</v>
      </c>
    </row>
    <row r="368" spans="1:9" s="531" customFormat="1" ht="15.75" x14ac:dyDescent="0.25">
      <c r="A368" s="61" t="s">
        <v>40</v>
      </c>
      <c r="B368" s="6" t="s">
        <v>52</v>
      </c>
      <c r="C368" s="59" t="s">
        <v>29</v>
      </c>
      <c r="D368" s="44" t="s">
        <v>12</v>
      </c>
      <c r="E368" s="259" t="s">
        <v>215</v>
      </c>
      <c r="F368" s="260" t="s">
        <v>12</v>
      </c>
      <c r="G368" s="261" t="s">
        <v>448</v>
      </c>
      <c r="H368" s="44" t="s">
        <v>39</v>
      </c>
      <c r="I368" s="423">
        <v>167025</v>
      </c>
    </row>
    <row r="369" spans="1:9" s="541" customFormat="1" ht="63" x14ac:dyDescent="0.25">
      <c r="A369" s="540" t="s">
        <v>850</v>
      </c>
      <c r="B369" s="6" t="s">
        <v>52</v>
      </c>
      <c r="C369" s="2" t="s">
        <v>29</v>
      </c>
      <c r="D369" s="2" t="s">
        <v>12</v>
      </c>
      <c r="E369" s="223" t="s">
        <v>215</v>
      </c>
      <c r="F369" s="224" t="s">
        <v>12</v>
      </c>
      <c r="G369" s="225" t="s">
        <v>736</v>
      </c>
      <c r="H369" s="2"/>
      <c r="I369" s="421">
        <f>SUM(I370)</f>
        <v>2614655</v>
      </c>
    </row>
    <row r="370" spans="1:9" s="541" customFormat="1" ht="31.5" x14ac:dyDescent="0.25">
      <c r="A370" s="585" t="s">
        <v>537</v>
      </c>
      <c r="B370" s="6" t="s">
        <v>52</v>
      </c>
      <c r="C370" s="2" t="s">
        <v>29</v>
      </c>
      <c r="D370" s="2" t="s">
        <v>12</v>
      </c>
      <c r="E370" s="223" t="s">
        <v>215</v>
      </c>
      <c r="F370" s="224" t="s">
        <v>12</v>
      </c>
      <c r="G370" s="225" t="s">
        <v>736</v>
      </c>
      <c r="H370" s="2" t="s">
        <v>16</v>
      </c>
      <c r="I370" s="423">
        <v>2614655</v>
      </c>
    </row>
    <row r="371" spans="1:9" s="541" customFormat="1" ht="63" x14ac:dyDescent="0.25">
      <c r="A371" s="540" t="s">
        <v>851</v>
      </c>
      <c r="B371" s="6" t="s">
        <v>52</v>
      </c>
      <c r="C371" s="2" t="s">
        <v>29</v>
      </c>
      <c r="D371" s="2" t="s">
        <v>12</v>
      </c>
      <c r="E371" s="223" t="s">
        <v>215</v>
      </c>
      <c r="F371" s="224" t="s">
        <v>12</v>
      </c>
      <c r="G371" s="225" t="s">
        <v>737</v>
      </c>
      <c r="H371" s="2"/>
      <c r="I371" s="421">
        <f>SUM(I372)</f>
        <v>5412920</v>
      </c>
    </row>
    <row r="372" spans="1:9" s="541" customFormat="1" ht="31.5" x14ac:dyDescent="0.25">
      <c r="A372" s="585" t="s">
        <v>537</v>
      </c>
      <c r="B372" s="6" t="s">
        <v>52</v>
      </c>
      <c r="C372" s="2" t="s">
        <v>29</v>
      </c>
      <c r="D372" s="2" t="s">
        <v>12</v>
      </c>
      <c r="E372" s="223" t="s">
        <v>215</v>
      </c>
      <c r="F372" s="224" t="s">
        <v>12</v>
      </c>
      <c r="G372" s="225" t="s">
        <v>737</v>
      </c>
      <c r="H372" s="2" t="s">
        <v>16</v>
      </c>
      <c r="I372" s="423">
        <v>5412920</v>
      </c>
    </row>
    <row r="373" spans="1:9" s="541" customFormat="1" ht="63" x14ac:dyDescent="0.25">
      <c r="A373" s="540" t="s">
        <v>852</v>
      </c>
      <c r="B373" s="6" t="s">
        <v>52</v>
      </c>
      <c r="C373" s="2" t="s">
        <v>29</v>
      </c>
      <c r="D373" s="2" t="s">
        <v>12</v>
      </c>
      <c r="E373" s="223" t="s">
        <v>215</v>
      </c>
      <c r="F373" s="224" t="s">
        <v>12</v>
      </c>
      <c r="G373" s="225" t="s">
        <v>738</v>
      </c>
      <c r="H373" s="2"/>
      <c r="I373" s="421">
        <f>SUM(I374)</f>
        <v>524824</v>
      </c>
    </row>
    <row r="374" spans="1:9" s="541" customFormat="1" ht="31.5" x14ac:dyDescent="0.25">
      <c r="A374" s="585" t="s">
        <v>537</v>
      </c>
      <c r="B374" s="6" t="s">
        <v>52</v>
      </c>
      <c r="C374" s="2" t="s">
        <v>29</v>
      </c>
      <c r="D374" s="2" t="s">
        <v>12</v>
      </c>
      <c r="E374" s="223" t="s">
        <v>215</v>
      </c>
      <c r="F374" s="224" t="s">
        <v>12</v>
      </c>
      <c r="G374" s="225" t="s">
        <v>738</v>
      </c>
      <c r="H374" s="2" t="s">
        <v>16</v>
      </c>
      <c r="I374" s="423">
        <v>524824</v>
      </c>
    </row>
    <row r="375" spans="1:9" ht="31.5" x14ac:dyDescent="0.25">
      <c r="A375" s="61" t="s">
        <v>84</v>
      </c>
      <c r="B375" s="347" t="s">
        <v>52</v>
      </c>
      <c r="C375" s="5" t="s">
        <v>29</v>
      </c>
      <c r="D375" s="5" t="s">
        <v>12</v>
      </c>
      <c r="E375" s="223" t="s">
        <v>215</v>
      </c>
      <c r="F375" s="224" t="s">
        <v>12</v>
      </c>
      <c r="G375" s="225" t="s">
        <v>415</v>
      </c>
      <c r="H375" s="2"/>
      <c r="I375" s="421">
        <f>SUM(I376:I378)</f>
        <v>29660647</v>
      </c>
    </row>
    <row r="376" spans="1:9" ht="63" x14ac:dyDescent="0.25">
      <c r="A376" s="101" t="s">
        <v>76</v>
      </c>
      <c r="B376" s="347" t="s">
        <v>52</v>
      </c>
      <c r="C376" s="5" t="s">
        <v>29</v>
      </c>
      <c r="D376" s="5" t="s">
        <v>12</v>
      </c>
      <c r="E376" s="223" t="s">
        <v>215</v>
      </c>
      <c r="F376" s="224" t="s">
        <v>12</v>
      </c>
      <c r="G376" s="225" t="s">
        <v>415</v>
      </c>
      <c r="H376" s="2" t="s">
        <v>13</v>
      </c>
      <c r="I376" s="422">
        <v>2328087</v>
      </c>
    </row>
    <row r="377" spans="1:9" ht="31.5" x14ac:dyDescent="0.25">
      <c r="A377" s="585" t="s">
        <v>537</v>
      </c>
      <c r="B377" s="6" t="s">
        <v>52</v>
      </c>
      <c r="C377" s="5" t="s">
        <v>29</v>
      </c>
      <c r="D377" s="5" t="s">
        <v>12</v>
      </c>
      <c r="E377" s="223" t="s">
        <v>215</v>
      </c>
      <c r="F377" s="224" t="s">
        <v>12</v>
      </c>
      <c r="G377" s="225" t="s">
        <v>415</v>
      </c>
      <c r="H377" s="2" t="s">
        <v>16</v>
      </c>
      <c r="I377" s="425">
        <v>24925752</v>
      </c>
    </row>
    <row r="378" spans="1:9" ht="15.75" x14ac:dyDescent="0.25">
      <c r="A378" s="61" t="s">
        <v>18</v>
      </c>
      <c r="B378" s="347" t="s">
        <v>52</v>
      </c>
      <c r="C378" s="44" t="s">
        <v>29</v>
      </c>
      <c r="D378" s="44" t="s">
        <v>12</v>
      </c>
      <c r="E378" s="259" t="s">
        <v>215</v>
      </c>
      <c r="F378" s="260" t="s">
        <v>12</v>
      </c>
      <c r="G378" s="261" t="s">
        <v>415</v>
      </c>
      <c r="H378" s="44" t="s">
        <v>17</v>
      </c>
      <c r="I378" s="422">
        <v>2406808</v>
      </c>
    </row>
    <row r="379" spans="1:9" ht="31.5" x14ac:dyDescent="0.25">
      <c r="A379" s="398" t="s">
        <v>532</v>
      </c>
      <c r="B379" s="347" t="s">
        <v>52</v>
      </c>
      <c r="C379" s="44" t="s">
        <v>29</v>
      </c>
      <c r="D379" s="44" t="s">
        <v>12</v>
      </c>
      <c r="E379" s="259" t="s">
        <v>215</v>
      </c>
      <c r="F379" s="260" t="s">
        <v>12</v>
      </c>
      <c r="G379" s="261" t="s">
        <v>531</v>
      </c>
      <c r="H379" s="44"/>
      <c r="I379" s="421">
        <f>SUM(I380)</f>
        <v>3299952</v>
      </c>
    </row>
    <row r="380" spans="1:9" ht="31.5" x14ac:dyDescent="0.25">
      <c r="A380" s="101" t="s">
        <v>537</v>
      </c>
      <c r="B380" s="347" t="s">
        <v>52</v>
      </c>
      <c r="C380" s="44" t="s">
        <v>29</v>
      </c>
      <c r="D380" s="44" t="s">
        <v>12</v>
      </c>
      <c r="E380" s="259" t="s">
        <v>215</v>
      </c>
      <c r="F380" s="260" t="s">
        <v>12</v>
      </c>
      <c r="G380" s="261" t="s">
        <v>531</v>
      </c>
      <c r="H380" s="44" t="s">
        <v>16</v>
      </c>
      <c r="I380" s="422">
        <v>3299952</v>
      </c>
    </row>
    <row r="381" spans="1:9" ht="15.75" hidden="1" x14ac:dyDescent="0.25">
      <c r="A381" s="61" t="s">
        <v>536</v>
      </c>
      <c r="B381" s="347" t="s">
        <v>52</v>
      </c>
      <c r="C381" s="2" t="s">
        <v>29</v>
      </c>
      <c r="D381" s="2" t="s">
        <v>12</v>
      </c>
      <c r="E381" s="223" t="s">
        <v>215</v>
      </c>
      <c r="F381" s="224" t="s">
        <v>12</v>
      </c>
      <c r="G381" s="261" t="s">
        <v>535</v>
      </c>
      <c r="H381" s="2"/>
      <c r="I381" s="421">
        <f>SUM(I382)</f>
        <v>0</v>
      </c>
    </row>
    <row r="382" spans="1:9" ht="31.5" hidden="1" x14ac:dyDescent="0.25">
      <c r="A382" s="596" t="s">
        <v>537</v>
      </c>
      <c r="B382" s="6" t="s">
        <v>52</v>
      </c>
      <c r="C382" s="59" t="s">
        <v>29</v>
      </c>
      <c r="D382" s="44" t="s">
        <v>12</v>
      </c>
      <c r="E382" s="259" t="s">
        <v>215</v>
      </c>
      <c r="F382" s="260" t="s">
        <v>12</v>
      </c>
      <c r="G382" s="261" t="s">
        <v>535</v>
      </c>
      <c r="H382" s="44" t="s">
        <v>16</v>
      </c>
      <c r="I382" s="423"/>
    </row>
    <row r="383" spans="1:9" ht="31.5" x14ac:dyDescent="0.25">
      <c r="A383" s="597" t="s">
        <v>633</v>
      </c>
      <c r="B383" s="6" t="s">
        <v>52</v>
      </c>
      <c r="C383" s="59" t="s">
        <v>29</v>
      </c>
      <c r="D383" s="44" t="s">
        <v>12</v>
      </c>
      <c r="E383" s="259" t="s">
        <v>215</v>
      </c>
      <c r="F383" s="260" t="s">
        <v>12</v>
      </c>
      <c r="G383" s="261" t="s">
        <v>632</v>
      </c>
      <c r="H383" s="44"/>
      <c r="I383" s="421">
        <f>SUM(I384:I385)</f>
        <v>1542485</v>
      </c>
    </row>
    <row r="384" spans="1:9" ht="31.5" x14ac:dyDescent="0.25">
      <c r="A384" s="597" t="s">
        <v>537</v>
      </c>
      <c r="B384" s="6" t="s">
        <v>52</v>
      </c>
      <c r="C384" s="59" t="s">
        <v>29</v>
      </c>
      <c r="D384" s="44" t="s">
        <v>12</v>
      </c>
      <c r="E384" s="259" t="s">
        <v>215</v>
      </c>
      <c r="F384" s="260" t="s">
        <v>12</v>
      </c>
      <c r="G384" s="261" t="s">
        <v>632</v>
      </c>
      <c r="H384" s="44" t="s">
        <v>16</v>
      </c>
      <c r="I384" s="423">
        <v>1450010</v>
      </c>
    </row>
    <row r="385" spans="1:9" s="623" customFormat="1" ht="15.75" x14ac:dyDescent="0.25">
      <c r="A385" s="61" t="s">
        <v>40</v>
      </c>
      <c r="B385" s="6" t="s">
        <v>52</v>
      </c>
      <c r="C385" s="59" t="s">
        <v>29</v>
      </c>
      <c r="D385" s="44" t="s">
        <v>12</v>
      </c>
      <c r="E385" s="259" t="s">
        <v>215</v>
      </c>
      <c r="F385" s="260" t="s">
        <v>12</v>
      </c>
      <c r="G385" s="261" t="s">
        <v>632</v>
      </c>
      <c r="H385" s="44" t="s">
        <v>39</v>
      </c>
      <c r="I385" s="423">
        <v>92475</v>
      </c>
    </row>
    <row r="386" spans="1:9" s="655" customFormat="1" ht="15.75" x14ac:dyDescent="0.25">
      <c r="A386" s="61" t="s">
        <v>450</v>
      </c>
      <c r="B386" s="6" t="s">
        <v>52</v>
      </c>
      <c r="C386" s="59" t="s">
        <v>29</v>
      </c>
      <c r="D386" s="44" t="s">
        <v>12</v>
      </c>
      <c r="E386" s="259" t="s">
        <v>215</v>
      </c>
      <c r="F386" s="260" t="s">
        <v>12</v>
      </c>
      <c r="G386" s="261" t="s">
        <v>451</v>
      </c>
      <c r="H386" s="44"/>
      <c r="I386" s="421">
        <f>SUM(I387)</f>
        <v>202496</v>
      </c>
    </row>
    <row r="387" spans="1:9" s="655" customFormat="1" ht="31.5" x14ac:dyDescent="0.25">
      <c r="A387" s="597" t="s">
        <v>537</v>
      </c>
      <c r="B387" s="6" t="s">
        <v>52</v>
      </c>
      <c r="C387" s="59" t="s">
        <v>29</v>
      </c>
      <c r="D387" s="44" t="s">
        <v>12</v>
      </c>
      <c r="E387" s="259" t="s">
        <v>215</v>
      </c>
      <c r="F387" s="260" t="s">
        <v>12</v>
      </c>
      <c r="G387" s="261" t="s">
        <v>451</v>
      </c>
      <c r="H387" s="44" t="s">
        <v>16</v>
      </c>
      <c r="I387" s="423">
        <v>202496</v>
      </c>
    </row>
    <row r="388" spans="1:9" s="493" customFormat="1" ht="15.75" customHeight="1" x14ac:dyDescent="0.25">
      <c r="A388" s="61" t="s">
        <v>663</v>
      </c>
      <c r="B388" s="494" t="s">
        <v>52</v>
      </c>
      <c r="C388" s="2" t="s">
        <v>29</v>
      </c>
      <c r="D388" s="2" t="s">
        <v>12</v>
      </c>
      <c r="E388" s="223" t="s">
        <v>215</v>
      </c>
      <c r="F388" s="224" t="s">
        <v>658</v>
      </c>
      <c r="G388" s="225" t="s">
        <v>384</v>
      </c>
      <c r="H388" s="2"/>
      <c r="I388" s="421">
        <f>SUM(I389)</f>
        <v>1387979</v>
      </c>
    </row>
    <row r="389" spans="1:9" s="493" customFormat="1" ht="65.25" customHeight="1" x14ac:dyDescent="0.25">
      <c r="A389" s="61" t="s">
        <v>772</v>
      </c>
      <c r="B389" s="494" t="s">
        <v>52</v>
      </c>
      <c r="C389" s="2" t="s">
        <v>29</v>
      </c>
      <c r="D389" s="2" t="s">
        <v>12</v>
      </c>
      <c r="E389" s="223" t="s">
        <v>215</v>
      </c>
      <c r="F389" s="224" t="s">
        <v>658</v>
      </c>
      <c r="G389" s="225" t="s">
        <v>659</v>
      </c>
      <c r="H389" s="2"/>
      <c r="I389" s="421">
        <f>SUM(I390)</f>
        <v>1387979</v>
      </c>
    </row>
    <row r="390" spans="1:9" s="493" customFormat="1" ht="32.25" customHeight="1" x14ac:dyDescent="0.25">
      <c r="A390" s="597" t="s">
        <v>537</v>
      </c>
      <c r="B390" s="494" t="s">
        <v>52</v>
      </c>
      <c r="C390" s="2" t="s">
        <v>29</v>
      </c>
      <c r="D390" s="2" t="s">
        <v>12</v>
      </c>
      <c r="E390" s="223" t="s">
        <v>215</v>
      </c>
      <c r="F390" s="224" t="s">
        <v>658</v>
      </c>
      <c r="G390" s="225" t="s">
        <v>659</v>
      </c>
      <c r="H390" s="2" t="s">
        <v>16</v>
      </c>
      <c r="I390" s="423">
        <v>1387979</v>
      </c>
    </row>
    <row r="391" spans="1:9" s="637" customFormat="1" ht="17.25" customHeight="1" x14ac:dyDescent="0.25">
      <c r="A391" s="597" t="s">
        <v>665</v>
      </c>
      <c r="B391" s="638" t="s">
        <v>52</v>
      </c>
      <c r="C391" s="2" t="s">
        <v>29</v>
      </c>
      <c r="D391" s="2" t="s">
        <v>12</v>
      </c>
      <c r="E391" s="223" t="s">
        <v>215</v>
      </c>
      <c r="F391" s="224" t="s">
        <v>660</v>
      </c>
      <c r="G391" s="225" t="s">
        <v>384</v>
      </c>
      <c r="H391" s="2"/>
      <c r="I391" s="421">
        <f>SUM(I392)</f>
        <v>1542866</v>
      </c>
    </row>
    <row r="392" spans="1:9" s="634" customFormat="1" ht="47.25" customHeight="1" x14ac:dyDescent="0.25">
      <c r="A392" s="597" t="s">
        <v>678</v>
      </c>
      <c r="B392" s="635" t="s">
        <v>52</v>
      </c>
      <c r="C392" s="2" t="s">
        <v>29</v>
      </c>
      <c r="D392" s="2" t="s">
        <v>12</v>
      </c>
      <c r="E392" s="223" t="s">
        <v>215</v>
      </c>
      <c r="F392" s="224" t="s">
        <v>660</v>
      </c>
      <c r="G392" s="225" t="s">
        <v>677</v>
      </c>
      <c r="H392" s="2"/>
      <c r="I392" s="421">
        <f>SUM(I393)</f>
        <v>1542866</v>
      </c>
    </row>
    <row r="393" spans="1:9" s="634" customFormat="1" ht="32.25" customHeight="1" x14ac:dyDescent="0.25">
      <c r="A393" s="597" t="s">
        <v>537</v>
      </c>
      <c r="B393" s="635" t="s">
        <v>52</v>
      </c>
      <c r="C393" s="2" t="s">
        <v>29</v>
      </c>
      <c r="D393" s="2" t="s">
        <v>12</v>
      </c>
      <c r="E393" s="223" t="s">
        <v>215</v>
      </c>
      <c r="F393" s="224" t="s">
        <v>660</v>
      </c>
      <c r="G393" s="225" t="s">
        <v>677</v>
      </c>
      <c r="H393" s="2" t="s">
        <v>16</v>
      </c>
      <c r="I393" s="423">
        <v>1542866</v>
      </c>
    </row>
    <row r="394" spans="1:9" s="493" customFormat="1" ht="15.75" customHeight="1" x14ac:dyDescent="0.25">
      <c r="A394" s="61" t="s">
        <v>664</v>
      </c>
      <c r="B394" s="494" t="s">
        <v>52</v>
      </c>
      <c r="C394" s="2" t="s">
        <v>29</v>
      </c>
      <c r="D394" s="2" t="s">
        <v>12</v>
      </c>
      <c r="E394" s="223" t="s">
        <v>215</v>
      </c>
      <c r="F394" s="224" t="s">
        <v>661</v>
      </c>
      <c r="G394" s="225" t="s">
        <v>384</v>
      </c>
      <c r="H394" s="2"/>
      <c r="I394" s="421">
        <f>SUM(I395)</f>
        <v>359918</v>
      </c>
    </row>
    <row r="395" spans="1:9" s="493" customFormat="1" ht="31.5" x14ac:dyDescent="0.25">
      <c r="A395" s="61" t="s">
        <v>771</v>
      </c>
      <c r="B395" s="494" t="s">
        <v>52</v>
      </c>
      <c r="C395" s="2" t="s">
        <v>29</v>
      </c>
      <c r="D395" s="2" t="s">
        <v>12</v>
      </c>
      <c r="E395" s="223" t="s">
        <v>215</v>
      </c>
      <c r="F395" s="224" t="s">
        <v>661</v>
      </c>
      <c r="G395" s="225" t="s">
        <v>662</v>
      </c>
      <c r="H395" s="2"/>
      <c r="I395" s="421">
        <f>SUM(I396)</f>
        <v>359918</v>
      </c>
    </row>
    <row r="396" spans="1:9" s="493" customFormat="1" ht="31.5" customHeight="1" x14ac:dyDescent="0.25">
      <c r="A396" s="597" t="s">
        <v>537</v>
      </c>
      <c r="B396" s="494" t="s">
        <v>52</v>
      </c>
      <c r="C396" s="2" t="s">
        <v>29</v>
      </c>
      <c r="D396" s="2" t="s">
        <v>12</v>
      </c>
      <c r="E396" s="223" t="s">
        <v>215</v>
      </c>
      <c r="F396" s="224" t="s">
        <v>661</v>
      </c>
      <c r="G396" s="225" t="s">
        <v>662</v>
      </c>
      <c r="H396" s="2" t="s">
        <v>16</v>
      </c>
      <c r="I396" s="423">
        <v>359918</v>
      </c>
    </row>
    <row r="397" spans="1:9" ht="63" hidden="1" x14ac:dyDescent="0.25">
      <c r="A397" s="103" t="s">
        <v>147</v>
      </c>
      <c r="B397" s="53" t="s">
        <v>52</v>
      </c>
      <c r="C397" s="44" t="s">
        <v>29</v>
      </c>
      <c r="D397" s="44" t="s">
        <v>12</v>
      </c>
      <c r="E397" s="259" t="s">
        <v>217</v>
      </c>
      <c r="F397" s="260" t="s">
        <v>383</v>
      </c>
      <c r="G397" s="261" t="s">
        <v>384</v>
      </c>
      <c r="H397" s="44"/>
      <c r="I397" s="421">
        <f>SUM(I398)</f>
        <v>0</v>
      </c>
    </row>
    <row r="398" spans="1:9" ht="31.5" hidden="1" x14ac:dyDescent="0.25">
      <c r="A398" s="103" t="s">
        <v>449</v>
      </c>
      <c r="B398" s="53" t="s">
        <v>52</v>
      </c>
      <c r="C398" s="44" t="s">
        <v>29</v>
      </c>
      <c r="D398" s="44" t="s">
        <v>12</v>
      </c>
      <c r="E398" s="259" t="s">
        <v>217</v>
      </c>
      <c r="F398" s="260" t="s">
        <v>10</v>
      </c>
      <c r="G398" s="261" t="s">
        <v>384</v>
      </c>
      <c r="H398" s="44"/>
      <c r="I398" s="421">
        <f>SUM(I399)</f>
        <v>0</v>
      </c>
    </row>
    <row r="399" spans="1:9" ht="15.75" hidden="1" x14ac:dyDescent="0.25">
      <c r="A399" s="584" t="s">
        <v>450</v>
      </c>
      <c r="B399" s="53" t="s">
        <v>52</v>
      </c>
      <c r="C399" s="44" t="s">
        <v>29</v>
      </c>
      <c r="D399" s="44" t="s">
        <v>12</v>
      </c>
      <c r="E399" s="259" t="s">
        <v>217</v>
      </c>
      <c r="F399" s="260" t="s">
        <v>10</v>
      </c>
      <c r="G399" s="261" t="s">
        <v>451</v>
      </c>
      <c r="H399" s="44"/>
      <c r="I399" s="421">
        <f>SUM(I400)</f>
        <v>0</v>
      </c>
    </row>
    <row r="400" spans="1:9" ht="31.5" hidden="1" x14ac:dyDescent="0.25">
      <c r="A400" s="585" t="s">
        <v>537</v>
      </c>
      <c r="B400" s="6" t="s">
        <v>52</v>
      </c>
      <c r="C400" s="2" t="s">
        <v>29</v>
      </c>
      <c r="D400" s="2" t="s">
        <v>12</v>
      </c>
      <c r="E400" s="223" t="s">
        <v>217</v>
      </c>
      <c r="F400" s="224" t="s">
        <v>10</v>
      </c>
      <c r="G400" s="225" t="s">
        <v>451</v>
      </c>
      <c r="H400" s="2" t="s">
        <v>16</v>
      </c>
      <c r="I400" s="492"/>
    </row>
    <row r="401" spans="1:10" s="37" customFormat="1" ht="63" x14ac:dyDescent="0.25">
      <c r="A401" s="102" t="s">
        <v>128</v>
      </c>
      <c r="B401" s="30" t="s">
        <v>52</v>
      </c>
      <c r="C401" s="28" t="s">
        <v>29</v>
      </c>
      <c r="D401" s="42" t="s">
        <v>12</v>
      </c>
      <c r="E401" s="232" t="s">
        <v>199</v>
      </c>
      <c r="F401" s="233" t="s">
        <v>383</v>
      </c>
      <c r="G401" s="234" t="s">
        <v>384</v>
      </c>
      <c r="H401" s="28"/>
      <c r="I401" s="420">
        <f>SUM(I402)</f>
        <v>1197020</v>
      </c>
    </row>
    <row r="402" spans="1:10" s="37" customFormat="1" ht="110.25" x14ac:dyDescent="0.25">
      <c r="A402" s="103" t="s">
        <v>144</v>
      </c>
      <c r="B402" s="53" t="s">
        <v>52</v>
      </c>
      <c r="C402" s="2" t="s">
        <v>29</v>
      </c>
      <c r="D402" s="35" t="s">
        <v>12</v>
      </c>
      <c r="E402" s="262" t="s">
        <v>201</v>
      </c>
      <c r="F402" s="263" t="s">
        <v>383</v>
      </c>
      <c r="G402" s="264" t="s">
        <v>384</v>
      </c>
      <c r="H402" s="2"/>
      <c r="I402" s="421">
        <f>SUM(I403)</f>
        <v>1197020</v>
      </c>
    </row>
    <row r="403" spans="1:10" s="37" customFormat="1" ht="47.25" x14ac:dyDescent="0.25">
      <c r="A403" s="103" t="s">
        <v>403</v>
      </c>
      <c r="B403" s="53" t="s">
        <v>52</v>
      </c>
      <c r="C403" s="2" t="s">
        <v>29</v>
      </c>
      <c r="D403" s="35" t="s">
        <v>12</v>
      </c>
      <c r="E403" s="262" t="s">
        <v>201</v>
      </c>
      <c r="F403" s="263" t="s">
        <v>10</v>
      </c>
      <c r="G403" s="264" t="s">
        <v>384</v>
      </c>
      <c r="H403" s="2"/>
      <c r="I403" s="421">
        <f>SUM(I404)</f>
        <v>1197020</v>
      </c>
    </row>
    <row r="404" spans="1:10" s="37" customFormat="1" ht="31.5" x14ac:dyDescent="0.25">
      <c r="A404" s="61" t="s">
        <v>99</v>
      </c>
      <c r="B404" s="347" t="s">
        <v>52</v>
      </c>
      <c r="C404" s="2" t="s">
        <v>29</v>
      </c>
      <c r="D404" s="35" t="s">
        <v>12</v>
      </c>
      <c r="E404" s="262" t="s">
        <v>201</v>
      </c>
      <c r="F404" s="263" t="s">
        <v>10</v>
      </c>
      <c r="G404" s="264" t="s">
        <v>404</v>
      </c>
      <c r="H404" s="2"/>
      <c r="I404" s="421">
        <f>SUM(I405)</f>
        <v>1197020</v>
      </c>
    </row>
    <row r="405" spans="1:10" s="37" customFormat="1" ht="31.5" x14ac:dyDescent="0.25">
      <c r="A405" s="585" t="s">
        <v>537</v>
      </c>
      <c r="B405" s="6" t="s">
        <v>52</v>
      </c>
      <c r="C405" s="2" t="s">
        <v>29</v>
      </c>
      <c r="D405" s="35" t="s">
        <v>12</v>
      </c>
      <c r="E405" s="262" t="s">
        <v>201</v>
      </c>
      <c r="F405" s="263" t="s">
        <v>10</v>
      </c>
      <c r="G405" s="264" t="s">
        <v>404</v>
      </c>
      <c r="H405" s="2" t="s">
        <v>16</v>
      </c>
      <c r="I405" s="425">
        <v>1197020</v>
      </c>
      <c r="J405" s="64"/>
    </row>
    <row r="406" spans="1:10" s="37" customFormat="1" ht="47.25" x14ac:dyDescent="0.25">
      <c r="A406" s="114" t="s">
        <v>114</v>
      </c>
      <c r="B406" s="30" t="s">
        <v>52</v>
      </c>
      <c r="C406" s="28" t="s">
        <v>29</v>
      </c>
      <c r="D406" s="42" t="s">
        <v>12</v>
      </c>
      <c r="E406" s="232" t="s">
        <v>186</v>
      </c>
      <c r="F406" s="233" t="s">
        <v>383</v>
      </c>
      <c r="G406" s="234" t="s">
        <v>384</v>
      </c>
      <c r="H406" s="28"/>
      <c r="I406" s="420">
        <f>SUM(I407)</f>
        <v>106571</v>
      </c>
      <c r="J406" s="64"/>
    </row>
    <row r="407" spans="1:10" s="37" customFormat="1" ht="63" x14ac:dyDescent="0.25">
      <c r="A407" s="7" t="s">
        <v>693</v>
      </c>
      <c r="B407" s="6" t="s">
        <v>52</v>
      </c>
      <c r="C407" s="2" t="s">
        <v>29</v>
      </c>
      <c r="D407" s="35" t="s">
        <v>12</v>
      </c>
      <c r="E407" s="262" t="s">
        <v>696</v>
      </c>
      <c r="F407" s="263" t="s">
        <v>383</v>
      </c>
      <c r="G407" s="264" t="s">
        <v>384</v>
      </c>
      <c r="H407" s="2"/>
      <c r="I407" s="421">
        <f>SUM(I408)</f>
        <v>106571</v>
      </c>
      <c r="J407" s="64"/>
    </row>
    <row r="408" spans="1:10" s="37" customFormat="1" ht="31.5" x14ac:dyDescent="0.25">
      <c r="A408" s="7" t="s">
        <v>694</v>
      </c>
      <c r="B408" s="6" t="s">
        <v>52</v>
      </c>
      <c r="C408" s="2" t="s">
        <v>29</v>
      </c>
      <c r="D408" s="35" t="s">
        <v>12</v>
      </c>
      <c r="E408" s="262" t="s">
        <v>696</v>
      </c>
      <c r="F408" s="263" t="s">
        <v>10</v>
      </c>
      <c r="G408" s="264" t="s">
        <v>384</v>
      </c>
      <c r="H408" s="2"/>
      <c r="I408" s="421">
        <f>SUM(I409)</f>
        <v>106571</v>
      </c>
      <c r="J408" s="64"/>
    </row>
    <row r="409" spans="1:10" s="37" customFormat="1" ht="18" customHeight="1" x14ac:dyDescent="0.25">
      <c r="A409" s="7" t="s">
        <v>695</v>
      </c>
      <c r="B409" s="6" t="s">
        <v>52</v>
      </c>
      <c r="C409" s="2" t="s">
        <v>29</v>
      </c>
      <c r="D409" s="35" t="s">
        <v>12</v>
      </c>
      <c r="E409" s="262" t="s">
        <v>696</v>
      </c>
      <c r="F409" s="263" t="s">
        <v>10</v>
      </c>
      <c r="G409" s="264" t="s">
        <v>697</v>
      </c>
      <c r="H409" s="2"/>
      <c r="I409" s="421">
        <f>SUM(I410)</f>
        <v>106571</v>
      </c>
      <c r="J409" s="64"/>
    </row>
    <row r="410" spans="1:10" s="37" customFormat="1" ht="31.5" x14ac:dyDescent="0.25">
      <c r="A410" s="7" t="s">
        <v>537</v>
      </c>
      <c r="B410" s="6" t="s">
        <v>52</v>
      </c>
      <c r="C410" s="2" t="s">
        <v>29</v>
      </c>
      <c r="D410" s="35" t="s">
        <v>12</v>
      </c>
      <c r="E410" s="262" t="s">
        <v>696</v>
      </c>
      <c r="F410" s="263" t="s">
        <v>10</v>
      </c>
      <c r="G410" s="264" t="s">
        <v>697</v>
      </c>
      <c r="H410" s="2" t="s">
        <v>16</v>
      </c>
      <c r="I410" s="422">
        <v>106571</v>
      </c>
      <c r="J410" s="64"/>
    </row>
    <row r="411" spans="1:10" s="37" customFormat="1" ht="15.75" x14ac:dyDescent="0.25">
      <c r="A411" s="109" t="s">
        <v>570</v>
      </c>
      <c r="B411" s="26" t="s">
        <v>52</v>
      </c>
      <c r="C411" s="22" t="s">
        <v>29</v>
      </c>
      <c r="D411" s="22" t="s">
        <v>15</v>
      </c>
      <c r="E411" s="268"/>
      <c r="F411" s="269"/>
      <c r="G411" s="270"/>
      <c r="H411" s="22"/>
      <c r="I411" s="419">
        <f>SUM(I412+I430)</f>
        <v>12787099</v>
      </c>
    </row>
    <row r="412" spans="1:10" s="37" customFormat="1" ht="31.5" x14ac:dyDescent="0.25">
      <c r="A412" s="27" t="s">
        <v>141</v>
      </c>
      <c r="B412" s="30" t="s">
        <v>52</v>
      </c>
      <c r="C412" s="28" t="s">
        <v>29</v>
      </c>
      <c r="D412" s="28" t="s">
        <v>15</v>
      </c>
      <c r="E412" s="220" t="s">
        <v>441</v>
      </c>
      <c r="F412" s="221" t="s">
        <v>383</v>
      </c>
      <c r="G412" s="222" t="s">
        <v>384</v>
      </c>
      <c r="H412" s="28"/>
      <c r="I412" s="420">
        <f>SUM(I413+I426)</f>
        <v>12312099</v>
      </c>
    </row>
    <row r="413" spans="1:10" s="37" customFormat="1" ht="63" customHeight="1" x14ac:dyDescent="0.25">
      <c r="A413" s="61" t="s">
        <v>146</v>
      </c>
      <c r="B413" s="347" t="s">
        <v>52</v>
      </c>
      <c r="C413" s="44" t="s">
        <v>29</v>
      </c>
      <c r="D413" s="44" t="s">
        <v>15</v>
      </c>
      <c r="E413" s="259" t="s">
        <v>216</v>
      </c>
      <c r="F413" s="260" t="s">
        <v>383</v>
      </c>
      <c r="G413" s="261" t="s">
        <v>384</v>
      </c>
      <c r="H413" s="44"/>
      <c r="I413" s="421">
        <f>SUM(I414)</f>
        <v>12312099</v>
      </c>
    </row>
    <row r="414" spans="1:10" s="37" customFormat="1" ht="31.5" x14ac:dyDescent="0.25">
      <c r="A414" s="61" t="s">
        <v>455</v>
      </c>
      <c r="B414" s="347" t="s">
        <v>52</v>
      </c>
      <c r="C414" s="44" t="s">
        <v>29</v>
      </c>
      <c r="D414" s="44" t="s">
        <v>15</v>
      </c>
      <c r="E414" s="259" t="s">
        <v>216</v>
      </c>
      <c r="F414" s="260" t="s">
        <v>10</v>
      </c>
      <c r="G414" s="261" t="s">
        <v>384</v>
      </c>
      <c r="H414" s="44"/>
      <c r="I414" s="421">
        <f>SUM(I415+I417+I419+I424)</f>
        <v>12312099</v>
      </c>
    </row>
    <row r="415" spans="1:10" s="655" customFormat="1" ht="63" x14ac:dyDescent="0.25">
      <c r="A415" s="3" t="s">
        <v>888</v>
      </c>
      <c r="B415" s="657" t="s">
        <v>52</v>
      </c>
      <c r="C415" s="44" t="s">
        <v>29</v>
      </c>
      <c r="D415" s="44" t="s">
        <v>15</v>
      </c>
      <c r="E415" s="259" t="s">
        <v>216</v>
      </c>
      <c r="F415" s="260" t="s">
        <v>10</v>
      </c>
      <c r="G415" s="225" t="s">
        <v>881</v>
      </c>
      <c r="H415" s="59"/>
      <c r="I415" s="421">
        <f>SUM(I416)</f>
        <v>435195</v>
      </c>
    </row>
    <row r="416" spans="1:10" s="655" customFormat="1" ht="31.5" x14ac:dyDescent="0.25">
      <c r="A416" s="89" t="s">
        <v>834</v>
      </c>
      <c r="B416" s="657" t="s">
        <v>52</v>
      </c>
      <c r="C416" s="44" t="s">
        <v>29</v>
      </c>
      <c r="D416" s="44" t="s">
        <v>15</v>
      </c>
      <c r="E416" s="259" t="s">
        <v>216</v>
      </c>
      <c r="F416" s="260" t="s">
        <v>10</v>
      </c>
      <c r="G416" s="225" t="s">
        <v>881</v>
      </c>
      <c r="H416" s="59" t="s">
        <v>835</v>
      </c>
      <c r="I416" s="423">
        <v>435195</v>
      </c>
    </row>
    <row r="417" spans="1:9" s="655" customFormat="1" ht="94.5" x14ac:dyDescent="0.25">
      <c r="A417" s="3" t="s">
        <v>889</v>
      </c>
      <c r="B417" s="657" t="s">
        <v>52</v>
      </c>
      <c r="C417" s="44" t="s">
        <v>29</v>
      </c>
      <c r="D417" s="44" t="s">
        <v>15</v>
      </c>
      <c r="E417" s="259" t="s">
        <v>216</v>
      </c>
      <c r="F417" s="260" t="s">
        <v>10</v>
      </c>
      <c r="G417" s="225" t="s">
        <v>882</v>
      </c>
      <c r="H417" s="59"/>
      <c r="I417" s="421">
        <f>SUM(I418)</f>
        <v>39775</v>
      </c>
    </row>
    <row r="418" spans="1:9" s="655" customFormat="1" ht="31.5" x14ac:dyDescent="0.25">
      <c r="A418" s="89" t="s">
        <v>834</v>
      </c>
      <c r="B418" s="657" t="s">
        <v>52</v>
      </c>
      <c r="C418" s="44" t="s">
        <v>29</v>
      </c>
      <c r="D418" s="44" t="s">
        <v>15</v>
      </c>
      <c r="E418" s="259" t="s">
        <v>216</v>
      </c>
      <c r="F418" s="260" t="s">
        <v>10</v>
      </c>
      <c r="G418" s="225" t="s">
        <v>882</v>
      </c>
      <c r="H418" s="59" t="s">
        <v>835</v>
      </c>
      <c r="I418" s="423">
        <v>39775</v>
      </c>
    </row>
    <row r="419" spans="1:9" s="37" customFormat="1" ht="31.5" x14ac:dyDescent="0.25">
      <c r="A419" s="61" t="s">
        <v>84</v>
      </c>
      <c r="B419" s="347" t="s">
        <v>52</v>
      </c>
      <c r="C419" s="44" t="s">
        <v>29</v>
      </c>
      <c r="D419" s="44" t="s">
        <v>15</v>
      </c>
      <c r="E419" s="259" t="s">
        <v>216</v>
      </c>
      <c r="F419" s="260" t="s">
        <v>10</v>
      </c>
      <c r="G419" s="261" t="s">
        <v>415</v>
      </c>
      <c r="H419" s="44"/>
      <c r="I419" s="421">
        <f>SUM(I420:I423)</f>
        <v>10735709</v>
      </c>
    </row>
    <row r="420" spans="1:9" s="37" customFormat="1" ht="63" x14ac:dyDescent="0.25">
      <c r="A420" s="101" t="s">
        <v>76</v>
      </c>
      <c r="B420" s="644" t="s">
        <v>52</v>
      </c>
      <c r="C420" s="44" t="s">
        <v>29</v>
      </c>
      <c r="D420" s="44" t="s">
        <v>15</v>
      </c>
      <c r="E420" s="259" t="s">
        <v>216</v>
      </c>
      <c r="F420" s="260" t="s">
        <v>10</v>
      </c>
      <c r="G420" s="261" t="s">
        <v>415</v>
      </c>
      <c r="H420" s="44" t="s">
        <v>13</v>
      </c>
      <c r="I420" s="423">
        <v>1843783</v>
      </c>
    </row>
    <row r="421" spans="1:9" s="37" customFormat="1" ht="31.5" x14ac:dyDescent="0.25">
      <c r="A421" s="585" t="s">
        <v>537</v>
      </c>
      <c r="B421" s="644" t="s">
        <v>52</v>
      </c>
      <c r="C421" s="44" t="s">
        <v>29</v>
      </c>
      <c r="D421" s="44" t="s">
        <v>15</v>
      </c>
      <c r="E421" s="259" t="s">
        <v>216</v>
      </c>
      <c r="F421" s="260" t="s">
        <v>10</v>
      </c>
      <c r="G421" s="261" t="s">
        <v>415</v>
      </c>
      <c r="H421" s="44" t="s">
        <v>16</v>
      </c>
      <c r="I421" s="423">
        <v>893554</v>
      </c>
    </row>
    <row r="422" spans="1:9" s="37" customFormat="1" ht="31.5" x14ac:dyDescent="0.25">
      <c r="A422" s="89" t="s">
        <v>834</v>
      </c>
      <c r="B422" s="656" t="s">
        <v>52</v>
      </c>
      <c r="C422" s="44" t="s">
        <v>29</v>
      </c>
      <c r="D422" s="44" t="s">
        <v>15</v>
      </c>
      <c r="E422" s="259" t="s">
        <v>216</v>
      </c>
      <c r="F422" s="260" t="s">
        <v>10</v>
      </c>
      <c r="G422" s="261" t="s">
        <v>415</v>
      </c>
      <c r="H422" s="44" t="s">
        <v>835</v>
      </c>
      <c r="I422" s="423">
        <v>7739113</v>
      </c>
    </row>
    <row r="423" spans="1:9" s="37" customFormat="1" ht="15.75" x14ac:dyDescent="0.25">
      <c r="A423" s="61" t="s">
        <v>18</v>
      </c>
      <c r="B423" s="347" t="s">
        <v>52</v>
      </c>
      <c r="C423" s="44" t="s">
        <v>29</v>
      </c>
      <c r="D423" s="44" t="s">
        <v>15</v>
      </c>
      <c r="E423" s="259" t="s">
        <v>216</v>
      </c>
      <c r="F423" s="260" t="s">
        <v>10</v>
      </c>
      <c r="G423" s="261" t="s">
        <v>415</v>
      </c>
      <c r="H423" s="44" t="s">
        <v>17</v>
      </c>
      <c r="I423" s="423">
        <v>259259</v>
      </c>
    </row>
    <row r="424" spans="1:9" s="37" customFormat="1" ht="47.25" x14ac:dyDescent="0.25">
      <c r="A424" s="61" t="s">
        <v>837</v>
      </c>
      <c r="B424" s="608" t="s">
        <v>52</v>
      </c>
      <c r="C424" s="44" t="s">
        <v>29</v>
      </c>
      <c r="D424" s="44" t="s">
        <v>15</v>
      </c>
      <c r="E424" s="259" t="s">
        <v>216</v>
      </c>
      <c r="F424" s="260" t="s">
        <v>10</v>
      </c>
      <c r="G424" s="261" t="s">
        <v>836</v>
      </c>
      <c r="H424" s="44"/>
      <c r="I424" s="421">
        <f>SUM(I425)</f>
        <v>1101420</v>
      </c>
    </row>
    <row r="425" spans="1:9" s="37" customFormat="1" ht="31.5" customHeight="1" x14ac:dyDescent="0.25">
      <c r="A425" s="101" t="s">
        <v>834</v>
      </c>
      <c r="B425" s="608" t="s">
        <v>52</v>
      </c>
      <c r="C425" s="44" t="s">
        <v>29</v>
      </c>
      <c r="D425" s="44" t="s">
        <v>15</v>
      </c>
      <c r="E425" s="259" t="s">
        <v>216</v>
      </c>
      <c r="F425" s="260" t="s">
        <v>10</v>
      </c>
      <c r="G425" s="261" t="s">
        <v>836</v>
      </c>
      <c r="H425" s="44" t="s">
        <v>835</v>
      </c>
      <c r="I425" s="423">
        <v>1101420</v>
      </c>
    </row>
    <row r="426" spans="1:9" s="37" customFormat="1" ht="61.5" hidden="1" customHeight="1" x14ac:dyDescent="0.25">
      <c r="A426" s="103" t="s">
        <v>147</v>
      </c>
      <c r="B426" s="532" t="s">
        <v>52</v>
      </c>
      <c r="C426" s="44" t="s">
        <v>29</v>
      </c>
      <c r="D426" s="44" t="s">
        <v>15</v>
      </c>
      <c r="E426" s="259" t="s">
        <v>217</v>
      </c>
      <c r="F426" s="260" t="s">
        <v>383</v>
      </c>
      <c r="G426" s="261" t="s">
        <v>384</v>
      </c>
      <c r="H426" s="44"/>
      <c r="I426" s="421">
        <f>SUM(I427)</f>
        <v>0</v>
      </c>
    </row>
    <row r="427" spans="1:9" s="37" customFormat="1" ht="31.5" hidden="1" customHeight="1" x14ac:dyDescent="0.25">
      <c r="A427" s="103" t="s">
        <v>449</v>
      </c>
      <c r="B427" s="532" t="s">
        <v>52</v>
      </c>
      <c r="C427" s="44" t="s">
        <v>29</v>
      </c>
      <c r="D427" s="44" t="s">
        <v>15</v>
      </c>
      <c r="E427" s="259" t="s">
        <v>217</v>
      </c>
      <c r="F427" s="260" t="s">
        <v>10</v>
      </c>
      <c r="G427" s="261" t="s">
        <v>384</v>
      </c>
      <c r="H427" s="44"/>
      <c r="I427" s="421">
        <f>SUM(I428)</f>
        <v>0</v>
      </c>
    </row>
    <row r="428" spans="1:9" s="37" customFormat="1" ht="18" hidden="1" customHeight="1" x14ac:dyDescent="0.25">
      <c r="A428" s="584" t="s">
        <v>450</v>
      </c>
      <c r="B428" s="532" t="s">
        <v>52</v>
      </c>
      <c r="C428" s="44" t="s">
        <v>29</v>
      </c>
      <c r="D428" s="44" t="s">
        <v>15</v>
      </c>
      <c r="E428" s="259" t="s">
        <v>217</v>
      </c>
      <c r="F428" s="260" t="s">
        <v>10</v>
      </c>
      <c r="G428" s="261" t="s">
        <v>451</v>
      </c>
      <c r="H428" s="44"/>
      <c r="I428" s="421">
        <f>SUM(I429)</f>
        <v>0</v>
      </c>
    </row>
    <row r="429" spans="1:9" s="37" customFormat="1" ht="31.5" hidden="1" customHeight="1" x14ac:dyDescent="0.25">
      <c r="A429" s="585" t="s">
        <v>537</v>
      </c>
      <c r="B429" s="532" t="s">
        <v>52</v>
      </c>
      <c r="C429" s="44" t="s">
        <v>29</v>
      </c>
      <c r="D429" s="44" t="s">
        <v>15</v>
      </c>
      <c r="E429" s="259" t="s">
        <v>217</v>
      </c>
      <c r="F429" s="224" t="s">
        <v>10</v>
      </c>
      <c r="G429" s="225" t="s">
        <v>451</v>
      </c>
      <c r="H429" s="44" t="s">
        <v>16</v>
      </c>
      <c r="I429" s="423"/>
    </row>
    <row r="430" spans="1:9" s="37" customFormat="1" ht="63" x14ac:dyDescent="0.25">
      <c r="A430" s="102" t="s">
        <v>128</v>
      </c>
      <c r="B430" s="30" t="s">
        <v>52</v>
      </c>
      <c r="C430" s="28" t="s">
        <v>29</v>
      </c>
      <c r="D430" s="42" t="s">
        <v>15</v>
      </c>
      <c r="E430" s="232" t="s">
        <v>199</v>
      </c>
      <c r="F430" s="233" t="s">
        <v>383</v>
      </c>
      <c r="G430" s="234" t="s">
        <v>384</v>
      </c>
      <c r="H430" s="28"/>
      <c r="I430" s="420">
        <f>SUM(I431)</f>
        <v>475000</v>
      </c>
    </row>
    <row r="431" spans="1:9" s="37" customFormat="1" ht="110.25" x14ac:dyDescent="0.25">
      <c r="A431" s="103" t="s">
        <v>144</v>
      </c>
      <c r="B431" s="53" t="s">
        <v>52</v>
      </c>
      <c r="C431" s="2" t="s">
        <v>29</v>
      </c>
      <c r="D431" s="35" t="s">
        <v>15</v>
      </c>
      <c r="E431" s="262" t="s">
        <v>201</v>
      </c>
      <c r="F431" s="263" t="s">
        <v>383</v>
      </c>
      <c r="G431" s="264" t="s">
        <v>384</v>
      </c>
      <c r="H431" s="2"/>
      <c r="I431" s="421">
        <f>SUM(I432)</f>
        <v>475000</v>
      </c>
    </row>
    <row r="432" spans="1:9" s="37" customFormat="1" ht="47.25" x14ac:dyDescent="0.25">
      <c r="A432" s="103" t="s">
        <v>403</v>
      </c>
      <c r="B432" s="53" t="s">
        <v>52</v>
      </c>
      <c r="C432" s="2" t="s">
        <v>29</v>
      </c>
      <c r="D432" s="35" t="s">
        <v>15</v>
      </c>
      <c r="E432" s="262" t="s">
        <v>201</v>
      </c>
      <c r="F432" s="263" t="s">
        <v>10</v>
      </c>
      <c r="G432" s="264" t="s">
        <v>384</v>
      </c>
      <c r="H432" s="2"/>
      <c r="I432" s="421">
        <f>SUM(I433)</f>
        <v>475000</v>
      </c>
    </row>
    <row r="433" spans="1:9" s="37" customFormat="1" ht="31.5" x14ac:dyDescent="0.25">
      <c r="A433" s="101" t="s">
        <v>834</v>
      </c>
      <c r="B433" s="347" t="s">
        <v>52</v>
      </c>
      <c r="C433" s="2" t="s">
        <v>29</v>
      </c>
      <c r="D433" s="35" t="s">
        <v>15</v>
      </c>
      <c r="E433" s="262" t="s">
        <v>201</v>
      </c>
      <c r="F433" s="263" t="s">
        <v>10</v>
      </c>
      <c r="G433" s="264" t="s">
        <v>404</v>
      </c>
      <c r="H433" s="2"/>
      <c r="I433" s="421">
        <f>SUM(I434:I435)</f>
        <v>475000</v>
      </c>
    </row>
    <row r="434" spans="1:9" ht="31.5" x14ac:dyDescent="0.25">
      <c r="A434" s="585" t="s">
        <v>537</v>
      </c>
      <c r="B434" s="6" t="s">
        <v>52</v>
      </c>
      <c r="C434" s="2" t="s">
        <v>29</v>
      </c>
      <c r="D434" s="35" t="s">
        <v>15</v>
      </c>
      <c r="E434" s="262" t="s">
        <v>201</v>
      </c>
      <c r="F434" s="263" t="s">
        <v>10</v>
      </c>
      <c r="G434" s="264" t="s">
        <v>404</v>
      </c>
      <c r="H434" s="2" t="s">
        <v>16</v>
      </c>
      <c r="I434" s="422">
        <v>16800</v>
      </c>
    </row>
    <row r="435" spans="1:9" s="655" customFormat="1" ht="31.5" x14ac:dyDescent="0.25">
      <c r="A435" s="101" t="s">
        <v>834</v>
      </c>
      <c r="B435" s="6" t="s">
        <v>52</v>
      </c>
      <c r="C435" s="2" t="s">
        <v>29</v>
      </c>
      <c r="D435" s="35" t="s">
        <v>15</v>
      </c>
      <c r="E435" s="262" t="s">
        <v>201</v>
      </c>
      <c r="F435" s="263" t="s">
        <v>10</v>
      </c>
      <c r="G435" s="264" t="s">
        <v>404</v>
      </c>
      <c r="H435" s="2" t="s">
        <v>835</v>
      </c>
      <c r="I435" s="422">
        <v>458200</v>
      </c>
    </row>
    <row r="436" spans="1:9" ht="15.75" x14ac:dyDescent="0.25">
      <c r="A436" s="109" t="s">
        <v>576</v>
      </c>
      <c r="B436" s="26" t="s">
        <v>52</v>
      </c>
      <c r="C436" s="22" t="s">
        <v>29</v>
      </c>
      <c r="D436" s="22" t="s">
        <v>29</v>
      </c>
      <c r="E436" s="268"/>
      <c r="F436" s="269"/>
      <c r="G436" s="270"/>
      <c r="H436" s="22"/>
      <c r="I436" s="419">
        <f>SUM(I437)</f>
        <v>1031192</v>
      </c>
    </row>
    <row r="437" spans="1:9" ht="63" x14ac:dyDescent="0.25">
      <c r="A437" s="102" t="s">
        <v>151</v>
      </c>
      <c r="B437" s="30" t="s">
        <v>52</v>
      </c>
      <c r="C437" s="28" t="s">
        <v>29</v>
      </c>
      <c r="D437" s="28" t="s">
        <v>29</v>
      </c>
      <c r="E437" s="220" t="s">
        <v>456</v>
      </c>
      <c r="F437" s="221" t="s">
        <v>383</v>
      </c>
      <c r="G437" s="222" t="s">
        <v>384</v>
      </c>
      <c r="H437" s="28"/>
      <c r="I437" s="420">
        <f>SUM(I438)</f>
        <v>1031192</v>
      </c>
    </row>
    <row r="438" spans="1:9" ht="78.75" x14ac:dyDescent="0.25">
      <c r="A438" s="103" t="s">
        <v>153</v>
      </c>
      <c r="B438" s="53" t="s">
        <v>52</v>
      </c>
      <c r="C438" s="44" t="s">
        <v>29</v>
      </c>
      <c r="D438" s="44" t="s">
        <v>29</v>
      </c>
      <c r="E438" s="259" t="s">
        <v>219</v>
      </c>
      <c r="F438" s="260" t="s">
        <v>383</v>
      </c>
      <c r="G438" s="261" t="s">
        <v>384</v>
      </c>
      <c r="H438" s="44"/>
      <c r="I438" s="421">
        <f>SUM(I439)</f>
        <v>1031192</v>
      </c>
    </row>
    <row r="439" spans="1:9" ht="31.5" x14ac:dyDescent="0.25">
      <c r="A439" s="103" t="s">
        <v>459</v>
      </c>
      <c r="B439" s="53" t="s">
        <v>52</v>
      </c>
      <c r="C439" s="44" t="s">
        <v>29</v>
      </c>
      <c r="D439" s="44" t="s">
        <v>29</v>
      </c>
      <c r="E439" s="259" t="s">
        <v>219</v>
      </c>
      <c r="F439" s="260" t="s">
        <v>10</v>
      </c>
      <c r="G439" s="261" t="s">
        <v>384</v>
      </c>
      <c r="H439" s="44"/>
      <c r="I439" s="421">
        <f>SUM(I440+I443)</f>
        <v>1031192</v>
      </c>
    </row>
    <row r="440" spans="1:9" ht="31.5" x14ac:dyDescent="0.25">
      <c r="A440" s="101" t="s">
        <v>460</v>
      </c>
      <c r="B440" s="347" t="s">
        <v>52</v>
      </c>
      <c r="C440" s="2" t="s">
        <v>29</v>
      </c>
      <c r="D440" s="2" t="s">
        <v>29</v>
      </c>
      <c r="E440" s="259" t="s">
        <v>219</v>
      </c>
      <c r="F440" s="224" t="s">
        <v>10</v>
      </c>
      <c r="G440" s="225" t="s">
        <v>461</v>
      </c>
      <c r="H440" s="2"/>
      <c r="I440" s="421">
        <f>SUM(I441:I442)</f>
        <v>788400</v>
      </c>
    </row>
    <row r="441" spans="1:9" ht="31.5" x14ac:dyDescent="0.25">
      <c r="A441" s="585" t="s">
        <v>537</v>
      </c>
      <c r="B441" s="6" t="s">
        <v>52</v>
      </c>
      <c r="C441" s="2" t="s">
        <v>29</v>
      </c>
      <c r="D441" s="2" t="s">
        <v>29</v>
      </c>
      <c r="E441" s="259" t="s">
        <v>219</v>
      </c>
      <c r="F441" s="224" t="s">
        <v>10</v>
      </c>
      <c r="G441" s="225" t="s">
        <v>461</v>
      </c>
      <c r="H441" s="2" t="s">
        <v>16</v>
      </c>
      <c r="I441" s="423">
        <v>788400</v>
      </c>
    </row>
    <row r="442" spans="1:9" s="531" customFormat="1" ht="15.75" hidden="1" x14ac:dyDescent="0.25">
      <c r="A442" s="61" t="s">
        <v>40</v>
      </c>
      <c r="B442" s="6" t="s">
        <v>52</v>
      </c>
      <c r="C442" s="2" t="s">
        <v>29</v>
      </c>
      <c r="D442" s="2" t="s">
        <v>29</v>
      </c>
      <c r="E442" s="259" t="s">
        <v>219</v>
      </c>
      <c r="F442" s="224" t="s">
        <v>10</v>
      </c>
      <c r="G442" s="225" t="s">
        <v>461</v>
      </c>
      <c r="H442" s="2" t="s">
        <v>39</v>
      </c>
      <c r="I442" s="423"/>
    </row>
    <row r="443" spans="1:9" ht="15.75" x14ac:dyDescent="0.25">
      <c r="A443" s="588" t="s">
        <v>547</v>
      </c>
      <c r="B443" s="6" t="s">
        <v>52</v>
      </c>
      <c r="C443" s="2" t="s">
        <v>29</v>
      </c>
      <c r="D443" s="2" t="s">
        <v>29</v>
      </c>
      <c r="E443" s="259" t="s">
        <v>219</v>
      </c>
      <c r="F443" s="224" t="s">
        <v>10</v>
      </c>
      <c r="G443" s="225" t="s">
        <v>546</v>
      </c>
      <c r="H443" s="2"/>
      <c r="I443" s="421">
        <f>SUM(I444:I445)</f>
        <v>242792</v>
      </c>
    </row>
    <row r="444" spans="1:9" ht="31.5" x14ac:dyDescent="0.25">
      <c r="A444" s="585" t="s">
        <v>537</v>
      </c>
      <c r="B444" s="6" t="s">
        <v>52</v>
      </c>
      <c r="C444" s="2" t="s">
        <v>29</v>
      </c>
      <c r="D444" s="2" t="s">
        <v>29</v>
      </c>
      <c r="E444" s="259" t="s">
        <v>219</v>
      </c>
      <c r="F444" s="224" t="s">
        <v>10</v>
      </c>
      <c r="G444" s="225" t="s">
        <v>546</v>
      </c>
      <c r="H444" s="2" t="s">
        <v>16</v>
      </c>
      <c r="I444" s="423">
        <v>172792</v>
      </c>
    </row>
    <row r="445" spans="1:9" s="531" customFormat="1" ht="31.5" x14ac:dyDescent="0.25">
      <c r="A445" s="101" t="s">
        <v>834</v>
      </c>
      <c r="B445" s="6" t="s">
        <v>52</v>
      </c>
      <c r="C445" s="2" t="s">
        <v>29</v>
      </c>
      <c r="D445" s="2" t="s">
        <v>29</v>
      </c>
      <c r="E445" s="259" t="s">
        <v>219</v>
      </c>
      <c r="F445" s="224" t="s">
        <v>10</v>
      </c>
      <c r="G445" s="225" t="s">
        <v>546</v>
      </c>
      <c r="H445" s="2" t="s">
        <v>835</v>
      </c>
      <c r="I445" s="423">
        <v>70000</v>
      </c>
    </row>
    <row r="446" spans="1:9" ht="15.75" x14ac:dyDescent="0.25">
      <c r="A446" s="109" t="s">
        <v>31</v>
      </c>
      <c r="B446" s="26" t="s">
        <v>52</v>
      </c>
      <c r="C446" s="22" t="s">
        <v>29</v>
      </c>
      <c r="D446" s="22" t="s">
        <v>32</v>
      </c>
      <c r="E446" s="268"/>
      <c r="F446" s="269"/>
      <c r="G446" s="270"/>
      <c r="H446" s="22"/>
      <c r="I446" s="419">
        <f>SUM(I452,I447,I474,I469)</f>
        <v>12217729</v>
      </c>
    </row>
    <row r="447" spans="1:9" s="64" customFormat="1" ht="47.25" x14ac:dyDescent="0.25">
      <c r="A447" s="102" t="s">
        <v>110</v>
      </c>
      <c r="B447" s="30" t="s">
        <v>52</v>
      </c>
      <c r="C447" s="28" t="s">
        <v>29</v>
      </c>
      <c r="D447" s="28" t="s">
        <v>32</v>
      </c>
      <c r="E447" s="220" t="s">
        <v>180</v>
      </c>
      <c r="F447" s="221" t="s">
        <v>383</v>
      </c>
      <c r="G447" s="222" t="s">
        <v>384</v>
      </c>
      <c r="H447" s="28"/>
      <c r="I447" s="420">
        <f>SUM(I448)</f>
        <v>3000</v>
      </c>
    </row>
    <row r="448" spans="1:9" s="37" customFormat="1" ht="78.75" x14ac:dyDescent="0.25">
      <c r="A448" s="104" t="s">
        <v>111</v>
      </c>
      <c r="B448" s="287" t="s">
        <v>52</v>
      </c>
      <c r="C448" s="70" t="s">
        <v>29</v>
      </c>
      <c r="D448" s="35" t="s">
        <v>32</v>
      </c>
      <c r="E448" s="262" t="s">
        <v>210</v>
      </c>
      <c r="F448" s="263" t="s">
        <v>383</v>
      </c>
      <c r="G448" s="264" t="s">
        <v>384</v>
      </c>
      <c r="H448" s="71"/>
      <c r="I448" s="424">
        <f>SUM(I449)</f>
        <v>3000</v>
      </c>
    </row>
    <row r="449" spans="1:9" s="37" customFormat="1" ht="47.25" x14ac:dyDescent="0.25">
      <c r="A449" s="104" t="s">
        <v>391</v>
      </c>
      <c r="B449" s="287" t="s">
        <v>52</v>
      </c>
      <c r="C449" s="70" t="s">
        <v>29</v>
      </c>
      <c r="D449" s="35" t="s">
        <v>32</v>
      </c>
      <c r="E449" s="262" t="s">
        <v>210</v>
      </c>
      <c r="F449" s="263" t="s">
        <v>10</v>
      </c>
      <c r="G449" s="264" t="s">
        <v>384</v>
      </c>
      <c r="H449" s="71"/>
      <c r="I449" s="424">
        <f>SUM(I450)</f>
        <v>3000</v>
      </c>
    </row>
    <row r="450" spans="1:9" s="37" customFormat="1" ht="31.5" x14ac:dyDescent="0.25">
      <c r="A450" s="584" t="s">
        <v>102</v>
      </c>
      <c r="B450" s="53" t="s">
        <v>52</v>
      </c>
      <c r="C450" s="70" t="s">
        <v>29</v>
      </c>
      <c r="D450" s="35" t="s">
        <v>32</v>
      </c>
      <c r="E450" s="262" t="s">
        <v>210</v>
      </c>
      <c r="F450" s="263" t="s">
        <v>10</v>
      </c>
      <c r="G450" s="264" t="s">
        <v>393</v>
      </c>
      <c r="H450" s="2"/>
      <c r="I450" s="421">
        <f>SUM(I451)</f>
        <v>3000</v>
      </c>
    </row>
    <row r="451" spans="1:9" s="37" customFormat="1" ht="31.5" x14ac:dyDescent="0.25">
      <c r="A451" s="590" t="s">
        <v>537</v>
      </c>
      <c r="B451" s="287" t="s">
        <v>52</v>
      </c>
      <c r="C451" s="70" t="s">
        <v>29</v>
      </c>
      <c r="D451" s="35" t="s">
        <v>32</v>
      </c>
      <c r="E451" s="262" t="s">
        <v>210</v>
      </c>
      <c r="F451" s="263" t="s">
        <v>10</v>
      </c>
      <c r="G451" s="264" t="s">
        <v>393</v>
      </c>
      <c r="H451" s="71" t="s">
        <v>16</v>
      </c>
      <c r="I451" s="425">
        <v>3000</v>
      </c>
    </row>
    <row r="452" spans="1:9" ht="31.5" x14ac:dyDescent="0.25">
      <c r="A452" s="99" t="s">
        <v>141</v>
      </c>
      <c r="B452" s="30" t="s">
        <v>52</v>
      </c>
      <c r="C452" s="28" t="s">
        <v>29</v>
      </c>
      <c r="D452" s="28" t="s">
        <v>32</v>
      </c>
      <c r="E452" s="220" t="s">
        <v>441</v>
      </c>
      <c r="F452" s="221" t="s">
        <v>383</v>
      </c>
      <c r="G452" s="222" t="s">
        <v>384</v>
      </c>
      <c r="H452" s="28"/>
      <c r="I452" s="420">
        <f>SUM(I457+I453)</f>
        <v>12186029</v>
      </c>
    </row>
    <row r="453" spans="1:9" s="487" customFormat="1" ht="63" x14ac:dyDescent="0.25">
      <c r="A453" s="103" t="s">
        <v>147</v>
      </c>
      <c r="B453" s="53" t="s">
        <v>52</v>
      </c>
      <c r="C453" s="2" t="s">
        <v>29</v>
      </c>
      <c r="D453" s="2" t="s">
        <v>32</v>
      </c>
      <c r="E453" s="259" t="s">
        <v>217</v>
      </c>
      <c r="F453" s="260" t="s">
        <v>383</v>
      </c>
      <c r="G453" s="261" t="s">
        <v>384</v>
      </c>
      <c r="H453" s="44"/>
      <c r="I453" s="421">
        <f>SUM(I454)</f>
        <v>100000</v>
      </c>
    </row>
    <row r="454" spans="1:9" s="487" customFormat="1" ht="31.5" x14ac:dyDescent="0.25">
      <c r="A454" s="103" t="s">
        <v>449</v>
      </c>
      <c r="B454" s="53" t="s">
        <v>52</v>
      </c>
      <c r="C454" s="2" t="s">
        <v>29</v>
      </c>
      <c r="D454" s="2" t="s">
        <v>32</v>
      </c>
      <c r="E454" s="259" t="s">
        <v>217</v>
      </c>
      <c r="F454" s="260" t="s">
        <v>10</v>
      </c>
      <c r="G454" s="261" t="s">
        <v>384</v>
      </c>
      <c r="H454" s="44"/>
      <c r="I454" s="421">
        <f>SUM(I455)</f>
        <v>100000</v>
      </c>
    </row>
    <row r="455" spans="1:9" s="487" customFormat="1" ht="15.75" x14ac:dyDescent="0.25">
      <c r="A455" s="584" t="s">
        <v>450</v>
      </c>
      <c r="B455" s="53" t="s">
        <v>52</v>
      </c>
      <c r="C455" s="2" t="s">
        <v>29</v>
      </c>
      <c r="D455" s="2" t="s">
        <v>32</v>
      </c>
      <c r="E455" s="259" t="s">
        <v>217</v>
      </c>
      <c r="F455" s="260" t="s">
        <v>10</v>
      </c>
      <c r="G455" s="261" t="s">
        <v>451</v>
      </c>
      <c r="H455" s="44"/>
      <c r="I455" s="421">
        <f>SUM(I456)</f>
        <v>100000</v>
      </c>
    </row>
    <row r="456" spans="1:9" s="487" customFormat="1" ht="31.5" x14ac:dyDescent="0.25">
      <c r="A456" s="585" t="s">
        <v>537</v>
      </c>
      <c r="B456" s="6" t="s">
        <v>52</v>
      </c>
      <c r="C456" s="2" t="s">
        <v>29</v>
      </c>
      <c r="D456" s="2" t="s">
        <v>32</v>
      </c>
      <c r="E456" s="223" t="s">
        <v>217</v>
      </c>
      <c r="F456" s="224" t="s">
        <v>10</v>
      </c>
      <c r="G456" s="225" t="s">
        <v>451</v>
      </c>
      <c r="H456" s="2" t="s">
        <v>16</v>
      </c>
      <c r="I456" s="423">
        <v>100000</v>
      </c>
    </row>
    <row r="457" spans="1:9" ht="63" x14ac:dyDescent="0.25">
      <c r="A457" s="61" t="s">
        <v>154</v>
      </c>
      <c r="B457" s="347" t="s">
        <v>52</v>
      </c>
      <c r="C457" s="2" t="s">
        <v>29</v>
      </c>
      <c r="D457" s="2" t="s">
        <v>32</v>
      </c>
      <c r="E457" s="223" t="s">
        <v>220</v>
      </c>
      <c r="F457" s="224" t="s">
        <v>383</v>
      </c>
      <c r="G457" s="225" t="s">
        <v>384</v>
      </c>
      <c r="H457" s="2"/>
      <c r="I457" s="421">
        <f>SUM(I458+I465)</f>
        <v>12086029</v>
      </c>
    </row>
    <row r="458" spans="1:9" ht="47.25" x14ac:dyDescent="0.25">
      <c r="A458" s="61" t="s">
        <v>462</v>
      </c>
      <c r="B458" s="347" t="s">
        <v>52</v>
      </c>
      <c r="C458" s="2" t="s">
        <v>29</v>
      </c>
      <c r="D458" s="2" t="s">
        <v>32</v>
      </c>
      <c r="E458" s="223" t="s">
        <v>220</v>
      </c>
      <c r="F458" s="224" t="s">
        <v>10</v>
      </c>
      <c r="G458" s="225" t="s">
        <v>384</v>
      </c>
      <c r="H458" s="2"/>
      <c r="I458" s="421">
        <f>SUM(I459+I461)</f>
        <v>10348039</v>
      </c>
    </row>
    <row r="459" spans="1:9" ht="35.25" customHeight="1" x14ac:dyDescent="0.25">
      <c r="A459" s="61" t="s">
        <v>155</v>
      </c>
      <c r="B459" s="347" t="s">
        <v>52</v>
      </c>
      <c r="C459" s="2" t="s">
        <v>29</v>
      </c>
      <c r="D459" s="2" t="s">
        <v>32</v>
      </c>
      <c r="E459" s="223" t="s">
        <v>220</v>
      </c>
      <c r="F459" s="224" t="s">
        <v>10</v>
      </c>
      <c r="G459" s="225" t="s">
        <v>463</v>
      </c>
      <c r="H459" s="2"/>
      <c r="I459" s="421">
        <f>SUM(I460)</f>
        <v>99395</v>
      </c>
    </row>
    <row r="460" spans="1:9" ht="63" x14ac:dyDescent="0.25">
      <c r="A460" s="101" t="s">
        <v>76</v>
      </c>
      <c r="B460" s="347" t="s">
        <v>52</v>
      </c>
      <c r="C460" s="2" t="s">
        <v>29</v>
      </c>
      <c r="D460" s="2" t="s">
        <v>32</v>
      </c>
      <c r="E460" s="223" t="s">
        <v>220</v>
      </c>
      <c r="F460" s="224" t="s">
        <v>10</v>
      </c>
      <c r="G460" s="225" t="s">
        <v>463</v>
      </c>
      <c r="H460" s="2" t="s">
        <v>13</v>
      </c>
      <c r="I460" s="423">
        <v>99395</v>
      </c>
    </row>
    <row r="461" spans="1:9" ht="31.5" x14ac:dyDescent="0.25">
      <c r="A461" s="61" t="s">
        <v>84</v>
      </c>
      <c r="B461" s="347" t="s">
        <v>52</v>
      </c>
      <c r="C461" s="44" t="s">
        <v>29</v>
      </c>
      <c r="D461" s="44" t="s">
        <v>32</v>
      </c>
      <c r="E461" s="259" t="s">
        <v>220</v>
      </c>
      <c r="F461" s="260" t="s">
        <v>10</v>
      </c>
      <c r="G461" s="261" t="s">
        <v>415</v>
      </c>
      <c r="H461" s="44"/>
      <c r="I461" s="421">
        <f>SUM(I462:I464)</f>
        <v>10248644</v>
      </c>
    </row>
    <row r="462" spans="1:9" ht="63" x14ac:dyDescent="0.25">
      <c r="A462" s="101" t="s">
        <v>76</v>
      </c>
      <c r="B462" s="347" t="s">
        <v>52</v>
      </c>
      <c r="C462" s="2" t="s">
        <v>29</v>
      </c>
      <c r="D462" s="2" t="s">
        <v>32</v>
      </c>
      <c r="E462" s="223" t="s">
        <v>220</v>
      </c>
      <c r="F462" s="224" t="s">
        <v>10</v>
      </c>
      <c r="G462" s="225" t="s">
        <v>415</v>
      </c>
      <c r="H462" s="2" t="s">
        <v>13</v>
      </c>
      <c r="I462" s="423">
        <v>8980924</v>
      </c>
    </row>
    <row r="463" spans="1:9" ht="31.5" x14ac:dyDescent="0.25">
      <c r="A463" s="585" t="s">
        <v>537</v>
      </c>
      <c r="B463" s="6" t="s">
        <v>52</v>
      </c>
      <c r="C463" s="2" t="s">
        <v>29</v>
      </c>
      <c r="D463" s="2" t="s">
        <v>32</v>
      </c>
      <c r="E463" s="223" t="s">
        <v>220</v>
      </c>
      <c r="F463" s="224" t="s">
        <v>10</v>
      </c>
      <c r="G463" s="225" t="s">
        <v>415</v>
      </c>
      <c r="H463" s="2" t="s">
        <v>16</v>
      </c>
      <c r="I463" s="492">
        <v>1263429</v>
      </c>
    </row>
    <row r="464" spans="1:9" ht="15.75" x14ac:dyDescent="0.25">
      <c r="A464" s="61" t="s">
        <v>18</v>
      </c>
      <c r="B464" s="347" t="s">
        <v>52</v>
      </c>
      <c r="C464" s="2" t="s">
        <v>29</v>
      </c>
      <c r="D464" s="2" t="s">
        <v>32</v>
      </c>
      <c r="E464" s="223" t="s">
        <v>220</v>
      </c>
      <c r="F464" s="224" t="s">
        <v>10</v>
      </c>
      <c r="G464" s="225" t="s">
        <v>415</v>
      </c>
      <c r="H464" s="2" t="s">
        <v>17</v>
      </c>
      <c r="I464" s="423">
        <v>4291</v>
      </c>
    </row>
    <row r="465" spans="1:10" ht="68.25" customHeight="1" x14ac:dyDescent="0.25">
      <c r="A465" s="61" t="s">
        <v>637</v>
      </c>
      <c r="B465" s="347" t="s">
        <v>52</v>
      </c>
      <c r="C465" s="2" t="s">
        <v>29</v>
      </c>
      <c r="D465" s="2" t="s">
        <v>32</v>
      </c>
      <c r="E465" s="223" t="s">
        <v>220</v>
      </c>
      <c r="F465" s="224" t="s">
        <v>12</v>
      </c>
      <c r="G465" s="225" t="s">
        <v>384</v>
      </c>
      <c r="H465" s="2"/>
      <c r="I465" s="421">
        <f>SUM(I466)</f>
        <v>1737990</v>
      </c>
    </row>
    <row r="466" spans="1:10" ht="31.5" x14ac:dyDescent="0.25">
      <c r="A466" s="61" t="s">
        <v>75</v>
      </c>
      <c r="B466" s="347" t="s">
        <v>52</v>
      </c>
      <c r="C466" s="2" t="s">
        <v>29</v>
      </c>
      <c r="D466" s="2" t="s">
        <v>32</v>
      </c>
      <c r="E466" s="223" t="s">
        <v>220</v>
      </c>
      <c r="F466" s="224" t="s">
        <v>12</v>
      </c>
      <c r="G466" s="225" t="s">
        <v>388</v>
      </c>
      <c r="H466" s="2"/>
      <c r="I466" s="421">
        <f>SUM(I467:I468)</f>
        <v>1737990</v>
      </c>
    </row>
    <row r="467" spans="1:10" ht="63" x14ac:dyDescent="0.25">
      <c r="A467" s="101" t="s">
        <v>76</v>
      </c>
      <c r="B467" s="347" t="s">
        <v>52</v>
      </c>
      <c r="C467" s="2" t="s">
        <v>29</v>
      </c>
      <c r="D467" s="2" t="s">
        <v>32</v>
      </c>
      <c r="E467" s="223" t="s">
        <v>220</v>
      </c>
      <c r="F467" s="224" t="s">
        <v>12</v>
      </c>
      <c r="G467" s="225" t="s">
        <v>388</v>
      </c>
      <c r="H467" s="2" t="s">
        <v>13</v>
      </c>
      <c r="I467" s="422">
        <v>1737990</v>
      </c>
    </row>
    <row r="468" spans="1:10" ht="31.5" hidden="1" x14ac:dyDescent="0.25">
      <c r="A468" s="590" t="s">
        <v>537</v>
      </c>
      <c r="B468" s="347" t="s">
        <v>52</v>
      </c>
      <c r="C468" s="2" t="s">
        <v>29</v>
      </c>
      <c r="D468" s="2" t="s">
        <v>32</v>
      </c>
      <c r="E468" s="223" t="s">
        <v>220</v>
      </c>
      <c r="F468" s="224" t="s">
        <v>12</v>
      </c>
      <c r="G468" s="225" t="s">
        <v>388</v>
      </c>
      <c r="H468" s="2" t="s">
        <v>16</v>
      </c>
      <c r="I468" s="422"/>
    </row>
    <row r="469" spans="1:10" s="623" customFormat="1" ht="47.25" hidden="1" x14ac:dyDescent="0.25">
      <c r="A469" s="102" t="s">
        <v>105</v>
      </c>
      <c r="B469" s="30" t="s">
        <v>52</v>
      </c>
      <c r="C469" s="28" t="s">
        <v>29</v>
      </c>
      <c r="D469" s="28" t="s">
        <v>32</v>
      </c>
      <c r="E469" s="220" t="s">
        <v>386</v>
      </c>
      <c r="F469" s="221" t="s">
        <v>383</v>
      </c>
      <c r="G469" s="222" t="s">
        <v>384</v>
      </c>
      <c r="H469" s="28"/>
      <c r="I469" s="420">
        <f>SUM(I470)</f>
        <v>0</v>
      </c>
    </row>
    <row r="470" spans="1:10" s="623" customFormat="1" ht="63" hidden="1" x14ac:dyDescent="0.25">
      <c r="A470" s="103" t="s">
        <v>116</v>
      </c>
      <c r="B470" s="53" t="s">
        <v>52</v>
      </c>
      <c r="C470" s="2" t="s">
        <v>29</v>
      </c>
      <c r="D470" s="2" t="s">
        <v>32</v>
      </c>
      <c r="E470" s="223" t="s">
        <v>183</v>
      </c>
      <c r="F470" s="224" t="s">
        <v>383</v>
      </c>
      <c r="G470" s="225" t="s">
        <v>384</v>
      </c>
      <c r="H470" s="44"/>
      <c r="I470" s="421">
        <f>SUM(I471)</f>
        <v>0</v>
      </c>
    </row>
    <row r="471" spans="1:10" s="623" customFormat="1" ht="47.25" hidden="1" x14ac:dyDescent="0.25">
      <c r="A471" s="103" t="s">
        <v>390</v>
      </c>
      <c r="B471" s="53" t="s">
        <v>52</v>
      </c>
      <c r="C471" s="2" t="s">
        <v>29</v>
      </c>
      <c r="D471" s="2" t="s">
        <v>32</v>
      </c>
      <c r="E471" s="223" t="s">
        <v>183</v>
      </c>
      <c r="F471" s="224" t="s">
        <v>10</v>
      </c>
      <c r="G471" s="225" t="s">
        <v>384</v>
      </c>
      <c r="H471" s="44"/>
      <c r="I471" s="421">
        <f>SUM(I472)</f>
        <v>0</v>
      </c>
    </row>
    <row r="472" spans="1:10" s="623" customFormat="1" ht="15.75" hidden="1" x14ac:dyDescent="0.25">
      <c r="A472" s="103" t="s">
        <v>107</v>
      </c>
      <c r="B472" s="53" t="s">
        <v>52</v>
      </c>
      <c r="C472" s="2" t="s">
        <v>29</v>
      </c>
      <c r="D472" s="2" t="s">
        <v>32</v>
      </c>
      <c r="E472" s="223" t="s">
        <v>183</v>
      </c>
      <c r="F472" s="224" t="s">
        <v>10</v>
      </c>
      <c r="G472" s="225" t="s">
        <v>389</v>
      </c>
      <c r="H472" s="44"/>
      <c r="I472" s="421">
        <f>SUM(I473)</f>
        <v>0</v>
      </c>
    </row>
    <row r="473" spans="1:10" s="623" customFormat="1" ht="31.5" hidden="1" x14ac:dyDescent="0.25">
      <c r="A473" s="585" t="s">
        <v>537</v>
      </c>
      <c r="B473" s="6" t="s">
        <v>52</v>
      </c>
      <c r="C473" s="2" t="s">
        <v>29</v>
      </c>
      <c r="D473" s="2" t="s">
        <v>32</v>
      </c>
      <c r="E473" s="223" t="s">
        <v>183</v>
      </c>
      <c r="F473" s="224" t="s">
        <v>10</v>
      </c>
      <c r="G473" s="225" t="s">
        <v>389</v>
      </c>
      <c r="H473" s="2" t="s">
        <v>16</v>
      </c>
      <c r="I473" s="423"/>
    </row>
    <row r="474" spans="1:10" s="37" customFormat="1" ht="63" x14ac:dyDescent="0.25">
      <c r="A474" s="102" t="s">
        <v>128</v>
      </c>
      <c r="B474" s="30" t="s">
        <v>52</v>
      </c>
      <c r="C474" s="28" t="s">
        <v>29</v>
      </c>
      <c r="D474" s="42" t="s">
        <v>32</v>
      </c>
      <c r="E474" s="232" t="s">
        <v>199</v>
      </c>
      <c r="F474" s="233" t="s">
        <v>383</v>
      </c>
      <c r="G474" s="234" t="s">
        <v>384</v>
      </c>
      <c r="H474" s="28"/>
      <c r="I474" s="420">
        <f>SUM(I475)</f>
        <v>28700</v>
      </c>
    </row>
    <row r="475" spans="1:10" s="37" customFormat="1" ht="110.25" x14ac:dyDescent="0.25">
      <c r="A475" s="103" t="s">
        <v>144</v>
      </c>
      <c r="B475" s="53" t="s">
        <v>52</v>
      </c>
      <c r="C475" s="2" t="s">
        <v>29</v>
      </c>
      <c r="D475" s="35" t="s">
        <v>32</v>
      </c>
      <c r="E475" s="262" t="s">
        <v>201</v>
      </c>
      <c r="F475" s="263" t="s">
        <v>383</v>
      </c>
      <c r="G475" s="264" t="s">
        <v>384</v>
      </c>
      <c r="H475" s="2"/>
      <c r="I475" s="421">
        <f>SUM(I476)</f>
        <v>28700</v>
      </c>
    </row>
    <row r="476" spans="1:10" s="37" customFormat="1" ht="47.25" x14ac:dyDescent="0.25">
      <c r="A476" s="103" t="s">
        <v>403</v>
      </c>
      <c r="B476" s="53" t="s">
        <v>52</v>
      </c>
      <c r="C476" s="2" t="s">
        <v>29</v>
      </c>
      <c r="D476" s="35" t="s">
        <v>32</v>
      </c>
      <c r="E476" s="262" t="s">
        <v>201</v>
      </c>
      <c r="F476" s="263" t="s">
        <v>10</v>
      </c>
      <c r="G476" s="264" t="s">
        <v>384</v>
      </c>
      <c r="H476" s="2"/>
      <c r="I476" s="421">
        <f>SUM(I477)</f>
        <v>28700</v>
      </c>
    </row>
    <row r="477" spans="1:10" s="37" customFormat="1" ht="31.5" x14ac:dyDescent="0.25">
      <c r="A477" s="61" t="s">
        <v>99</v>
      </c>
      <c r="B477" s="347" t="s">
        <v>52</v>
      </c>
      <c r="C477" s="2" t="s">
        <v>29</v>
      </c>
      <c r="D477" s="35" t="s">
        <v>32</v>
      </c>
      <c r="E477" s="262" t="s">
        <v>201</v>
      </c>
      <c r="F477" s="263" t="s">
        <v>10</v>
      </c>
      <c r="G477" s="264" t="s">
        <v>404</v>
      </c>
      <c r="H477" s="2"/>
      <c r="I477" s="421">
        <f>SUM(I478)</f>
        <v>28700</v>
      </c>
    </row>
    <row r="478" spans="1:10" s="37" customFormat="1" ht="31.5" x14ac:dyDescent="0.25">
      <c r="A478" s="585" t="s">
        <v>537</v>
      </c>
      <c r="B478" s="6" t="s">
        <v>52</v>
      </c>
      <c r="C478" s="2" t="s">
        <v>29</v>
      </c>
      <c r="D478" s="35" t="s">
        <v>32</v>
      </c>
      <c r="E478" s="262" t="s">
        <v>201</v>
      </c>
      <c r="F478" s="263" t="s">
        <v>10</v>
      </c>
      <c r="G478" s="264" t="s">
        <v>404</v>
      </c>
      <c r="H478" s="2" t="s">
        <v>16</v>
      </c>
      <c r="I478" s="422">
        <v>28700</v>
      </c>
    </row>
    <row r="479" spans="1:10" s="37" customFormat="1" ht="15.75" x14ac:dyDescent="0.25">
      <c r="A479" s="113" t="s">
        <v>37</v>
      </c>
      <c r="B479" s="19" t="s">
        <v>52</v>
      </c>
      <c r="C479" s="19">
        <v>10</v>
      </c>
      <c r="D479" s="19"/>
      <c r="E479" s="288"/>
      <c r="F479" s="289"/>
      <c r="G479" s="290"/>
      <c r="H479" s="15"/>
      <c r="I479" s="418">
        <f>SUM(I480+I515)</f>
        <v>7847028</v>
      </c>
      <c r="J479" s="491"/>
    </row>
    <row r="480" spans="1:10" s="37" customFormat="1" ht="15.75" x14ac:dyDescent="0.25">
      <c r="A480" s="109" t="s">
        <v>41</v>
      </c>
      <c r="B480" s="26" t="s">
        <v>52</v>
      </c>
      <c r="C480" s="26">
        <v>10</v>
      </c>
      <c r="D480" s="22" t="s">
        <v>15</v>
      </c>
      <c r="E480" s="268"/>
      <c r="F480" s="269"/>
      <c r="G480" s="270"/>
      <c r="H480" s="22"/>
      <c r="I480" s="419">
        <f>SUM(I481)</f>
        <v>5861936</v>
      </c>
    </row>
    <row r="481" spans="1:9" ht="31.5" x14ac:dyDescent="0.25">
      <c r="A481" s="102" t="s">
        <v>141</v>
      </c>
      <c r="B481" s="30" t="s">
        <v>52</v>
      </c>
      <c r="C481" s="30">
        <v>10</v>
      </c>
      <c r="D481" s="28" t="s">
        <v>15</v>
      </c>
      <c r="E481" s="220" t="s">
        <v>441</v>
      </c>
      <c r="F481" s="221" t="s">
        <v>383</v>
      </c>
      <c r="G481" s="222" t="s">
        <v>384</v>
      </c>
      <c r="H481" s="28"/>
      <c r="I481" s="420">
        <f>SUM(I482,I503)</f>
        <v>5861936</v>
      </c>
    </row>
    <row r="482" spans="1:9" ht="47.25" x14ac:dyDescent="0.25">
      <c r="A482" s="101" t="s">
        <v>142</v>
      </c>
      <c r="B482" s="347" t="s">
        <v>52</v>
      </c>
      <c r="C482" s="347">
        <v>10</v>
      </c>
      <c r="D482" s="2" t="s">
        <v>15</v>
      </c>
      <c r="E482" s="223" t="s">
        <v>215</v>
      </c>
      <c r="F482" s="224" t="s">
        <v>383</v>
      </c>
      <c r="G482" s="225" t="s">
        <v>384</v>
      </c>
      <c r="H482" s="2"/>
      <c r="I482" s="421">
        <f>SUM(I483+I493)</f>
        <v>5483355</v>
      </c>
    </row>
    <row r="483" spans="1:9" ht="15.75" x14ac:dyDescent="0.25">
      <c r="A483" s="101" t="s">
        <v>442</v>
      </c>
      <c r="B483" s="347" t="s">
        <v>52</v>
      </c>
      <c r="C483" s="347">
        <v>10</v>
      </c>
      <c r="D483" s="2" t="s">
        <v>15</v>
      </c>
      <c r="E483" s="223" t="s">
        <v>215</v>
      </c>
      <c r="F483" s="224" t="s">
        <v>10</v>
      </c>
      <c r="G483" s="225" t="s">
        <v>384</v>
      </c>
      <c r="H483" s="2"/>
      <c r="I483" s="421">
        <f>SUM(I484+I486+I489+I491)</f>
        <v>868192</v>
      </c>
    </row>
    <row r="484" spans="1:9" ht="31.5" x14ac:dyDescent="0.25">
      <c r="A484" s="101" t="s">
        <v>544</v>
      </c>
      <c r="B484" s="347" t="s">
        <v>52</v>
      </c>
      <c r="C484" s="347">
        <v>10</v>
      </c>
      <c r="D484" s="2" t="s">
        <v>15</v>
      </c>
      <c r="E484" s="223" t="s">
        <v>215</v>
      </c>
      <c r="F484" s="224" t="s">
        <v>10</v>
      </c>
      <c r="G484" s="225" t="s">
        <v>543</v>
      </c>
      <c r="H484" s="2"/>
      <c r="I484" s="421">
        <f>SUM(I485)</f>
        <v>8466</v>
      </c>
    </row>
    <row r="485" spans="1:9" ht="15.75" x14ac:dyDescent="0.25">
      <c r="A485" s="61" t="s">
        <v>40</v>
      </c>
      <c r="B485" s="347" t="s">
        <v>52</v>
      </c>
      <c r="C485" s="347">
        <v>10</v>
      </c>
      <c r="D485" s="2" t="s">
        <v>15</v>
      </c>
      <c r="E485" s="223" t="s">
        <v>215</v>
      </c>
      <c r="F485" s="224" t="s">
        <v>10</v>
      </c>
      <c r="G485" s="225" t="s">
        <v>543</v>
      </c>
      <c r="H485" s="2" t="s">
        <v>39</v>
      </c>
      <c r="I485" s="423">
        <v>8466</v>
      </c>
    </row>
    <row r="486" spans="1:9" ht="63.75" customHeight="1" x14ac:dyDescent="0.25">
      <c r="A486" s="61" t="s">
        <v>96</v>
      </c>
      <c r="B486" s="347" t="s">
        <v>52</v>
      </c>
      <c r="C486" s="347">
        <v>10</v>
      </c>
      <c r="D486" s="2" t="s">
        <v>15</v>
      </c>
      <c r="E486" s="223" t="s">
        <v>215</v>
      </c>
      <c r="F486" s="224" t="s">
        <v>10</v>
      </c>
      <c r="G486" s="225" t="s">
        <v>477</v>
      </c>
      <c r="H486" s="2"/>
      <c r="I486" s="421">
        <f>SUM(I487:I488)</f>
        <v>756442</v>
      </c>
    </row>
    <row r="487" spans="1:9" ht="31.5" x14ac:dyDescent="0.25">
      <c r="A487" s="585" t="s">
        <v>537</v>
      </c>
      <c r="B487" s="6" t="s">
        <v>52</v>
      </c>
      <c r="C487" s="347">
        <v>10</v>
      </c>
      <c r="D487" s="2" t="s">
        <v>15</v>
      </c>
      <c r="E487" s="223" t="s">
        <v>215</v>
      </c>
      <c r="F487" s="224" t="s">
        <v>10</v>
      </c>
      <c r="G487" s="225" t="s">
        <v>477</v>
      </c>
      <c r="H487" s="2" t="s">
        <v>16</v>
      </c>
      <c r="I487" s="423">
        <v>5070</v>
      </c>
    </row>
    <row r="488" spans="1:9" ht="15.75" x14ac:dyDescent="0.25">
      <c r="A488" s="61" t="s">
        <v>40</v>
      </c>
      <c r="B488" s="347" t="s">
        <v>52</v>
      </c>
      <c r="C488" s="347">
        <v>10</v>
      </c>
      <c r="D488" s="2" t="s">
        <v>15</v>
      </c>
      <c r="E488" s="223" t="s">
        <v>215</v>
      </c>
      <c r="F488" s="224" t="s">
        <v>10</v>
      </c>
      <c r="G488" s="225" t="s">
        <v>477</v>
      </c>
      <c r="H488" s="2" t="s">
        <v>39</v>
      </c>
      <c r="I488" s="423">
        <v>751372</v>
      </c>
    </row>
    <row r="489" spans="1:9" ht="31.5" x14ac:dyDescent="0.25">
      <c r="A489" s="61" t="s">
        <v>446</v>
      </c>
      <c r="B489" s="347" t="s">
        <v>52</v>
      </c>
      <c r="C489" s="347">
        <v>10</v>
      </c>
      <c r="D489" s="2" t="s">
        <v>15</v>
      </c>
      <c r="E489" s="223" t="s">
        <v>215</v>
      </c>
      <c r="F489" s="224" t="s">
        <v>10</v>
      </c>
      <c r="G489" s="225" t="s">
        <v>447</v>
      </c>
      <c r="H489" s="2"/>
      <c r="I489" s="421">
        <f>SUM(I490)</f>
        <v>103284</v>
      </c>
    </row>
    <row r="490" spans="1:9" ht="15.75" x14ac:dyDescent="0.25">
      <c r="A490" s="61" t="s">
        <v>40</v>
      </c>
      <c r="B490" s="347" t="s">
        <v>52</v>
      </c>
      <c r="C490" s="347">
        <v>10</v>
      </c>
      <c r="D490" s="2" t="s">
        <v>15</v>
      </c>
      <c r="E490" s="223" t="s">
        <v>215</v>
      </c>
      <c r="F490" s="224" t="s">
        <v>10</v>
      </c>
      <c r="G490" s="225" t="s">
        <v>447</v>
      </c>
      <c r="H490" s="2" t="s">
        <v>39</v>
      </c>
      <c r="I490" s="423">
        <v>103284</v>
      </c>
    </row>
    <row r="491" spans="1:9" s="531" customFormat="1" ht="31.5" hidden="1" x14ac:dyDescent="0.25">
      <c r="A491" s="61" t="s">
        <v>603</v>
      </c>
      <c r="B491" s="532" t="s">
        <v>52</v>
      </c>
      <c r="C491" s="532">
        <v>10</v>
      </c>
      <c r="D491" s="2" t="s">
        <v>15</v>
      </c>
      <c r="E491" s="223" t="s">
        <v>215</v>
      </c>
      <c r="F491" s="224" t="s">
        <v>10</v>
      </c>
      <c r="G491" s="225" t="s">
        <v>698</v>
      </c>
      <c r="H491" s="2"/>
      <c r="I491" s="421">
        <f>SUM(I492)</f>
        <v>0</v>
      </c>
    </row>
    <row r="492" spans="1:9" s="531" customFormat="1" ht="15.75" hidden="1" x14ac:dyDescent="0.25">
      <c r="A492" s="61" t="s">
        <v>40</v>
      </c>
      <c r="B492" s="532" t="s">
        <v>52</v>
      </c>
      <c r="C492" s="532">
        <v>10</v>
      </c>
      <c r="D492" s="2" t="s">
        <v>15</v>
      </c>
      <c r="E492" s="223" t="s">
        <v>215</v>
      </c>
      <c r="F492" s="224" t="s">
        <v>10</v>
      </c>
      <c r="G492" s="225" t="s">
        <v>698</v>
      </c>
      <c r="H492" s="2" t="s">
        <v>39</v>
      </c>
      <c r="I492" s="423"/>
    </row>
    <row r="493" spans="1:9" ht="15.75" x14ac:dyDescent="0.25">
      <c r="A493" s="61" t="s">
        <v>452</v>
      </c>
      <c r="B493" s="347" t="s">
        <v>52</v>
      </c>
      <c r="C493" s="347">
        <v>10</v>
      </c>
      <c r="D493" s="2" t="s">
        <v>15</v>
      </c>
      <c r="E493" s="223" t="s">
        <v>215</v>
      </c>
      <c r="F493" s="224" t="s">
        <v>12</v>
      </c>
      <c r="G493" s="225" t="s">
        <v>384</v>
      </c>
      <c r="H493" s="2"/>
      <c r="I493" s="421">
        <f>SUM(I494+I496+I499+I501)</f>
        <v>4615163</v>
      </c>
    </row>
    <row r="494" spans="1:9" ht="31.5" x14ac:dyDescent="0.25">
      <c r="A494" s="101" t="s">
        <v>544</v>
      </c>
      <c r="B494" s="347" t="s">
        <v>52</v>
      </c>
      <c r="C494" s="347">
        <v>10</v>
      </c>
      <c r="D494" s="2" t="s">
        <v>15</v>
      </c>
      <c r="E494" s="223" t="s">
        <v>215</v>
      </c>
      <c r="F494" s="224" t="s">
        <v>12</v>
      </c>
      <c r="G494" s="225" t="s">
        <v>543</v>
      </c>
      <c r="H494" s="2"/>
      <c r="I494" s="421">
        <f>SUM(I495)</f>
        <v>51154</v>
      </c>
    </row>
    <row r="495" spans="1:9" ht="15.75" x14ac:dyDescent="0.25">
      <c r="A495" s="61" t="s">
        <v>40</v>
      </c>
      <c r="B495" s="347" t="s">
        <v>52</v>
      </c>
      <c r="C495" s="347">
        <v>10</v>
      </c>
      <c r="D495" s="2" t="s">
        <v>15</v>
      </c>
      <c r="E495" s="223" t="s">
        <v>215</v>
      </c>
      <c r="F495" s="224" t="s">
        <v>12</v>
      </c>
      <c r="G495" s="225" t="s">
        <v>543</v>
      </c>
      <c r="H495" s="2" t="s">
        <v>39</v>
      </c>
      <c r="I495" s="423">
        <v>51154</v>
      </c>
    </row>
    <row r="496" spans="1:9" ht="80.25" customHeight="1" x14ac:dyDescent="0.25">
      <c r="A496" s="61" t="s">
        <v>96</v>
      </c>
      <c r="B496" s="347" t="s">
        <v>52</v>
      </c>
      <c r="C496" s="347">
        <v>10</v>
      </c>
      <c r="D496" s="2" t="s">
        <v>15</v>
      </c>
      <c r="E496" s="223" t="s">
        <v>215</v>
      </c>
      <c r="F496" s="224" t="s">
        <v>12</v>
      </c>
      <c r="G496" s="225" t="s">
        <v>477</v>
      </c>
      <c r="H496" s="2"/>
      <c r="I496" s="421">
        <f>SUM(I497:I498)</f>
        <v>4184058</v>
      </c>
    </row>
    <row r="497" spans="1:9" ht="31.5" x14ac:dyDescent="0.25">
      <c r="A497" s="585" t="s">
        <v>537</v>
      </c>
      <c r="B497" s="6" t="s">
        <v>52</v>
      </c>
      <c r="C497" s="347">
        <v>10</v>
      </c>
      <c r="D497" s="2" t="s">
        <v>15</v>
      </c>
      <c r="E497" s="223" t="s">
        <v>215</v>
      </c>
      <c r="F497" s="224" t="s">
        <v>12</v>
      </c>
      <c r="G497" s="225" t="s">
        <v>477</v>
      </c>
      <c r="H497" s="2" t="s">
        <v>16</v>
      </c>
      <c r="I497" s="423">
        <v>44837</v>
      </c>
    </row>
    <row r="498" spans="1:9" ht="15.75" x14ac:dyDescent="0.25">
      <c r="A498" s="61" t="s">
        <v>40</v>
      </c>
      <c r="B498" s="347" t="s">
        <v>52</v>
      </c>
      <c r="C498" s="347">
        <v>10</v>
      </c>
      <c r="D498" s="2" t="s">
        <v>15</v>
      </c>
      <c r="E498" s="223" t="s">
        <v>215</v>
      </c>
      <c r="F498" s="224" t="s">
        <v>12</v>
      </c>
      <c r="G498" s="225" t="s">
        <v>477</v>
      </c>
      <c r="H498" s="2" t="s">
        <v>39</v>
      </c>
      <c r="I498" s="423">
        <v>4139221</v>
      </c>
    </row>
    <row r="499" spans="1:9" ht="31.5" x14ac:dyDescent="0.25">
      <c r="A499" s="61" t="s">
        <v>446</v>
      </c>
      <c r="B499" s="347" t="s">
        <v>52</v>
      </c>
      <c r="C499" s="347">
        <v>10</v>
      </c>
      <c r="D499" s="2" t="s">
        <v>15</v>
      </c>
      <c r="E499" s="223" t="s">
        <v>215</v>
      </c>
      <c r="F499" s="224" t="s">
        <v>12</v>
      </c>
      <c r="G499" s="225" t="s">
        <v>447</v>
      </c>
      <c r="H499" s="2"/>
      <c r="I499" s="421">
        <f>SUM(I500)</f>
        <v>379951</v>
      </c>
    </row>
    <row r="500" spans="1:9" ht="15.75" x14ac:dyDescent="0.25">
      <c r="A500" s="61" t="s">
        <v>40</v>
      </c>
      <c r="B500" s="347" t="s">
        <v>52</v>
      </c>
      <c r="C500" s="347">
        <v>10</v>
      </c>
      <c r="D500" s="2" t="s">
        <v>15</v>
      </c>
      <c r="E500" s="223" t="s">
        <v>215</v>
      </c>
      <c r="F500" s="224" t="s">
        <v>12</v>
      </c>
      <c r="G500" s="225" t="s">
        <v>447</v>
      </c>
      <c r="H500" s="2" t="s">
        <v>39</v>
      </c>
      <c r="I500" s="423">
        <v>379951</v>
      </c>
    </row>
    <row r="501" spans="1:9" ht="31.5" hidden="1" x14ac:dyDescent="0.25">
      <c r="A501" s="398" t="s">
        <v>603</v>
      </c>
      <c r="B501" s="347" t="s">
        <v>52</v>
      </c>
      <c r="C501" s="347">
        <v>10</v>
      </c>
      <c r="D501" s="2" t="s">
        <v>15</v>
      </c>
      <c r="E501" s="223" t="s">
        <v>215</v>
      </c>
      <c r="F501" s="224" t="s">
        <v>12</v>
      </c>
      <c r="G501" s="261" t="s">
        <v>602</v>
      </c>
      <c r="H501" s="2"/>
      <c r="I501" s="421">
        <f>SUM(I502)</f>
        <v>0</v>
      </c>
    </row>
    <row r="502" spans="1:9" ht="15.75" hidden="1" x14ac:dyDescent="0.25">
      <c r="A502" s="61" t="s">
        <v>40</v>
      </c>
      <c r="B502" s="347" t="s">
        <v>52</v>
      </c>
      <c r="C502" s="347">
        <v>10</v>
      </c>
      <c r="D502" s="2" t="s">
        <v>15</v>
      </c>
      <c r="E502" s="223" t="s">
        <v>215</v>
      </c>
      <c r="F502" s="224" t="s">
        <v>12</v>
      </c>
      <c r="G502" s="261" t="s">
        <v>602</v>
      </c>
      <c r="H502" s="2" t="s">
        <v>39</v>
      </c>
      <c r="I502" s="423"/>
    </row>
    <row r="503" spans="1:9" ht="65.25" customHeight="1" x14ac:dyDescent="0.25">
      <c r="A503" s="61" t="s">
        <v>146</v>
      </c>
      <c r="B503" s="347" t="s">
        <v>52</v>
      </c>
      <c r="C503" s="347">
        <v>10</v>
      </c>
      <c r="D503" s="2" t="s">
        <v>15</v>
      </c>
      <c r="E503" s="223" t="s">
        <v>216</v>
      </c>
      <c r="F503" s="224" t="s">
        <v>383</v>
      </c>
      <c r="G503" s="225" t="s">
        <v>384</v>
      </c>
      <c r="H503" s="2"/>
      <c r="I503" s="421">
        <f>SUM(I504)</f>
        <v>378581</v>
      </c>
    </row>
    <row r="504" spans="1:9" ht="31.5" x14ac:dyDescent="0.25">
      <c r="A504" s="61" t="s">
        <v>455</v>
      </c>
      <c r="B504" s="347" t="s">
        <v>52</v>
      </c>
      <c r="C504" s="347">
        <v>10</v>
      </c>
      <c r="D504" s="2" t="s">
        <v>15</v>
      </c>
      <c r="E504" s="223" t="s">
        <v>216</v>
      </c>
      <c r="F504" s="224" t="s">
        <v>10</v>
      </c>
      <c r="G504" s="225" t="s">
        <v>384</v>
      </c>
      <c r="H504" s="2"/>
      <c r="I504" s="421">
        <f>SUM(I505+I507+I510+I513)</f>
        <v>378581</v>
      </c>
    </row>
    <row r="505" spans="1:9" ht="31.5" x14ac:dyDescent="0.25">
      <c r="A505" s="101" t="s">
        <v>544</v>
      </c>
      <c r="B505" s="347" t="s">
        <v>52</v>
      </c>
      <c r="C505" s="347">
        <v>10</v>
      </c>
      <c r="D505" s="2" t="s">
        <v>15</v>
      </c>
      <c r="E505" s="223" t="s">
        <v>216</v>
      </c>
      <c r="F505" s="224" t="s">
        <v>10</v>
      </c>
      <c r="G505" s="225" t="s">
        <v>543</v>
      </c>
      <c r="H505" s="2"/>
      <c r="I505" s="421">
        <f>SUM(I506)</f>
        <v>2124</v>
      </c>
    </row>
    <row r="506" spans="1:9" ht="15.75" x14ac:dyDescent="0.25">
      <c r="A506" s="101" t="s">
        <v>40</v>
      </c>
      <c r="B506" s="347" t="s">
        <v>52</v>
      </c>
      <c r="C506" s="347">
        <v>10</v>
      </c>
      <c r="D506" s="2" t="s">
        <v>15</v>
      </c>
      <c r="E506" s="223" t="s">
        <v>216</v>
      </c>
      <c r="F506" s="224" t="s">
        <v>10</v>
      </c>
      <c r="G506" s="225" t="s">
        <v>543</v>
      </c>
      <c r="H506" s="2" t="s">
        <v>39</v>
      </c>
      <c r="I506" s="423">
        <v>2124</v>
      </c>
    </row>
    <row r="507" spans="1:9" ht="65.25" customHeight="1" x14ac:dyDescent="0.25">
      <c r="A507" s="61" t="s">
        <v>96</v>
      </c>
      <c r="B507" s="347" t="s">
        <v>52</v>
      </c>
      <c r="C507" s="347">
        <v>10</v>
      </c>
      <c r="D507" s="2" t="s">
        <v>15</v>
      </c>
      <c r="E507" s="223" t="s">
        <v>216</v>
      </c>
      <c r="F507" s="305" t="s">
        <v>10</v>
      </c>
      <c r="G507" s="225" t="s">
        <v>477</v>
      </c>
      <c r="H507" s="2"/>
      <c r="I507" s="421">
        <f>SUM(I508:I509)</f>
        <v>359500</v>
      </c>
    </row>
    <row r="508" spans="1:9" ht="15.75" x14ac:dyDescent="0.25">
      <c r="A508" s="101" t="s">
        <v>40</v>
      </c>
      <c r="B508" s="347" t="s">
        <v>52</v>
      </c>
      <c r="C508" s="347">
        <v>10</v>
      </c>
      <c r="D508" s="2" t="s">
        <v>15</v>
      </c>
      <c r="E508" s="223" t="s">
        <v>216</v>
      </c>
      <c r="F508" s="306" t="s">
        <v>10</v>
      </c>
      <c r="G508" s="225" t="s">
        <v>477</v>
      </c>
      <c r="H508" s="2" t="s">
        <v>39</v>
      </c>
      <c r="I508" s="423">
        <v>116276</v>
      </c>
    </row>
    <row r="509" spans="1:9" s="658" customFormat="1" ht="31.5" x14ac:dyDescent="0.25">
      <c r="A509" s="101" t="s">
        <v>834</v>
      </c>
      <c r="B509" s="659" t="s">
        <v>52</v>
      </c>
      <c r="C509" s="659">
        <v>10</v>
      </c>
      <c r="D509" s="2" t="s">
        <v>15</v>
      </c>
      <c r="E509" s="223" t="s">
        <v>216</v>
      </c>
      <c r="F509" s="306" t="s">
        <v>10</v>
      </c>
      <c r="G509" s="225" t="s">
        <v>477</v>
      </c>
      <c r="H509" s="2" t="s">
        <v>835</v>
      </c>
      <c r="I509" s="423">
        <v>243224</v>
      </c>
    </row>
    <row r="510" spans="1:9" ht="31.5" x14ac:dyDescent="0.25">
      <c r="A510" s="61" t="s">
        <v>446</v>
      </c>
      <c r="B510" s="347" t="s">
        <v>52</v>
      </c>
      <c r="C510" s="347">
        <v>10</v>
      </c>
      <c r="D510" s="2" t="s">
        <v>15</v>
      </c>
      <c r="E510" s="223" t="s">
        <v>216</v>
      </c>
      <c r="F510" s="224" t="s">
        <v>10</v>
      </c>
      <c r="G510" s="225" t="s">
        <v>447</v>
      </c>
      <c r="H510" s="2"/>
      <c r="I510" s="421">
        <f>SUM(I511:I512)</f>
        <v>16957</v>
      </c>
    </row>
    <row r="511" spans="1:9" ht="15.75" x14ac:dyDescent="0.25">
      <c r="A511" s="101" t="s">
        <v>40</v>
      </c>
      <c r="B511" s="347" t="s">
        <v>52</v>
      </c>
      <c r="C511" s="347">
        <v>10</v>
      </c>
      <c r="D511" s="2" t="s">
        <v>15</v>
      </c>
      <c r="E511" s="223" t="s">
        <v>216</v>
      </c>
      <c r="F511" s="224" t="s">
        <v>10</v>
      </c>
      <c r="G511" s="225" t="s">
        <v>447</v>
      </c>
      <c r="H511" s="2" t="s">
        <v>39</v>
      </c>
      <c r="I511" s="423">
        <v>5500</v>
      </c>
    </row>
    <row r="512" spans="1:9" s="658" customFormat="1" ht="31.5" x14ac:dyDescent="0.25">
      <c r="A512" s="101" t="s">
        <v>834</v>
      </c>
      <c r="B512" s="659" t="s">
        <v>52</v>
      </c>
      <c r="C512" s="659">
        <v>10</v>
      </c>
      <c r="D512" s="2" t="s">
        <v>15</v>
      </c>
      <c r="E512" s="223" t="s">
        <v>216</v>
      </c>
      <c r="F512" s="224" t="s">
        <v>10</v>
      </c>
      <c r="G512" s="225" t="s">
        <v>447</v>
      </c>
      <c r="H512" s="2" t="s">
        <v>835</v>
      </c>
      <c r="I512" s="423">
        <v>11457</v>
      </c>
    </row>
    <row r="513" spans="1:11" s="531" customFormat="1" ht="31.5" hidden="1" x14ac:dyDescent="0.25">
      <c r="A513" s="398" t="s">
        <v>603</v>
      </c>
      <c r="B513" s="532" t="s">
        <v>52</v>
      </c>
      <c r="C513" s="532">
        <v>10</v>
      </c>
      <c r="D513" s="2" t="s">
        <v>15</v>
      </c>
      <c r="E513" s="223" t="s">
        <v>216</v>
      </c>
      <c r="F513" s="224" t="s">
        <v>10</v>
      </c>
      <c r="G513" s="261" t="s">
        <v>602</v>
      </c>
      <c r="H513" s="2"/>
      <c r="I513" s="421">
        <f>SUM(I514)</f>
        <v>0</v>
      </c>
    </row>
    <row r="514" spans="1:11" s="531" customFormat="1" ht="15.75" hidden="1" x14ac:dyDescent="0.25">
      <c r="A514" s="61" t="s">
        <v>40</v>
      </c>
      <c r="B514" s="532" t="s">
        <v>52</v>
      </c>
      <c r="C514" s="532">
        <v>10</v>
      </c>
      <c r="D514" s="2" t="s">
        <v>15</v>
      </c>
      <c r="E514" s="223" t="s">
        <v>216</v>
      </c>
      <c r="F514" s="224" t="s">
        <v>10</v>
      </c>
      <c r="G514" s="261" t="s">
        <v>602</v>
      </c>
      <c r="H514" s="2" t="s">
        <v>39</v>
      </c>
      <c r="I514" s="423"/>
    </row>
    <row r="515" spans="1:11" ht="15.75" x14ac:dyDescent="0.25">
      <c r="A515" s="109" t="s">
        <v>42</v>
      </c>
      <c r="B515" s="26" t="s">
        <v>52</v>
      </c>
      <c r="C515" s="26">
        <v>10</v>
      </c>
      <c r="D515" s="22" t="s">
        <v>20</v>
      </c>
      <c r="E515" s="268"/>
      <c r="F515" s="269"/>
      <c r="G515" s="270"/>
      <c r="H515" s="22"/>
      <c r="I515" s="419">
        <f>SUM(I516)</f>
        <v>1985092</v>
      </c>
    </row>
    <row r="516" spans="1:11" ht="31.5" x14ac:dyDescent="0.25">
      <c r="A516" s="102" t="s">
        <v>163</v>
      </c>
      <c r="B516" s="30" t="s">
        <v>52</v>
      </c>
      <c r="C516" s="30">
        <v>10</v>
      </c>
      <c r="D516" s="28" t="s">
        <v>20</v>
      </c>
      <c r="E516" s="220" t="s">
        <v>441</v>
      </c>
      <c r="F516" s="221" t="s">
        <v>383</v>
      </c>
      <c r="G516" s="222" t="s">
        <v>384</v>
      </c>
      <c r="H516" s="28"/>
      <c r="I516" s="420">
        <f>SUM(I517)</f>
        <v>1985092</v>
      </c>
    </row>
    <row r="517" spans="1:11" ht="47.25" x14ac:dyDescent="0.25">
      <c r="A517" s="61" t="s">
        <v>164</v>
      </c>
      <c r="B517" s="347" t="s">
        <v>52</v>
      </c>
      <c r="C517" s="347">
        <v>10</v>
      </c>
      <c r="D517" s="2" t="s">
        <v>20</v>
      </c>
      <c r="E517" s="223" t="s">
        <v>215</v>
      </c>
      <c r="F517" s="224" t="s">
        <v>383</v>
      </c>
      <c r="G517" s="225" t="s">
        <v>384</v>
      </c>
      <c r="H517" s="2"/>
      <c r="I517" s="421">
        <f>SUM(I518)</f>
        <v>1985092</v>
      </c>
    </row>
    <row r="518" spans="1:11" ht="15.75" x14ac:dyDescent="0.25">
      <c r="A518" s="61" t="s">
        <v>442</v>
      </c>
      <c r="B518" s="347" t="s">
        <v>52</v>
      </c>
      <c r="C518" s="6">
        <v>10</v>
      </c>
      <c r="D518" s="2" t="s">
        <v>20</v>
      </c>
      <c r="E518" s="223" t="s">
        <v>215</v>
      </c>
      <c r="F518" s="224" t="s">
        <v>10</v>
      </c>
      <c r="G518" s="225" t="s">
        <v>384</v>
      </c>
      <c r="H518" s="2"/>
      <c r="I518" s="421">
        <f>SUM(I519)</f>
        <v>1985092</v>
      </c>
    </row>
    <row r="519" spans="1:11" ht="15.75" x14ac:dyDescent="0.25">
      <c r="A519" s="101" t="s">
        <v>165</v>
      </c>
      <c r="B519" s="347" t="s">
        <v>52</v>
      </c>
      <c r="C519" s="347">
        <v>10</v>
      </c>
      <c r="D519" s="2" t="s">
        <v>20</v>
      </c>
      <c r="E519" s="223" t="s">
        <v>215</v>
      </c>
      <c r="F519" s="224" t="s">
        <v>10</v>
      </c>
      <c r="G519" s="225" t="s">
        <v>484</v>
      </c>
      <c r="H519" s="2"/>
      <c r="I519" s="421">
        <f>SUM(I520:I520)</f>
        <v>1985092</v>
      </c>
    </row>
    <row r="520" spans="1:11" ht="15.75" x14ac:dyDescent="0.25">
      <c r="A520" s="61" t="s">
        <v>40</v>
      </c>
      <c r="B520" s="347" t="s">
        <v>52</v>
      </c>
      <c r="C520" s="347">
        <v>10</v>
      </c>
      <c r="D520" s="2" t="s">
        <v>20</v>
      </c>
      <c r="E520" s="223" t="s">
        <v>215</v>
      </c>
      <c r="F520" s="224" t="s">
        <v>10</v>
      </c>
      <c r="G520" s="225" t="s">
        <v>484</v>
      </c>
      <c r="H520" s="2" t="s">
        <v>39</v>
      </c>
      <c r="I520" s="423">
        <v>1985092</v>
      </c>
    </row>
    <row r="521" spans="1:11" s="37" customFormat="1" ht="31.5" x14ac:dyDescent="0.25">
      <c r="A521" s="449" t="s">
        <v>58</v>
      </c>
      <c r="B521" s="450" t="s">
        <v>59</v>
      </c>
      <c r="C521" s="443"/>
      <c r="D521" s="444"/>
      <c r="E521" s="445"/>
      <c r="F521" s="446"/>
      <c r="G521" s="447"/>
      <c r="H521" s="448"/>
      <c r="I521" s="436">
        <f>SUM(I522+I529+I550+I624+I637)</f>
        <v>45477192</v>
      </c>
      <c r="J521" s="491"/>
      <c r="K521" s="491"/>
    </row>
    <row r="522" spans="1:11" s="37" customFormat="1" ht="15.75" x14ac:dyDescent="0.25">
      <c r="A522" s="283" t="s">
        <v>9</v>
      </c>
      <c r="B522" s="300" t="s">
        <v>59</v>
      </c>
      <c r="C522" s="15" t="s">
        <v>10</v>
      </c>
      <c r="D522" s="15"/>
      <c r="E522" s="294"/>
      <c r="F522" s="295"/>
      <c r="G522" s="296"/>
      <c r="H522" s="15"/>
      <c r="I522" s="418">
        <f t="shared" ref="I522:I527" si="1">SUM(I523)</f>
        <v>51136</v>
      </c>
    </row>
    <row r="523" spans="1:11" s="37" customFormat="1" ht="15.75" x14ac:dyDescent="0.25">
      <c r="A523" s="97" t="s">
        <v>23</v>
      </c>
      <c r="B523" s="26" t="s">
        <v>59</v>
      </c>
      <c r="C523" s="22" t="s">
        <v>10</v>
      </c>
      <c r="D523" s="26">
        <v>13</v>
      </c>
      <c r="E523" s="98"/>
      <c r="F523" s="291"/>
      <c r="G523" s="292"/>
      <c r="H523" s="22"/>
      <c r="I523" s="419">
        <f>SUM(I524)</f>
        <v>51136</v>
      </c>
    </row>
    <row r="524" spans="1:11" ht="31.5" x14ac:dyDescent="0.25">
      <c r="A524" s="27" t="s">
        <v>150</v>
      </c>
      <c r="B524" s="30" t="s">
        <v>59</v>
      </c>
      <c r="C524" s="28" t="s">
        <v>10</v>
      </c>
      <c r="D524" s="30">
        <v>13</v>
      </c>
      <c r="E524" s="220" t="s">
        <v>221</v>
      </c>
      <c r="F524" s="221" t="s">
        <v>383</v>
      </c>
      <c r="G524" s="222" t="s">
        <v>384</v>
      </c>
      <c r="H524" s="31"/>
      <c r="I524" s="420">
        <f t="shared" si="1"/>
        <v>51136</v>
      </c>
    </row>
    <row r="525" spans="1:11" ht="32.25" customHeight="1" x14ac:dyDescent="0.25">
      <c r="A525" s="3" t="s">
        <v>157</v>
      </c>
      <c r="B525" s="347" t="s">
        <v>59</v>
      </c>
      <c r="C525" s="2" t="s">
        <v>10</v>
      </c>
      <c r="D525" s="2">
        <v>13</v>
      </c>
      <c r="E525" s="223" t="s">
        <v>465</v>
      </c>
      <c r="F525" s="224" t="s">
        <v>383</v>
      </c>
      <c r="G525" s="225" t="s">
        <v>384</v>
      </c>
      <c r="H525" s="2"/>
      <c r="I525" s="421">
        <f t="shared" si="1"/>
        <v>51136</v>
      </c>
    </row>
    <row r="526" spans="1:11" ht="15.75" x14ac:dyDescent="0.25">
      <c r="A526" s="69" t="s">
        <v>569</v>
      </c>
      <c r="B526" s="287" t="s">
        <v>59</v>
      </c>
      <c r="C526" s="2" t="s">
        <v>10</v>
      </c>
      <c r="D526" s="2">
        <v>13</v>
      </c>
      <c r="E526" s="223" t="s">
        <v>225</v>
      </c>
      <c r="F526" s="224" t="s">
        <v>12</v>
      </c>
      <c r="G526" s="225" t="s">
        <v>384</v>
      </c>
      <c r="H526" s="2"/>
      <c r="I526" s="421">
        <f t="shared" si="1"/>
        <v>51136</v>
      </c>
      <c r="J526" s="276"/>
    </row>
    <row r="527" spans="1:11" ht="31.5" x14ac:dyDescent="0.25">
      <c r="A527" s="592" t="s">
        <v>439</v>
      </c>
      <c r="B527" s="6" t="s">
        <v>59</v>
      </c>
      <c r="C527" s="2" t="s">
        <v>10</v>
      </c>
      <c r="D527" s="2">
        <v>13</v>
      </c>
      <c r="E527" s="223" t="s">
        <v>225</v>
      </c>
      <c r="F527" s="224" t="s">
        <v>12</v>
      </c>
      <c r="G527" s="243" t="s">
        <v>438</v>
      </c>
      <c r="H527" s="2"/>
      <c r="I527" s="421">
        <f t="shared" si="1"/>
        <v>51136</v>
      </c>
    </row>
    <row r="528" spans="1:11" ht="16.5" customHeight="1" x14ac:dyDescent="0.25">
      <c r="A528" s="7" t="s">
        <v>21</v>
      </c>
      <c r="B528" s="6" t="s">
        <v>59</v>
      </c>
      <c r="C528" s="2" t="s">
        <v>10</v>
      </c>
      <c r="D528" s="2">
        <v>13</v>
      </c>
      <c r="E528" s="223" t="s">
        <v>225</v>
      </c>
      <c r="F528" s="224" t="s">
        <v>12</v>
      </c>
      <c r="G528" s="243" t="s">
        <v>438</v>
      </c>
      <c r="H528" s="2" t="s">
        <v>66</v>
      </c>
      <c r="I528" s="423">
        <v>51136</v>
      </c>
    </row>
    <row r="529" spans="1:9" s="37" customFormat="1" ht="15.75" x14ac:dyDescent="0.25">
      <c r="A529" s="282" t="s">
        <v>27</v>
      </c>
      <c r="B529" s="19" t="s">
        <v>59</v>
      </c>
      <c r="C529" s="15" t="s">
        <v>29</v>
      </c>
      <c r="D529" s="19"/>
      <c r="E529" s="250"/>
      <c r="F529" s="251"/>
      <c r="G529" s="252"/>
      <c r="H529" s="15"/>
      <c r="I529" s="418">
        <f>SUM(+I530)</f>
        <v>1319600</v>
      </c>
    </row>
    <row r="530" spans="1:9" s="37" customFormat="1" ht="15.75" x14ac:dyDescent="0.25">
      <c r="A530" s="109" t="s">
        <v>576</v>
      </c>
      <c r="B530" s="26" t="s">
        <v>59</v>
      </c>
      <c r="C530" s="22" t="s">
        <v>29</v>
      </c>
      <c r="D530" s="22" t="s">
        <v>29</v>
      </c>
      <c r="E530" s="217"/>
      <c r="F530" s="218"/>
      <c r="G530" s="219"/>
      <c r="H530" s="22"/>
      <c r="I530" s="427">
        <f>SUM(I531+I545)</f>
        <v>1319600</v>
      </c>
    </row>
    <row r="531" spans="1:9" ht="63" x14ac:dyDescent="0.25">
      <c r="A531" s="102" t="s">
        <v>151</v>
      </c>
      <c r="B531" s="30" t="s">
        <v>59</v>
      </c>
      <c r="C531" s="28" t="s">
        <v>29</v>
      </c>
      <c r="D531" s="28" t="s">
        <v>29</v>
      </c>
      <c r="E531" s="220" t="s">
        <v>456</v>
      </c>
      <c r="F531" s="221" t="s">
        <v>383</v>
      </c>
      <c r="G531" s="222" t="s">
        <v>384</v>
      </c>
      <c r="H531" s="28"/>
      <c r="I531" s="420">
        <f>SUM(I532+I537)</f>
        <v>1294600</v>
      </c>
    </row>
    <row r="532" spans="1:9" ht="81" customHeight="1" x14ac:dyDescent="0.25">
      <c r="A532" s="105" t="s">
        <v>152</v>
      </c>
      <c r="B532" s="53" t="s">
        <v>59</v>
      </c>
      <c r="C532" s="44" t="s">
        <v>29</v>
      </c>
      <c r="D532" s="44" t="s">
        <v>29</v>
      </c>
      <c r="E532" s="259" t="s">
        <v>223</v>
      </c>
      <c r="F532" s="260" t="s">
        <v>383</v>
      </c>
      <c r="G532" s="261" t="s">
        <v>384</v>
      </c>
      <c r="H532" s="44"/>
      <c r="I532" s="421">
        <f>SUM(I533)</f>
        <v>148000</v>
      </c>
    </row>
    <row r="533" spans="1:9" ht="31.5" x14ac:dyDescent="0.25">
      <c r="A533" s="105" t="s">
        <v>457</v>
      </c>
      <c r="B533" s="53" t="s">
        <v>59</v>
      </c>
      <c r="C533" s="44" t="s">
        <v>29</v>
      </c>
      <c r="D533" s="44" t="s">
        <v>29</v>
      </c>
      <c r="E533" s="259" t="s">
        <v>223</v>
      </c>
      <c r="F533" s="260" t="s">
        <v>10</v>
      </c>
      <c r="G533" s="261" t="s">
        <v>384</v>
      </c>
      <c r="H533" s="44"/>
      <c r="I533" s="421">
        <f>SUM(I534)</f>
        <v>148000</v>
      </c>
    </row>
    <row r="534" spans="1:9" ht="15.75" x14ac:dyDescent="0.25">
      <c r="A534" s="61" t="s">
        <v>85</v>
      </c>
      <c r="B534" s="347" t="s">
        <v>59</v>
      </c>
      <c r="C534" s="44" t="s">
        <v>29</v>
      </c>
      <c r="D534" s="44" t="s">
        <v>29</v>
      </c>
      <c r="E534" s="259" t="s">
        <v>223</v>
      </c>
      <c r="F534" s="260" t="s">
        <v>10</v>
      </c>
      <c r="G534" s="261" t="s">
        <v>458</v>
      </c>
      <c r="H534" s="44"/>
      <c r="I534" s="421">
        <f>SUM(I535:I536)</f>
        <v>148000</v>
      </c>
    </row>
    <row r="535" spans="1:9" ht="31.5" x14ac:dyDescent="0.25">
      <c r="A535" s="585" t="s">
        <v>537</v>
      </c>
      <c r="B535" s="6" t="s">
        <v>59</v>
      </c>
      <c r="C535" s="44" t="s">
        <v>29</v>
      </c>
      <c r="D535" s="44" t="s">
        <v>29</v>
      </c>
      <c r="E535" s="259" t="s">
        <v>223</v>
      </c>
      <c r="F535" s="260" t="s">
        <v>10</v>
      </c>
      <c r="G535" s="261" t="s">
        <v>458</v>
      </c>
      <c r="H535" s="44" t="s">
        <v>16</v>
      </c>
      <c r="I535" s="423">
        <v>78000</v>
      </c>
    </row>
    <row r="536" spans="1:9" s="623" customFormat="1" ht="15.75" x14ac:dyDescent="0.25">
      <c r="A536" s="61" t="s">
        <v>40</v>
      </c>
      <c r="B536" s="6" t="s">
        <v>59</v>
      </c>
      <c r="C536" s="44" t="s">
        <v>29</v>
      </c>
      <c r="D536" s="44" t="s">
        <v>29</v>
      </c>
      <c r="E536" s="259" t="s">
        <v>223</v>
      </c>
      <c r="F536" s="260" t="s">
        <v>10</v>
      </c>
      <c r="G536" s="261" t="s">
        <v>458</v>
      </c>
      <c r="H536" s="44" t="s">
        <v>39</v>
      </c>
      <c r="I536" s="423">
        <v>70000</v>
      </c>
    </row>
    <row r="537" spans="1:9" ht="78.75" x14ac:dyDescent="0.25">
      <c r="A537" s="103" t="s">
        <v>153</v>
      </c>
      <c r="B537" s="53" t="s">
        <v>59</v>
      </c>
      <c r="C537" s="44" t="s">
        <v>29</v>
      </c>
      <c r="D537" s="44" t="s">
        <v>29</v>
      </c>
      <c r="E537" s="259" t="s">
        <v>219</v>
      </c>
      <c r="F537" s="260" t="s">
        <v>383</v>
      </c>
      <c r="G537" s="261" t="s">
        <v>384</v>
      </c>
      <c r="H537" s="44"/>
      <c r="I537" s="421">
        <f>SUM(I538)</f>
        <v>1146600</v>
      </c>
    </row>
    <row r="538" spans="1:9" ht="31.5" x14ac:dyDescent="0.25">
      <c r="A538" s="103" t="s">
        <v>459</v>
      </c>
      <c r="B538" s="53" t="s">
        <v>59</v>
      </c>
      <c r="C538" s="44" t="s">
        <v>29</v>
      </c>
      <c r="D538" s="44" t="s">
        <v>29</v>
      </c>
      <c r="E538" s="259" t="s">
        <v>219</v>
      </c>
      <c r="F538" s="260" t="s">
        <v>10</v>
      </c>
      <c r="G538" s="122" t="s">
        <v>384</v>
      </c>
      <c r="H538" s="44"/>
      <c r="I538" s="421">
        <f>SUM(I539+I541+I543)</f>
        <v>1146600</v>
      </c>
    </row>
    <row r="539" spans="1:9" ht="15.75" x14ac:dyDescent="0.25">
      <c r="A539" s="103" t="s">
        <v>549</v>
      </c>
      <c r="B539" s="53" t="s">
        <v>59</v>
      </c>
      <c r="C539" s="44" t="s">
        <v>29</v>
      </c>
      <c r="D539" s="44" t="s">
        <v>29</v>
      </c>
      <c r="E539" s="259" t="s">
        <v>219</v>
      </c>
      <c r="F539" s="260" t="s">
        <v>10</v>
      </c>
      <c r="G539" s="261" t="s">
        <v>548</v>
      </c>
      <c r="H539" s="44"/>
      <c r="I539" s="421">
        <f>SUM(I540)</f>
        <v>754650</v>
      </c>
    </row>
    <row r="540" spans="1:9" ht="15.75" x14ac:dyDescent="0.25">
      <c r="A540" s="61" t="s">
        <v>40</v>
      </c>
      <c r="B540" s="53" t="s">
        <v>59</v>
      </c>
      <c r="C540" s="44" t="s">
        <v>29</v>
      </c>
      <c r="D540" s="44" t="s">
        <v>29</v>
      </c>
      <c r="E540" s="259" t="s">
        <v>219</v>
      </c>
      <c r="F540" s="260" t="s">
        <v>10</v>
      </c>
      <c r="G540" s="261" t="s">
        <v>548</v>
      </c>
      <c r="H540" s="44" t="s">
        <v>39</v>
      </c>
      <c r="I540" s="423">
        <v>754650</v>
      </c>
    </row>
    <row r="541" spans="1:9" ht="31.5" x14ac:dyDescent="0.25">
      <c r="A541" s="101" t="s">
        <v>460</v>
      </c>
      <c r="B541" s="347" t="s">
        <v>59</v>
      </c>
      <c r="C541" s="2" t="s">
        <v>29</v>
      </c>
      <c r="D541" s="2" t="s">
        <v>29</v>
      </c>
      <c r="E541" s="259" t="s">
        <v>219</v>
      </c>
      <c r="F541" s="224" t="s">
        <v>10</v>
      </c>
      <c r="G541" s="225" t="s">
        <v>461</v>
      </c>
      <c r="H541" s="2"/>
      <c r="I541" s="421">
        <f>SUM(I542:I542)</f>
        <v>391950</v>
      </c>
    </row>
    <row r="542" spans="1:9" ht="15.75" x14ac:dyDescent="0.25">
      <c r="A542" s="61" t="s">
        <v>40</v>
      </c>
      <c r="B542" s="347" t="s">
        <v>59</v>
      </c>
      <c r="C542" s="2" t="s">
        <v>29</v>
      </c>
      <c r="D542" s="2" t="s">
        <v>29</v>
      </c>
      <c r="E542" s="259" t="s">
        <v>219</v>
      </c>
      <c r="F542" s="224" t="s">
        <v>10</v>
      </c>
      <c r="G542" s="225" t="s">
        <v>461</v>
      </c>
      <c r="H542" s="2" t="s">
        <v>39</v>
      </c>
      <c r="I542" s="423">
        <v>391950</v>
      </c>
    </row>
    <row r="543" spans="1:9" ht="15.75" hidden="1" x14ac:dyDescent="0.25">
      <c r="A543" s="61" t="s">
        <v>547</v>
      </c>
      <c r="B543" s="347" t="s">
        <v>59</v>
      </c>
      <c r="C543" s="2" t="s">
        <v>29</v>
      </c>
      <c r="D543" s="2" t="s">
        <v>29</v>
      </c>
      <c r="E543" s="259" t="s">
        <v>219</v>
      </c>
      <c r="F543" s="224" t="s">
        <v>10</v>
      </c>
      <c r="G543" s="225" t="s">
        <v>550</v>
      </c>
      <c r="H543" s="2"/>
      <c r="I543" s="421">
        <f>SUM(I544)</f>
        <v>0</v>
      </c>
    </row>
    <row r="544" spans="1:9" ht="31.5" hidden="1" x14ac:dyDescent="0.25">
      <c r="A544" s="585" t="s">
        <v>537</v>
      </c>
      <c r="B544" s="347" t="s">
        <v>59</v>
      </c>
      <c r="C544" s="2" t="s">
        <v>29</v>
      </c>
      <c r="D544" s="2" t="s">
        <v>29</v>
      </c>
      <c r="E544" s="259" t="s">
        <v>219</v>
      </c>
      <c r="F544" s="224" t="s">
        <v>10</v>
      </c>
      <c r="G544" s="225" t="s">
        <v>550</v>
      </c>
      <c r="H544" s="2" t="s">
        <v>16</v>
      </c>
      <c r="I544" s="423"/>
    </row>
    <row r="545" spans="1:9" s="64" customFormat="1" ht="47.25" x14ac:dyDescent="0.25">
      <c r="A545" s="102" t="s">
        <v>112</v>
      </c>
      <c r="B545" s="30" t="s">
        <v>59</v>
      </c>
      <c r="C545" s="28" t="s">
        <v>29</v>
      </c>
      <c r="D545" s="28" t="s">
        <v>29</v>
      </c>
      <c r="E545" s="220" t="s">
        <v>398</v>
      </c>
      <c r="F545" s="221" t="s">
        <v>383</v>
      </c>
      <c r="G545" s="222" t="s">
        <v>384</v>
      </c>
      <c r="H545" s="28"/>
      <c r="I545" s="420">
        <f>SUM(I546)</f>
        <v>25000</v>
      </c>
    </row>
    <row r="546" spans="1:9" s="64" customFormat="1" ht="63" x14ac:dyDescent="0.25">
      <c r="A546" s="103" t="s">
        <v>148</v>
      </c>
      <c r="B546" s="53" t="s">
        <v>59</v>
      </c>
      <c r="C546" s="35" t="s">
        <v>29</v>
      </c>
      <c r="D546" s="44" t="s">
        <v>29</v>
      </c>
      <c r="E546" s="259" t="s">
        <v>218</v>
      </c>
      <c r="F546" s="260" t="s">
        <v>383</v>
      </c>
      <c r="G546" s="261" t="s">
        <v>384</v>
      </c>
      <c r="H546" s="71"/>
      <c r="I546" s="424">
        <f>SUM(I547)</f>
        <v>25000</v>
      </c>
    </row>
    <row r="547" spans="1:9" s="64" customFormat="1" ht="31.5" x14ac:dyDescent="0.25">
      <c r="A547" s="103" t="s">
        <v>453</v>
      </c>
      <c r="B547" s="53" t="s">
        <v>59</v>
      </c>
      <c r="C547" s="35" t="s">
        <v>29</v>
      </c>
      <c r="D547" s="44" t="s">
        <v>29</v>
      </c>
      <c r="E547" s="259" t="s">
        <v>218</v>
      </c>
      <c r="F547" s="260" t="s">
        <v>10</v>
      </c>
      <c r="G547" s="261" t="s">
        <v>384</v>
      </c>
      <c r="H547" s="71"/>
      <c r="I547" s="424">
        <f>SUM(I548)</f>
        <v>25000</v>
      </c>
    </row>
    <row r="548" spans="1:9" s="37" customFormat="1" ht="31.5" x14ac:dyDescent="0.25">
      <c r="A548" s="104" t="s">
        <v>149</v>
      </c>
      <c r="B548" s="287" t="s">
        <v>59</v>
      </c>
      <c r="C548" s="35" t="s">
        <v>29</v>
      </c>
      <c r="D548" s="44" t="s">
        <v>29</v>
      </c>
      <c r="E548" s="259" t="s">
        <v>218</v>
      </c>
      <c r="F548" s="260" t="s">
        <v>10</v>
      </c>
      <c r="G548" s="261" t="s">
        <v>454</v>
      </c>
      <c r="H548" s="71"/>
      <c r="I548" s="424">
        <f>SUM(I549)</f>
        <v>25000</v>
      </c>
    </row>
    <row r="549" spans="1:9" s="37" customFormat="1" ht="31.5" x14ac:dyDescent="0.25">
      <c r="A549" s="590" t="s">
        <v>537</v>
      </c>
      <c r="B549" s="287" t="s">
        <v>59</v>
      </c>
      <c r="C549" s="44" t="s">
        <v>29</v>
      </c>
      <c r="D549" s="44" t="s">
        <v>29</v>
      </c>
      <c r="E549" s="259" t="s">
        <v>218</v>
      </c>
      <c r="F549" s="260" t="s">
        <v>10</v>
      </c>
      <c r="G549" s="261" t="s">
        <v>454</v>
      </c>
      <c r="H549" s="71" t="s">
        <v>16</v>
      </c>
      <c r="I549" s="425">
        <v>25000</v>
      </c>
    </row>
    <row r="550" spans="1:9" ht="15.75" x14ac:dyDescent="0.25">
      <c r="A550" s="113" t="s">
        <v>33</v>
      </c>
      <c r="B550" s="19" t="s">
        <v>59</v>
      </c>
      <c r="C550" s="15" t="s">
        <v>35</v>
      </c>
      <c r="D550" s="15"/>
      <c r="E550" s="214"/>
      <c r="F550" s="215"/>
      <c r="G550" s="216"/>
      <c r="H550" s="15"/>
      <c r="I550" s="418">
        <f>SUM(I551,I602)</f>
        <v>43191706</v>
      </c>
    </row>
    <row r="551" spans="1:9" ht="15.75" x14ac:dyDescent="0.25">
      <c r="A551" s="109" t="s">
        <v>34</v>
      </c>
      <c r="B551" s="26" t="s">
        <v>59</v>
      </c>
      <c r="C551" s="22" t="s">
        <v>35</v>
      </c>
      <c r="D551" s="22" t="s">
        <v>10</v>
      </c>
      <c r="E551" s="217"/>
      <c r="F551" s="218"/>
      <c r="G551" s="219"/>
      <c r="H551" s="22"/>
      <c r="I551" s="419">
        <f>SUM(I552+I592+I597+I587)</f>
        <v>35626468</v>
      </c>
    </row>
    <row r="552" spans="1:9" ht="31.5" x14ac:dyDescent="0.25">
      <c r="A552" s="99" t="s">
        <v>150</v>
      </c>
      <c r="B552" s="30" t="s">
        <v>59</v>
      </c>
      <c r="C552" s="28" t="s">
        <v>35</v>
      </c>
      <c r="D552" s="28" t="s">
        <v>10</v>
      </c>
      <c r="E552" s="220" t="s">
        <v>221</v>
      </c>
      <c r="F552" s="221" t="s">
        <v>383</v>
      </c>
      <c r="G552" s="222" t="s">
        <v>384</v>
      </c>
      <c r="H552" s="31"/>
      <c r="I552" s="420">
        <f>SUM(I553,I575)</f>
        <v>35547588</v>
      </c>
    </row>
    <row r="553" spans="1:9" ht="48" customHeight="1" x14ac:dyDescent="0.25">
      <c r="A553" s="101" t="s">
        <v>156</v>
      </c>
      <c r="B553" s="347" t="s">
        <v>59</v>
      </c>
      <c r="C553" s="2" t="s">
        <v>35</v>
      </c>
      <c r="D553" s="2" t="s">
        <v>10</v>
      </c>
      <c r="E553" s="223" t="s">
        <v>224</v>
      </c>
      <c r="F553" s="224" t="s">
        <v>383</v>
      </c>
      <c r="G553" s="225" t="s">
        <v>384</v>
      </c>
      <c r="H553" s="2"/>
      <c r="I553" s="421">
        <f>SUM(I554)</f>
        <v>21847755</v>
      </c>
    </row>
    <row r="554" spans="1:9" ht="31.5" x14ac:dyDescent="0.25">
      <c r="A554" s="101" t="s">
        <v>464</v>
      </c>
      <c r="B554" s="347" t="s">
        <v>59</v>
      </c>
      <c r="C554" s="2" t="s">
        <v>35</v>
      </c>
      <c r="D554" s="2" t="s">
        <v>10</v>
      </c>
      <c r="E554" s="223" t="s">
        <v>224</v>
      </c>
      <c r="F554" s="224" t="s">
        <v>10</v>
      </c>
      <c r="G554" s="225" t="s">
        <v>384</v>
      </c>
      <c r="H554" s="2"/>
      <c r="I554" s="421">
        <f>SUM(I569+I573+I563+I559+I561+I565+I567+I555)</f>
        <v>21847755</v>
      </c>
    </row>
    <row r="555" spans="1:9" s="658" customFormat="1" ht="63" x14ac:dyDescent="0.25">
      <c r="A555" s="660" t="s">
        <v>885</v>
      </c>
      <c r="B555" s="659" t="s">
        <v>59</v>
      </c>
      <c r="C555" s="2" t="s">
        <v>35</v>
      </c>
      <c r="D555" s="2" t="s">
        <v>10</v>
      </c>
      <c r="E555" s="223" t="s">
        <v>224</v>
      </c>
      <c r="F555" s="224" t="s">
        <v>10</v>
      </c>
      <c r="G555" s="225" t="s">
        <v>884</v>
      </c>
      <c r="H555" s="2"/>
      <c r="I555" s="421">
        <f>SUM(I556:I558)</f>
        <v>832953</v>
      </c>
    </row>
    <row r="556" spans="1:9" s="658" customFormat="1" ht="63" x14ac:dyDescent="0.25">
      <c r="A556" s="101" t="s">
        <v>76</v>
      </c>
      <c r="B556" s="659" t="s">
        <v>59</v>
      </c>
      <c r="C556" s="2" t="s">
        <v>35</v>
      </c>
      <c r="D556" s="2" t="s">
        <v>10</v>
      </c>
      <c r="E556" s="223" t="s">
        <v>224</v>
      </c>
      <c r="F556" s="224" t="s">
        <v>10</v>
      </c>
      <c r="G556" s="225" t="s">
        <v>884</v>
      </c>
      <c r="H556" s="2" t="s">
        <v>13</v>
      </c>
      <c r="I556" s="423">
        <v>423234</v>
      </c>
    </row>
    <row r="557" spans="1:9" s="658" customFormat="1" ht="31.5" x14ac:dyDescent="0.25">
      <c r="A557" s="585" t="s">
        <v>537</v>
      </c>
      <c r="B557" s="659" t="s">
        <v>59</v>
      </c>
      <c r="C557" s="2" t="s">
        <v>35</v>
      </c>
      <c r="D557" s="2" t="s">
        <v>10</v>
      </c>
      <c r="E557" s="223" t="s">
        <v>224</v>
      </c>
      <c r="F557" s="224" t="s">
        <v>10</v>
      </c>
      <c r="G557" s="225" t="s">
        <v>884</v>
      </c>
      <c r="H557" s="2" t="s">
        <v>16</v>
      </c>
      <c r="I557" s="423">
        <v>4144</v>
      </c>
    </row>
    <row r="558" spans="1:9" s="658" customFormat="1" ht="15.75" x14ac:dyDescent="0.25">
      <c r="A558" s="61" t="s">
        <v>40</v>
      </c>
      <c r="B558" s="659" t="s">
        <v>59</v>
      </c>
      <c r="C558" s="2" t="s">
        <v>35</v>
      </c>
      <c r="D558" s="2" t="s">
        <v>10</v>
      </c>
      <c r="E558" s="223" t="s">
        <v>224</v>
      </c>
      <c r="F558" s="224" t="s">
        <v>10</v>
      </c>
      <c r="G558" s="225" t="s">
        <v>884</v>
      </c>
      <c r="H558" s="2" t="s">
        <v>39</v>
      </c>
      <c r="I558" s="423">
        <v>405575</v>
      </c>
    </row>
    <row r="559" spans="1:9" s="627" customFormat="1" ht="78.75" x14ac:dyDescent="0.25">
      <c r="A559" s="540" t="s">
        <v>853</v>
      </c>
      <c r="B559" s="628" t="s">
        <v>59</v>
      </c>
      <c r="C559" s="2" t="s">
        <v>35</v>
      </c>
      <c r="D559" s="2" t="s">
        <v>10</v>
      </c>
      <c r="E559" s="223" t="s">
        <v>224</v>
      </c>
      <c r="F559" s="224" t="s">
        <v>10</v>
      </c>
      <c r="G559" s="225" t="s">
        <v>830</v>
      </c>
      <c r="H559" s="2"/>
      <c r="I559" s="421">
        <f>SUM(I560)</f>
        <v>1800000</v>
      </c>
    </row>
    <row r="560" spans="1:9" s="627" customFormat="1" ht="31.5" x14ac:dyDescent="0.25">
      <c r="A560" s="585" t="s">
        <v>537</v>
      </c>
      <c r="B560" s="628" t="s">
        <v>59</v>
      </c>
      <c r="C560" s="2" t="s">
        <v>35</v>
      </c>
      <c r="D560" s="2" t="s">
        <v>10</v>
      </c>
      <c r="E560" s="223" t="s">
        <v>224</v>
      </c>
      <c r="F560" s="224" t="s">
        <v>10</v>
      </c>
      <c r="G560" s="225" t="s">
        <v>830</v>
      </c>
      <c r="H560" s="2" t="s">
        <v>16</v>
      </c>
      <c r="I560" s="423">
        <v>1800000</v>
      </c>
    </row>
    <row r="561" spans="1:9" s="627" customFormat="1" ht="64.5" customHeight="1" x14ac:dyDescent="0.25">
      <c r="A561" s="540" t="s">
        <v>854</v>
      </c>
      <c r="B561" s="628" t="s">
        <v>59</v>
      </c>
      <c r="C561" s="2" t="s">
        <v>35</v>
      </c>
      <c r="D561" s="2" t="s">
        <v>10</v>
      </c>
      <c r="E561" s="223" t="s">
        <v>224</v>
      </c>
      <c r="F561" s="224" t="s">
        <v>10</v>
      </c>
      <c r="G561" s="225" t="s">
        <v>831</v>
      </c>
      <c r="H561" s="2"/>
      <c r="I561" s="421">
        <f>SUM(I562)</f>
        <v>1681032</v>
      </c>
    </row>
    <row r="562" spans="1:9" s="627" customFormat="1" ht="31.5" x14ac:dyDescent="0.25">
      <c r="A562" s="585" t="s">
        <v>537</v>
      </c>
      <c r="B562" s="628" t="s">
        <v>59</v>
      </c>
      <c r="C562" s="2" t="s">
        <v>35</v>
      </c>
      <c r="D562" s="2" t="s">
        <v>10</v>
      </c>
      <c r="E562" s="223" t="s">
        <v>224</v>
      </c>
      <c r="F562" s="224" t="s">
        <v>10</v>
      </c>
      <c r="G562" s="225" t="s">
        <v>831</v>
      </c>
      <c r="H562" s="2" t="s">
        <v>16</v>
      </c>
      <c r="I562" s="423">
        <v>1681032</v>
      </c>
    </row>
    <row r="563" spans="1:9" ht="47.25" x14ac:dyDescent="0.25">
      <c r="A563" s="101" t="s">
        <v>605</v>
      </c>
      <c r="B563" s="347" t="s">
        <v>59</v>
      </c>
      <c r="C563" s="2" t="s">
        <v>35</v>
      </c>
      <c r="D563" s="2" t="s">
        <v>10</v>
      </c>
      <c r="E563" s="223" t="s">
        <v>224</v>
      </c>
      <c r="F563" s="224" t="s">
        <v>10</v>
      </c>
      <c r="G563" s="225" t="s">
        <v>604</v>
      </c>
      <c r="H563" s="2"/>
      <c r="I563" s="421">
        <f>SUM(I564)</f>
        <v>525000</v>
      </c>
    </row>
    <row r="564" spans="1:9" ht="31.5" x14ac:dyDescent="0.25">
      <c r="A564" s="585" t="s">
        <v>537</v>
      </c>
      <c r="B564" s="347" t="s">
        <v>59</v>
      </c>
      <c r="C564" s="2" t="s">
        <v>35</v>
      </c>
      <c r="D564" s="2" t="s">
        <v>10</v>
      </c>
      <c r="E564" s="223" t="s">
        <v>224</v>
      </c>
      <c r="F564" s="224" t="s">
        <v>10</v>
      </c>
      <c r="G564" s="225" t="s">
        <v>604</v>
      </c>
      <c r="H564" s="2" t="s">
        <v>16</v>
      </c>
      <c r="I564" s="423">
        <v>525000</v>
      </c>
    </row>
    <row r="565" spans="1:9" s="627" customFormat="1" ht="78.75" x14ac:dyDescent="0.25">
      <c r="A565" s="540" t="s">
        <v>855</v>
      </c>
      <c r="B565" s="628" t="s">
        <v>59</v>
      </c>
      <c r="C565" s="2" t="s">
        <v>35</v>
      </c>
      <c r="D565" s="2" t="s">
        <v>10</v>
      </c>
      <c r="E565" s="223" t="s">
        <v>224</v>
      </c>
      <c r="F565" s="224" t="s">
        <v>10</v>
      </c>
      <c r="G565" s="225" t="s">
        <v>832</v>
      </c>
      <c r="H565" s="2"/>
      <c r="I565" s="421">
        <f>SUM(I566)</f>
        <v>2127605</v>
      </c>
    </row>
    <row r="566" spans="1:9" s="627" customFormat="1" ht="31.5" x14ac:dyDescent="0.25">
      <c r="A566" s="585" t="s">
        <v>537</v>
      </c>
      <c r="B566" s="628" t="s">
        <v>59</v>
      </c>
      <c r="C566" s="2" t="s">
        <v>35</v>
      </c>
      <c r="D566" s="2" t="s">
        <v>10</v>
      </c>
      <c r="E566" s="223" t="s">
        <v>224</v>
      </c>
      <c r="F566" s="224" t="s">
        <v>10</v>
      </c>
      <c r="G566" s="225" t="s">
        <v>832</v>
      </c>
      <c r="H566" s="2" t="s">
        <v>16</v>
      </c>
      <c r="I566" s="423">
        <v>2127605</v>
      </c>
    </row>
    <row r="567" spans="1:9" s="627" customFormat="1" ht="78.75" x14ac:dyDescent="0.25">
      <c r="A567" s="540" t="s">
        <v>856</v>
      </c>
      <c r="B567" s="628" t="s">
        <v>59</v>
      </c>
      <c r="C567" s="2" t="s">
        <v>35</v>
      </c>
      <c r="D567" s="2" t="s">
        <v>10</v>
      </c>
      <c r="E567" s="223" t="s">
        <v>224</v>
      </c>
      <c r="F567" s="224" t="s">
        <v>10</v>
      </c>
      <c r="G567" s="225" t="s">
        <v>833</v>
      </c>
      <c r="H567" s="2"/>
      <c r="I567" s="421">
        <f>SUM(I568)</f>
        <v>1120688</v>
      </c>
    </row>
    <row r="568" spans="1:9" s="627" customFormat="1" ht="31.5" x14ac:dyDescent="0.25">
      <c r="A568" s="585" t="s">
        <v>537</v>
      </c>
      <c r="B568" s="628" t="s">
        <v>59</v>
      </c>
      <c r="C568" s="2" t="s">
        <v>35</v>
      </c>
      <c r="D568" s="2" t="s">
        <v>10</v>
      </c>
      <c r="E568" s="223" t="s">
        <v>224</v>
      </c>
      <c r="F568" s="224" t="s">
        <v>10</v>
      </c>
      <c r="G568" s="225" t="s">
        <v>833</v>
      </c>
      <c r="H568" s="2" t="s">
        <v>16</v>
      </c>
      <c r="I568" s="423">
        <v>1120688</v>
      </c>
    </row>
    <row r="569" spans="1:9" ht="31.5" x14ac:dyDescent="0.25">
      <c r="A569" s="61" t="s">
        <v>84</v>
      </c>
      <c r="B569" s="347" t="s">
        <v>59</v>
      </c>
      <c r="C569" s="2" t="s">
        <v>35</v>
      </c>
      <c r="D569" s="2" t="s">
        <v>10</v>
      </c>
      <c r="E569" s="223" t="s">
        <v>224</v>
      </c>
      <c r="F569" s="224" t="s">
        <v>10</v>
      </c>
      <c r="G569" s="225" t="s">
        <v>415</v>
      </c>
      <c r="H569" s="2"/>
      <c r="I569" s="421">
        <f>SUM(I570:I572)</f>
        <v>13760477</v>
      </c>
    </row>
    <row r="570" spans="1:9" ht="63" x14ac:dyDescent="0.25">
      <c r="A570" s="101" t="s">
        <v>76</v>
      </c>
      <c r="B570" s="347" t="s">
        <v>59</v>
      </c>
      <c r="C570" s="2" t="s">
        <v>35</v>
      </c>
      <c r="D570" s="2" t="s">
        <v>10</v>
      </c>
      <c r="E570" s="223" t="s">
        <v>224</v>
      </c>
      <c r="F570" s="224" t="s">
        <v>10</v>
      </c>
      <c r="G570" s="225" t="s">
        <v>415</v>
      </c>
      <c r="H570" s="2" t="s">
        <v>13</v>
      </c>
      <c r="I570" s="423">
        <v>12702129</v>
      </c>
    </row>
    <row r="571" spans="1:9" ht="31.5" x14ac:dyDescent="0.25">
      <c r="A571" s="585" t="s">
        <v>537</v>
      </c>
      <c r="B571" s="6" t="s">
        <v>59</v>
      </c>
      <c r="C571" s="2" t="s">
        <v>35</v>
      </c>
      <c r="D571" s="2" t="s">
        <v>10</v>
      </c>
      <c r="E571" s="223" t="s">
        <v>224</v>
      </c>
      <c r="F571" s="224" t="s">
        <v>10</v>
      </c>
      <c r="G571" s="225" t="s">
        <v>415</v>
      </c>
      <c r="H571" s="2" t="s">
        <v>16</v>
      </c>
      <c r="I571" s="423">
        <v>1026284</v>
      </c>
    </row>
    <row r="572" spans="1:9" ht="15.75" x14ac:dyDescent="0.25">
      <c r="A572" s="61" t="s">
        <v>18</v>
      </c>
      <c r="B572" s="347" t="s">
        <v>59</v>
      </c>
      <c r="C572" s="2" t="s">
        <v>35</v>
      </c>
      <c r="D572" s="2" t="s">
        <v>10</v>
      </c>
      <c r="E572" s="223" t="s">
        <v>224</v>
      </c>
      <c r="F572" s="224" t="s">
        <v>10</v>
      </c>
      <c r="G572" s="225" t="s">
        <v>415</v>
      </c>
      <c r="H572" s="2" t="s">
        <v>17</v>
      </c>
      <c r="I572" s="423">
        <v>32064</v>
      </c>
    </row>
    <row r="573" spans="1:9" ht="15.75" hidden="1" x14ac:dyDescent="0.25">
      <c r="A573" s="61" t="s">
        <v>100</v>
      </c>
      <c r="B573" s="347" t="s">
        <v>59</v>
      </c>
      <c r="C573" s="2" t="s">
        <v>35</v>
      </c>
      <c r="D573" s="2" t="s">
        <v>10</v>
      </c>
      <c r="E573" s="223" t="s">
        <v>224</v>
      </c>
      <c r="F573" s="224" t="s">
        <v>10</v>
      </c>
      <c r="G573" s="225" t="s">
        <v>406</v>
      </c>
      <c r="H573" s="2"/>
      <c r="I573" s="421">
        <f>SUM(I574)</f>
        <v>0</v>
      </c>
    </row>
    <row r="574" spans="1:9" ht="31.5" hidden="1" x14ac:dyDescent="0.25">
      <c r="A574" s="585" t="s">
        <v>537</v>
      </c>
      <c r="B574" s="347" t="s">
        <v>59</v>
      </c>
      <c r="C574" s="2" t="s">
        <v>35</v>
      </c>
      <c r="D574" s="2" t="s">
        <v>10</v>
      </c>
      <c r="E574" s="223" t="s">
        <v>224</v>
      </c>
      <c r="F574" s="224" t="s">
        <v>10</v>
      </c>
      <c r="G574" s="225" t="s">
        <v>406</v>
      </c>
      <c r="H574" s="2" t="s">
        <v>16</v>
      </c>
      <c r="I574" s="423"/>
    </row>
    <row r="575" spans="1:9" ht="48" customHeight="1" x14ac:dyDescent="0.25">
      <c r="A575" s="61" t="s">
        <v>157</v>
      </c>
      <c r="B575" s="347" t="s">
        <v>59</v>
      </c>
      <c r="C575" s="2" t="s">
        <v>35</v>
      </c>
      <c r="D575" s="2" t="s">
        <v>10</v>
      </c>
      <c r="E575" s="223" t="s">
        <v>465</v>
      </c>
      <c r="F575" s="224" t="s">
        <v>383</v>
      </c>
      <c r="G575" s="225" t="s">
        <v>384</v>
      </c>
      <c r="H575" s="2"/>
      <c r="I575" s="421">
        <f>SUM(I576)</f>
        <v>13699833</v>
      </c>
    </row>
    <row r="576" spans="1:9" ht="15.75" x14ac:dyDescent="0.25">
      <c r="A576" s="61" t="s">
        <v>466</v>
      </c>
      <c r="B576" s="347" t="s">
        <v>59</v>
      </c>
      <c r="C576" s="2" t="s">
        <v>35</v>
      </c>
      <c r="D576" s="2" t="s">
        <v>10</v>
      </c>
      <c r="E576" s="223" t="s">
        <v>225</v>
      </c>
      <c r="F576" s="224" t="s">
        <v>10</v>
      </c>
      <c r="G576" s="225" t="s">
        <v>384</v>
      </c>
      <c r="H576" s="2"/>
      <c r="I576" s="421">
        <f>SUM(I583+I581+I577)</f>
        <v>13699833</v>
      </c>
    </row>
    <row r="577" spans="1:9" s="658" customFormat="1" ht="63" x14ac:dyDescent="0.25">
      <c r="A577" s="660" t="s">
        <v>885</v>
      </c>
      <c r="B577" s="659" t="s">
        <v>59</v>
      </c>
      <c r="C577" s="2" t="s">
        <v>35</v>
      </c>
      <c r="D577" s="2" t="s">
        <v>10</v>
      </c>
      <c r="E577" s="223" t="s">
        <v>225</v>
      </c>
      <c r="F577" s="224" t="s">
        <v>10</v>
      </c>
      <c r="G577" s="225" t="s">
        <v>884</v>
      </c>
      <c r="H577" s="2"/>
      <c r="I577" s="421">
        <f>SUM(I578:I580)</f>
        <v>550000</v>
      </c>
    </row>
    <row r="578" spans="1:9" s="658" customFormat="1" ht="63" x14ac:dyDescent="0.25">
      <c r="A578" s="101" t="s">
        <v>76</v>
      </c>
      <c r="B578" s="659" t="s">
        <v>59</v>
      </c>
      <c r="C578" s="2" t="s">
        <v>35</v>
      </c>
      <c r="D578" s="2" t="s">
        <v>10</v>
      </c>
      <c r="E578" s="223" t="s">
        <v>225</v>
      </c>
      <c r="F578" s="224" t="s">
        <v>10</v>
      </c>
      <c r="G578" s="225" t="s">
        <v>884</v>
      </c>
      <c r="H578" s="2" t="s">
        <v>13</v>
      </c>
      <c r="I578" s="423">
        <v>441493</v>
      </c>
    </row>
    <row r="579" spans="1:9" s="658" customFormat="1" ht="31.5" x14ac:dyDescent="0.25">
      <c r="A579" s="585" t="s">
        <v>537</v>
      </c>
      <c r="B579" s="659" t="s">
        <v>59</v>
      </c>
      <c r="C579" s="2" t="s">
        <v>35</v>
      </c>
      <c r="D579" s="2" t="s">
        <v>10</v>
      </c>
      <c r="E579" s="223" t="s">
        <v>225</v>
      </c>
      <c r="F579" s="224" t="s">
        <v>10</v>
      </c>
      <c r="G579" s="225" t="s">
        <v>884</v>
      </c>
      <c r="H579" s="2" t="s">
        <v>16</v>
      </c>
      <c r="I579" s="423">
        <v>2736</v>
      </c>
    </row>
    <row r="580" spans="1:9" s="658" customFormat="1" ht="15.75" x14ac:dyDescent="0.25">
      <c r="A580" s="61" t="s">
        <v>40</v>
      </c>
      <c r="B580" s="659" t="s">
        <v>59</v>
      </c>
      <c r="C580" s="2" t="s">
        <v>35</v>
      </c>
      <c r="D580" s="2" t="s">
        <v>10</v>
      </c>
      <c r="E580" s="223" t="s">
        <v>225</v>
      </c>
      <c r="F580" s="224" t="s">
        <v>10</v>
      </c>
      <c r="G580" s="225" t="s">
        <v>884</v>
      </c>
      <c r="H580" s="2" t="s">
        <v>39</v>
      </c>
      <c r="I580" s="423">
        <v>105771</v>
      </c>
    </row>
    <row r="581" spans="1:9" s="639" customFormat="1" ht="31.5" x14ac:dyDescent="0.25">
      <c r="A581" s="588" t="s">
        <v>841</v>
      </c>
      <c r="B581" s="640" t="s">
        <v>59</v>
      </c>
      <c r="C581" s="2" t="s">
        <v>35</v>
      </c>
      <c r="D581" s="2" t="s">
        <v>10</v>
      </c>
      <c r="E581" s="223" t="s">
        <v>225</v>
      </c>
      <c r="F581" s="224" t="s">
        <v>10</v>
      </c>
      <c r="G581" s="225" t="s">
        <v>860</v>
      </c>
      <c r="H581" s="2"/>
      <c r="I581" s="421">
        <f>SUM(I582)</f>
        <v>526316</v>
      </c>
    </row>
    <row r="582" spans="1:9" s="639" customFormat="1" ht="31.5" x14ac:dyDescent="0.25">
      <c r="A582" s="585" t="s">
        <v>537</v>
      </c>
      <c r="B582" s="640" t="s">
        <v>59</v>
      </c>
      <c r="C582" s="2" t="s">
        <v>35</v>
      </c>
      <c r="D582" s="2" t="s">
        <v>10</v>
      </c>
      <c r="E582" s="223" t="s">
        <v>225</v>
      </c>
      <c r="F582" s="224" t="s">
        <v>10</v>
      </c>
      <c r="G582" s="225" t="s">
        <v>860</v>
      </c>
      <c r="H582" s="2" t="s">
        <v>16</v>
      </c>
      <c r="I582" s="423">
        <v>526316</v>
      </c>
    </row>
    <row r="583" spans="1:9" ht="31.5" x14ac:dyDescent="0.25">
      <c r="A583" s="61" t="s">
        <v>84</v>
      </c>
      <c r="B583" s="347" t="s">
        <v>59</v>
      </c>
      <c r="C583" s="2" t="s">
        <v>35</v>
      </c>
      <c r="D583" s="2" t="s">
        <v>10</v>
      </c>
      <c r="E583" s="223" t="s">
        <v>225</v>
      </c>
      <c r="F583" s="224" t="s">
        <v>10</v>
      </c>
      <c r="G583" s="225" t="s">
        <v>415</v>
      </c>
      <c r="H583" s="2"/>
      <c r="I583" s="421">
        <f>SUM(I584:I586)</f>
        <v>12623517</v>
      </c>
    </row>
    <row r="584" spans="1:9" ht="63" x14ac:dyDescent="0.25">
      <c r="A584" s="101" t="s">
        <v>76</v>
      </c>
      <c r="B584" s="347" t="s">
        <v>59</v>
      </c>
      <c r="C584" s="2" t="s">
        <v>35</v>
      </c>
      <c r="D584" s="2" t="s">
        <v>10</v>
      </c>
      <c r="E584" s="223" t="s">
        <v>225</v>
      </c>
      <c r="F584" s="224" t="s">
        <v>10</v>
      </c>
      <c r="G584" s="225" t="s">
        <v>415</v>
      </c>
      <c r="H584" s="2" t="s">
        <v>13</v>
      </c>
      <c r="I584" s="423">
        <v>12027043</v>
      </c>
    </row>
    <row r="585" spans="1:9" ht="31.5" x14ac:dyDescent="0.25">
      <c r="A585" s="585" t="s">
        <v>537</v>
      </c>
      <c r="B585" s="6" t="s">
        <v>59</v>
      </c>
      <c r="C585" s="2" t="s">
        <v>35</v>
      </c>
      <c r="D585" s="2" t="s">
        <v>10</v>
      </c>
      <c r="E585" s="223" t="s">
        <v>225</v>
      </c>
      <c r="F585" s="224" t="s">
        <v>10</v>
      </c>
      <c r="G585" s="225" t="s">
        <v>415</v>
      </c>
      <c r="H585" s="2" t="s">
        <v>16</v>
      </c>
      <c r="I585" s="423">
        <v>587628</v>
      </c>
    </row>
    <row r="586" spans="1:9" ht="15.75" x14ac:dyDescent="0.25">
      <c r="A586" s="61" t="s">
        <v>18</v>
      </c>
      <c r="B586" s="347" t="s">
        <v>59</v>
      </c>
      <c r="C586" s="2" t="s">
        <v>35</v>
      </c>
      <c r="D586" s="2" t="s">
        <v>10</v>
      </c>
      <c r="E586" s="223" t="s">
        <v>225</v>
      </c>
      <c r="F586" s="224" t="s">
        <v>10</v>
      </c>
      <c r="G586" s="225" t="s">
        <v>415</v>
      </c>
      <c r="H586" s="2" t="s">
        <v>17</v>
      </c>
      <c r="I586" s="423">
        <v>8846</v>
      </c>
    </row>
    <row r="587" spans="1:9" s="64" customFormat="1" ht="47.25" hidden="1" x14ac:dyDescent="0.25">
      <c r="A587" s="102" t="s">
        <v>112</v>
      </c>
      <c r="B587" s="30" t="s">
        <v>59</v>
      </c>
      <c r="C587" s="28" t="s">
        <v>35</v>
      </c>
      <c r="D587" s="28" t="s">
        <v>10</v>
      </c>
      <c r="E587" s="220" t="s">
        <v>398</v>
      </c>
      <c r="F587" s="221" t="s">
        <v>383</v>
      </c>
      <c r="G587" s="222" t="s">
        <v>384</v>
      </c>
      <c r="H587" s="28"/>
      <c r="I587" s="420">
        <f>SUM(I588)</f>
        <v>0</v>
      </c>
    </row>
    <row r="588" spans="1:9" s="64" customFormat="1" ht="63" hidden="1" x14ac:dyDescent="0.25">
      <c r="A588" s="103" t="s">
        <v>148</v>
      </c>
      <c r="B588" s="53" t="s">
        <v>59</v>
      </c>
      <c r="C588" s="35" t="s">
        <v>35</v>
      </c>
      <c r="D588" s="44" t="s">
        <v>10</v>
      </c>
      <c r="E588" s="259" t="s">
        <v>218</v>
      </c>
      <c r="F588" s="260" t="s">
        <v>383</v>
      </c>
      <c r="G588" s="261" t="s">
        <v>384</v>
      </c>
      <c r="H588" s="71"/>
      <c r="I588" s="424">
        <f>SUM(I589)</f>
        <v>0</v>
      </c>
    </row>
    <row r="589" spans="1:9" s="64" customFormat="1" ht="31.5" hidden="1" x14ac:dyDescent="0.25">
      <c r="A589" s="103" t="s">
        <v>453</v>
      </c>
      <c r="B589" s="53" t="s">
        <v>59</v>
      </c>
      <c r="C589" s="35" t="s">
        <v>35</v>
      </c>
      <c r="D589" s="44" t="s">
        <v>10</v>
      </c>
      <c r="E589" s="259" t="s">
        <v>218</v>
      </c>
      <c r="F589" s="260" t="s">
        <v>10</v>
      </c>
      <c r="G589" s="261" t="s">
        <v>384</v>
      </c>
      <c r="H589" s="71"/>
      <c r="I589" s="424">
        <f>SUM(I590)</f>
        <v>0</v>
      </c>
    </row>
    <row r="590" spans="1:9" s="37" customFormat="1" ht="31.5" hidden="1" x14ac:dyDescent="0.25">
      <c r="A590" s="104" t="s">
        <v>149</v>
      </c>
      <c r="B590" s="287" t="s">
        <v>59</v>
      </c>
      <c r="C590" s="35" t="s">
        <v>35</v>
      </c>
      <c r="D590" s="44" t="s">
        <v>10</v>
      </c>
      <c r="E590" s="259" t="s">
        <v>218</v>
      </c>
      <c r="F590" s="260" t="s">
        <v>10</v>
      </c>
      <c r="G590" s="261" t="s">
        <v>454</v>
      </c>
      <c r="H590" s="71"/>
      <c r="I590" s="424">
        <f>SUM(I591)</f>
        <v>0</v>
      </c>
    </row>
    <row r="591" spans="1:9" s="37" customFormat="1" ht="31.5" hidden="1" x14ac:dyDescent="0.25">
      <c r="A591" s="590" t="s">
        <v>537</v>
      </c>
      <c r="B591" s="287" t="s">
        <v>59</v>
      </c>
      <c r="C591" s="44" t="s">
        <v>35</v>
      </c>
      <c r="D591" s="44" t="s">
        <v>10</v>
      </c>
      <c r="E591" s="259" t="s">
        <v>218</v>
      </c>
      <c r="F591" s="260" t="s">
        <v>10</v>
      </c>
      <c r="G591" s="261" t="s">
        <v>454</v>
      </c>
      <c r="H591" s="71" t="s">
        <v>16</v>
      </c>
      <c r="I591" s="425"/>
    </row>
    <row r="592" spans="1:9" s="37" customFormat="1" ht="63" x14ac:dyDescent="0.25">
      <c r="A592" s="102" t="s">
        <v>128</v>
      </c>
      <c r="B592" s="30" t="s">
        <v>59</v>
      </c>
      <c r="C592" s="28" t="s">
        <v>35</v>
      </c>
      <c r="D592" s="42" t="s">
        <v>10</v>
      </c>
      <c r="E592" s="232" t="s">
        <v>199</v>
      </c>
      <c r="F592" s="233" t="s">
        <v>383</v>
      </c>
      <c r="G592" s="234" t="s">
        <v>384</v>
      </c>
      <c r="H592" s="28"/>
      <c r="I592" s="420">
        <f>SUM(I593)</f>
        <v>53880</v>
      </c>
    </row>
    <row r="593" spans="1:9" s="37" customFormat="1" ht="110.25" x14ac:dyDescent="0.25">
      <c r="A593" s="103" t="s">
        <v>144</v>
      </c>
      <c r="B593" s="53" t="s">
        <v>59</v>
      </c>
      <c r="C593" s="2" t="s">
        <v>35</v>
      </c>
      <c r="D593" s="35" t="s">
        <v>10</v>
      </c>
      <c r="E593" s="262" t="s">
        <v>201</v>
      </c>
      <c r="F593" s="263" t="s">
        <v>383</v>
      </c>
      <c r="G593" s="264" t="s">
        <v>384</v>
      </c>
      <c r="H593" s="2"/>
      <c r="I593" s="421">
        <f>SUM(I594)</f>
        <v>53880</v>
      </c>
    </row>
    <row r="594" spans="1:9" s="37" customFormat="1" ht="47.25" x14ac:dyDescent="0.25">
      <c r="A594" s="103" t="s">
        <v>403</v>
      </c>
      <c r="B594" s="53" t="s">
        <v>59</v>
      </c>
      <c r="C594" s="2" t="s">
        <v>35</v>
      </c>
      <c r="D594" s="35" t="s">
        <v>10</v>
      </c>
      <c r="E594" s="262" t="s">
        <v>201</v>
      </c>
      <c r="F594" s="263" t="s">
        <v>10</v>
      </c>
      <c r="G594" s="264" t="s">
        <v>384</v>
      </c>
      <c r="H594" s="2"/>
      <c r="I594" s="421">
        <f>SUM(I595)</f>
        <v>53880</v>
      </c>
    </row>
    <row r="595" spans="1:9" s="37" customFormat="1" ht="31.5" x14ac:dyDescent="0.25">
      <c r="A595" s="61" t="s">
        <v>99</v>
      </c>
      <c r="B595" s="347" t="s">
        <v>59</v>
      </c>
      <c r="C595" s="2" t="s">
        <v>35</v>
      </c>
      <c r="D595" s="35" t="s">
        <v>10</v>
      </c>
      <c r="E595" s="262" t="s">
        <v>201</v>
      </c>
      <c r="F595" s="263" t="s">
        <v>10</v>
      </c>
      <c r="G595" s="264" t="s">
        <v>404</v>
      </c>
      <c r="H595" s="2"/>
      <c r="I595" s="421">
        <f>SUM(I596)</f>
        <v>53880</v>
      </c>
    </row>
    <row r="596" spans="1:9" s="37" customFormat="1" ht="31.5" x14ac:dyDescent="0.25">
      <c r="A596" s="585" t="s">
        <v>537</v>
      </c>
      <c r="B596" s="6" t="s">
        <v>59</v>
      </c>
      <c r="C596" s="2" t="s">
        <v>35</v>
      </c>
      <c r="D596" s="35" t="s">
        <v>10</v>
      </c>
      <c r="E596" s="262" t="s">
        <v>201</v>
      </c>
      <c r="F596" s="263" t="s">
        <v>10</v>
      </c>
      <c r="G596" s="264" t="s">
        <v>404</v>
      </c>
      <c r="H596" s="2" t="s">
        <v>16</v>
      </c>
      <c r="I596" s="422">
        <v>53880</v>
      </c>
    </row>
    <row r="597" spans="1:9" s="64" customFormat="1" ht="31.5" x14ac:dyDescent="0.25">
      <c r="A597" s="99" t="s">
        <v>135</v>
      </c>
      <c r="B597" s="30" t="s">
        <v>59</v>
      </c>
      <c r="C597" s="28" t="s">
        <v>35</v>
      </c>
      <c r="D597" s="28" t="s">
        <v>10</v>
      </c>
      <c r="E597" s="220" t="s">
        <v>204</v>
      </c>
      <c r="F597" s="221" t="s">
        <v>383</v>
      </c>
      <c r="G597" s="222" t="s">
        <v>384</v>
      </c>
      <c r="H597" s="31"/>
      <c r="I597" s="420">
        <f>SUM(I598)</f>
        <v>25000</v>
      </c>
    </row>
    <row r="598" spans="1:9" s="64" customFormat="1" ht="63" x14ac:dyDescent="0.25">
      <c r="A598" s="101" t="s">
        <v>158</v>
      </c>
      <c r="B598" s="347" t="s">
        <v>59</v>
      </c>
      <c r="C598" s="2" t="s">
        <v>35</v>
      </c>
      <c r="D598" s="2" t="s">
        <v>10</v>
      </c>
      <c r="E598" s="223" t="s">
        <v>226</v>
      </c>
      <c r="F598" s="224" t="s">
        <v>383</v>
      </c>
      <c r="G598" s="225" t="s">
        <v>384</v>
      </c>
      <c r="H598" s="2"/>
      <c r="I598" s="421">
        <f>SUM(I599)</f>
        <v>25000</v>
      </c>
    </row>
    <row r="599" spans="1:9" s="64" customFormat="1" ht="48" customHeight="1" x14ac:dyDescent="0.25">
      <c r="A599" s="101" t="s">
        <v>467</v>
      </c>
      <c r="B599" s="347" t="s">
        <v>59</v>
      </c>
      <c r="C599" s="2" t="s">
        <v>35</v>
      </c>
      <c r="D599" s="2" t="s">
        <v>10</v>
      </c>
      <c r="E599" s="223" t="s">
        <v>226</v>
      </c>
      <c r="F599" s="224" t="s">
        <v>12</v>
      </c>
      <c r="G599" s="225" t="s">
        <v>384</v>
      </c>
      <c r="H599" s="2"/>
      <c r="I599" s="421">
        <f>SUM(+I600)</f>
        <v>25000</v>
      </c>
    </row>
    <row r="600" spans="1:9" s="64" customFormat="1" ht="31.5" x14ac:dyDescent="0.25">
      <c r="A600" s="61" t="s">
        <v>469</v>
      </c>
      <c r="B600" s="347" t="s">
        <v>59</v>
      </c>
      <c r="C600" s="2" t="s">
        <v>35</v>
      </c>
      <c r="D600" s="2" t="s">
        <v>10</v>
      </c>
      <c r="E600" s="223" t="s">
        <v>226</v>
      </c>
      <c r="F600" s="224" t="s">
        <v>12</v>
      </c>
      <c r="G600" s="225" t="s">
        <v>468</v>
      </c>
      <c r="H600" s="2"/>
      <c r="I600" s="421">
        <f>SUM(I601)</f>
        <v>25000</v>
      </c>
    </row>
    <row r="601" spans="1:9" s="64" customFormat="1" ht="31.5" x14ac:dyDescent="0.25">
      <c r="A601" s="585" t="s">
        <v>537</v>
      </c>
      <c r="B601" s="6" t="s">
        <v>59</v>
      </c>
      <c r="C601" s="2" t="s">
        <v>35</v>
      </c>
      <c r="D601" s="2" t="s">
        <v>10</v>
      </c>
      <c r="E601" s="223" t="s">
        <v>226</v>
      </c>
      <c r="F601" s="224" t="s">
        <v>12</v>
      </c>
      <c r="G601" s="225" t="s">
        <v>468</v>
      </c>
      <c r="H601" s="2" t="s">
        <v>16</v>
      </c>
      <c r="I601" s="423">
        <v>25000</v>
      </c>
    </row>
    <row r="602" spans="1:9" ht="15.75" x14ac:dyDescent="0.25">
      <c r="A602" s="109" t="s">
        <v>36</v>
      </c>
      <c r="B602" s="26" t="s">
        <v>59</v>
      </c>
      <c r="C602" s="22" t="s">
        <v>35</v>
      </c>
      <c r="D602" s="22" t="s">
        <v>20</v>
      </c>
      <c r="E602" s="217"/>
      <c r="F602" s="218"/>
      <c r="G602" s="219"/>
      <c r="H602" s="22"/>
      <c r="I602" s="419">
        <f>SUM(I603,I619)</f>
        <v>7565238</v>
      </c>
    </row>
    <row r="603" spans="1:9" ht="31.5" x14ac:dyDescent="0.25">
      <c r="A603" s="99" t="s">
        <v>150</v>
      </c>
      <c r="B603" s="30" t="s">
        <v>59</v>
      </c>
      <c r="C603" s="28" t="s">
        <v>35</v>
      </c>
      <c r="D603" s="28" t="s">
        <v>20</v>
      </c>
      <c r="E603" s="220" t="s">
        <v>221</v>
      </c>
      <c r="F603" s="221" t="s">
        <v>383</v>
      </c>
      <c r="G603" s="222" t="s">
        <v>384</v>
      </c>
      <c r="H603" s="28"/>
      <c r="I603" s="420">
        <f>SUM(I608+I604)</f>
        <v>7548238</v>
      </c>
    </row>
    <row r="604" spans="1:9" ht="47.25" x14ac:dyDescent="0.25">
      <c r="A604" s="61" t="s">
        <v>157</v>
      </c>
      <c r="B604" s="347" t="s">
        <v>59</v>
      </c>
      <c r="C604" s="2" t="s">
        <v>35</v>
      </c>
      <c r="D604" s="2" t="s">
        <v>20</v>
      </c>
      <c r="E604" s="223" t="s">
        <v>465</v>
      </c>
      <c r="F604" s="224" t="s">
        <v>383</v>
      </c>
      <c r="G604" s="225" t="s">
        <v>384</v>
      </c>
      <c r="H604" s="2"/>
      <c r="I604" s="421">
        <f>SUM(I605)</f>
        <v>257443</v>
      </c>
    </row>
    <row r="605" spans="1:9" ht="16.5" customHeight="1" x14ac:dyDescent="0.25">
      <c r="A605" s="105" t="s">
        <v>569</v>
      </c>
      <c r="B605" s="347" t="s">
        <v>59</v>
      </c>
      <c r="C605" s="2" t="s">
        <v>35</v>
      </c>
      <c r="D605" s="2" t="s">
        <v>20</v>
      </c>
      <c r="E605" s="223" t="s">
        <v>225</v>
      </c>
      <c r="F605" s="224" t="s">
        <v>12</v>
      </c>
      <c r="G605" s="225" t="s">
        <v>384</v>
      </c>
      <c r="H605" s="2"/>
      <c r="I605" s="421">
        <f>SUM(I606)</f>
        <v>257443</v>
      </c>
    </row>
    <row r="606" spans="1:9" ht="31.5" x14ac:dyDescent="0.25">
      <c r="A606" s="105" t="s">
        <v>568</v>
      </c>
      <c r="B606" s="347" t="s">
        <v>59</v>
      </c>
      <c r="C606" s="2" t="s">
        <v>35</v>
      </c>
      <c r="D606" s="2" t="s">
        <v>20</v>
      </c>
      <c r="E606" s="223" t="s">
        <v>225</v>
      </c>
      <c r="F606" s="224" t="s">
        <v>12</v>
      </c>
      <c r="G606" s="225" t="s">
        <v>567</v>
      </c>
      <c r="H606" s="2"/>
      <c r="I606" s="421">
        <f>SUM(I607)</f>
        <v>257443</v>
      </c>
    </row>
    <row r="607" spans="1:9" ht="15.75" x14ac:dyDescent="0.25">
      <c r="A607" s="105" t="s">
        <v>21</v>
      </c>
      <c r="B607" s="347" t="s">
        <v>59</v>
      </c>
      <c r="C607" s="2" t="s">
        <v>35</v>
      </c>
      <c r="D607" s="2" t="s">
        <v>20</v>
      </c>
      <c r="E607" s="223" t="s">
        <v>225</v>
      </c>
      <c r="F607" s="224" t="s">
        <v>12</v>
      </c>
      <c r="G607" s="225" t="s">
        <v>567</v>
      </c>
      <c r="H607" s="2" t="s">
        <v>66</v>
      </c>
      <c r="I607" s="423">
        <v>257443</v>
      </c>
    </row>
    <row r="608" spans="1:9" ht="65.25" customHeight="1" x14ac:dyDescent="0.25">
      <c r="A608" s="61" t="s">
        <v>159</v>
      </c>
      <c r="B608" s="347" t="s">
        <v>59</v>
      </c>
      <c r="C608" s="2" t="s">
        <v>35</v>
      </c>
      <c r="D608" s="2" t="s">
        <v>20</v>
      </c>
      <c r="E608" s="223" t="s">
        <v>227</v>
      </c>
      <c r="F608" s="224" t="s">
        <v>383</v>
      </c>
      <c r="G608" s="225" t="s">
        <v>384</v>
      </c>
      <c r="H608" s="2"/>
      <c r="I608" s="421">
        <f>SUM(I609+I612)</f>
        <v>7290795</v>
      </c>
    </row>
    <row r="609" spans="1:9" ht="78.75" x14ac:dyDescent="0.25">
      <c r="A609" s="61" t="s">
        <v>473</v>
      </c>
      <c r="B609" s="347" t="s">
        <v>59</v>
      </c>
      <c r="C609" s="2" t="s">
        <v>35</v>
      </c>
      <c r="D609" s="2" t="s">
        <v>20</v>
      </c>
      <c r="E609" s="223" t="s">
        <v>227</v>
      </c>
      <c r="F609" s="224" t="s">
        <v>10</v>
      </c>
      <c r="G609" s="225" t="s">
        <v>384</v>
      </c>
      <c r="H609" s="2"/>
      <c r="I609" s="421">
        <f>SUM(I610)</f>
        <v>1193609</v>
      </c>
    </row>
    <row r="610" spans="1:9" ht="31.5" x14ac:dyDescent="0.25">
      <c r="A610" s="61" t="s">
        <v>75</v>
      </c>
      <c r="B610" s="347" t="s">
        <v>59</v>
      </c>
      <c r="C610" s="44" t="s">
        <v>35</v>
      </c>
      <c r="D610" s="44" t="s">
        <v>20</v>
      </c>
      <c r="E610" s="259" t="s">
        <v>227</v>
      </c>
      <c r="F610" s="260" t="s">
        <v>474</v>
      </c>
      <c r="G610" s="261" t="s">
        <v>388</v>
      </c>
      <c r="H610" s="44"/>
      <c r="I610" s="421">
        <f>SUM(I611:I611)</f>
        <v>1193609</v>
      </c>
    </row>
    <row r="611" spans="1:9" ht="63" x14ac:dyDescent="0.25">
      <c r="A611" s="101" t="s">
        <v>76</v>
      </c>
      <c r="B611" s="347" t="s">
        <v>59</v>
      </c>
      <c r="C611" s="2" t="s">
        <v>35</v>
      </c>
      <c r="D611" s="2" t="s">
        <v>20</v>
      </c>
      <c r="E611" s="223" t="s">
        <v>227</v>
      </c>
      <c r="F611" s="224" t="s">
        <v>474</v>
      </c>
      <c r="G611" s="225" t="s">
        <v>388</v>
      </c>
      <c r="H611" s="2" t="s">
        <v>13</v>
      </c>
      <c r="I611" s="423">
        <v>1193609</v>
      </c>
    </row>
    <row r="612" spans="1:9" ht="47.25" x14ac:dyDescent="0.25">
      <c r="A612" s="61" t="s">
        <v>470</v>
      </c>
      <c r="B612" s="347" t="s">
        <v>59</v>
      </c>
      <c r="C612" s="2" t="s">
        <v>35</v>
      </c>
      <c r="D612" s="2" t="s">
        <v>20</v>
      </c>
      <c r="E612" s="223" t="s">
        <v>227</v>
      </c>
      <c r="F612" s="224" t="s">
        <v>12</v>
      </c>
      <c r="G612" s="225" t="s">
        <v>384</v>
      </c>
      <c r="H612" s="2"/>
      <c r="I612" s="421">
        <f>SUM(I613+I615)</f>
        <v>6097186</v>
      </c>
    </row>
    <row r="613" spans="1:9" ht="47.25" x14ac:dyDescent="0.25">
      <c r="A613" s="61" t="s">
        <v>86</v>
      </c>
      <c r="B613" s="347" t="s">
        <v>59</v>
      </c>
      <c r="C613" s="2" t="s">
        <v>35</v>
      </c>
      <c r="D613" s="2" t="s">
        <v>20</v>
      </c>
      <c r="E613" s="223" t="s">
        <v>227</v>
      </c>
      <c r="F613" s="224" t="s">
        <v>471</v>
      </c>
      <c r="G613" s="225" t="s">
        <v>472</v>
      </c>
      <c r="H613" s="2"/>
      <c r="I613" s="421">
        <f>SUM(I614)</f>
        <v>10851</v>
      </c>
    </row>
    <row r="614" spans="1:9" ht="63" x14ac:dyDescent="0.25">
      <c r="A614" s="101" t="s">
        <v>76</v>
      </c>
      <c r="B614" s="347" t="s">
        <v>59</v>
      </c>
      <c r="C614" s="2" t="s">
        <v>35</v>
      </c>
      <c r="D614" s="2" t="s">
        <v>20</v>
      </c>
      <c r="E614" s="223" t="s">
        <v>227</v>
      </c>
      <c r="F614" s="224" t="s">
        <v>471</v>
      </c>
      <c r="G614" s="225" t="s">
        <v>472</v>
      </c>
      <c r="H614" s="2" t="s">
        <v>13</v>
      </c>
      <c r="I614" s="423">
        <v>10851</v>
      </c>
    </row>
    <row r="615" spans="1:9" ht="31.5" x14ac:dyDescent="0.25">
      <c r="A615" s="61" t="s">
        <v>84</v>
      </c>
      <c r="B615" s="347" t="s">
        <v>59</v>
      </c>
      <c r="C615" s="2" t="s">
        <v>35</v>
      </c>
      <c r="D615" s="2" t="s">
        <v>20</v>
      </c>
      <c r="E615" s="223" t="s">
        <v>227</v>
      </c>
      <c r="F615" s="224" t="s">
        <v>471</v>
      </c>
      <c r="G615" s="225" t="s">
        <v>415</v>
      </c>
      <c r="H615" s="2"/>
      <c r="I615" s="421">
        <f>SUM(I616:I618)</f>
        <v>6086335</v>
      </c>
    </row>
    <row r="616" spans="1:9" ht="63" x14ac:dyDescent="0.25">
      <c r="A616" s="101" t="s">
        <v>76</v>
      </c>
      <c r="B616" s="347" t="s">
        <v>59</v>
      </c>
      <c r="C616" s="2" t="s">
        <v>35</v>
      </c>
      <c r="D616" s="2" t="s">
        <v>20</v>
      </c>
      <c r="E616" s="223" t="s">
        <v>227</v>
      </c>
      <c r="F616" s="224" t="s">
        <v>471</v>
      </c>
      <c r="G616" s="225" t="s">
        <v>415</v>
      </c>
      <c r="H616" s="2" t="s">
        <v>13</v>
      </c>
      <c r="I616" s="423">
        <v>5917113</v>
      </c>
    </row>
    <row r="617" spans="1:9" ht="31.5" x14ac:dyDescent="0.25">
      <c r="A617" s="585" t="s">
        <v>537</v>
      </c>
      <c r="B617" s="6" t="s">
        <v>59</v>
      </c>
      <c r="C617" s="2" t="s">
        <v>35</v>
      </c>
      <c r="D617" s="2" t="s">
        <v>20</v>
      </c>
      <c r="E617" s="223" t="s">
        <v>227</v>
      </c>
      <c r="F617" s="224" t="s">
        <v>471</v>
      </c>
      <c r="G617" s="225" t="s">
        <v>415</v>
      </c>
      <c r="H617" s="2" t="s">
        <v>16</v>
      </c>
      <c r="I617" s="492">
        <v>169022</v>
      </c>
    </row>
    <row r="618" spans="1:9" ht="15.75" x14ac:dyDescent="0.25">
      <c r="A618" s="61" t="s">
        <v>18</v>
      </c>
      <c r="B618" s="347" t="s">
        <v>59</v>
      </c>
      <c r="C618" s="2" t="s">
        <v>35</v>
      </c>
      <c r="D618" s="2" t="s">
        <v>20</v>
      </c>
      <c r="E618" s="223" t="s">
        <v>227</v>
      </c>
      <c r="F618" s="224" t="s">
        <v>471</v>
      </c>
      <c r="G618" s="225" t="s">
        <v>415</v>
      </c>
      <c r="H618" s="2" t="s">
        <v>17</v>
      </c>
      <c r="I618" s="423">
        <v>200</v>
      </c>
    </row>
    <row r="619" spans="1:9" ht="47.25" x14ac:dyDescent="0.25">
      <c r="A619" s="102" t="s">
        <v>105</v>
      </c>
      <c r="B619" s="30" t="s">
        <v>59</v>
      </c>
      <c r="C619" s="28" t="s">
        <v>35</v>
      </c>
      <c r="D619" s="28" t="s">
        <v>20</v>
      </c>
      <c r="E619" s="220" t="s">
        <v>386</v>
      </c>
      <c r="F619" s="221" t="s">
        <v>383</v>
      </c>
      <c r="G619" s="222" t="s">
        <v>384</v>
      </c>
      <c r="H619" s="28"/>
      <c r="I619" s="420">
        <f>SUM(I620)</f>
        <v>17000</v>
      </c>
    </row>
    <row r="620" spans="1:9" ht="63" x14ac:dyDescent="0.25">
      <c r="A620" s="103" t="s">
        <v>116</v>
      </c>
      <c r="B620" s="53" t="s">
        <v>59</v>
      </c>
      <c r="C620" s="2" t="s">
        <v>35</v>
      </c>
      <c r="D620" s="2" t="s">
        <v>20</v>
      </c>
      <c r="E620" s="223" t="s">
        <v>183</v>
      </c>
      <c r="F620" s="224" t="s">
        <v>383</v>
      </c>
      <c r="G620" s="225" t="s">
        <v>384</v>
      </c>
      <c r="H620" s="44"/>
      <c r="I620" s="421">
        <f>SUM(I621)</f>
        <v>17000</v>
      </c>
    </row>
    <row r="621" spans="1:9" ht="47.25" x14ac:dyDescent="0.25">
      <c r="A621" s="103" t="s">
        <v>390</v>
      </c>
      <c r="B621" s="53" t="s">
        <v>59</v>
      </c>
      <c r="C621" s="2" t="s">
        <v>35</v>
      </c>
      <c r="D621" s="2" t="s">
        <v>20</v>
      </c>
      <c r="E621" s="223" t="s">
        <v>183</v>
      </c>
      <c r="F621" s="224" t="s">
        <v>10</v>
      </c>
      <c r="G621" s="225" t="s">
        <v>384</v>
      </c>
      <c r="H621" s="44"/>
      <c r="I621" s="421">
        <f>SUM(I622)</f>
        <v>17000</v>
      </c>
    </row>
    <row r="622" spans="1:9" ht="15.75" x14ac:dyDescent="0.25">
      <c r="A622" s="103" t="s">
        <v>107</v>
      </c>
      <c r="B622" s="53" t="s">
        <v>59</v>
      </c>
      <c r="C622" s="2" t="s">
        <v>35</v>
      </c>
      <c r="D622" s="2" t="s">
        <v>20</v>
      </c>
      <c r="E622" s="223" t="s">
        <v>183</v>
      </c>
      <c r="F622" s="224" t="s">
        <v>10</v>
      </c>
      <c r="G622" s="225" t="s">
        <v>389</v>
      </c>
      <c r="H622" s="44"/>
      <c r="I622" s="421">
        <f>SUM(I623)</f>
        <v>17000</v>
      </c>
    </row>
    <row r="623" spans="1:9" ht="31.5" x14ac:dyDescent="0.25">
      <c r="A623" s="585" t="s">
        <v>537</v>
      </c>
      <c r="B623" s="6" t="s">
        <v>59</v>
      </c>
      <c r="C623" s="2" t="s">
        <v>35</v>
      </c>
      <c r="D623" s="2" t="s">
        <v>20</v>
      </c>
      <c r="E623" s="223" t="s">
        <v>183</v>
      </c>
      <c r="F623" s="224" t="s">
        <v>10</v>
      </c>
      <c r="G623" s="225" t="s">
        <v>389</v>
      </c>
      <c r="H623" s="2" t="s">
        <v>16</v>
      </c>
      <c r="I623" s="423">
        <v>17000</v>
      </c>
    </row>
    <row r="624" spans="1:9" ht="15.75" x14ac:dyDescent="0.25">
      <c r="A624" s="113" t="s">
        <v>37</v>
      </c>
      <c r="B624" s="19" t="s">
        <v>59</v>
      </c>
      <c r="C624" s="19">
        <v>10</v>
      </c>
      <c r="D624" s="19"/>
      <c r="E624" s="250"/>
      <c r="F624" s="251"/>
      <c r="G624" s="252"/>
      <c r="H624" s="15"/>
      <c r="I624" s="418">
        <f>SUM(I625)</f>
        <v>774750</v>
      </c>
    </row>
    <row r="625" spans="1:9" ht="15.75" x14ac:dyDescent="0.25">
      <c r="A625" s="109" t="s">
        <v>41</v>
      </c>
      <c r="B625" s="26" t="s">
        <v>59</v>
      </c>
      <c r="C625" s="26">
        <v>10</v>
      </c>
      <c r="D625" s="22" t="s">
        <v>15</v>
      </c>
      <c r="E625" s="217"/>
      <c r="F625" s="218"/>
      <c r="G625" s="219"/>
      <c r="H625" s="22"/>
      <c r="I625" s="419">
        <f>SUM(I626)</f>
        <v>774750</v>
      </c>
    </row>
    <row r="626" spans="1:9" ht="31.5" x14ac:dyDescent="0.25">
      <c r="A626" s="99" t="s">
        <v>150</v>
      </c>
      <c r="B626" s="30" t="s">
        <v>59</v>
      </c>
      <c r="C626" s="28" t="s">
        <v>57</v>
      </c>
      <c r="D626" s="28" t="s">
        <v>15</v>
      </c>
      <c r="E626" s="220" t="s">
        <v>221</v>
      </c>
      <c r="F626" s="221" t="s">
        <v>383</v>
      </c>
      <c r="G626" s="222" t="s">
        <v>384</v>
      </c>
      <c r="H626" s="28"/>
      <c r="I626" s="420">
        <f>SUM(I627,I632)</f>
        <v>774750</v>
      </c>
    </row>
    <row r="627" spans="1:9" ht="48" customHeight="1" x14ac:dyDescent="0.25">
      <c r="A627" s="101" t="s">
        <v>156</v>
      </c>
      <c r="B627" s="347" t="s">
        <v>59</v>
      </c>
      <c r="C627" s="53">
        <v>10</v>
      </c>
      <c r="D627" s="44" t="s">
        <v>15</v>
      </c>
      <c r="E627" s="259" t="s">
        <v>224</v>
      </c>
      <c r="F627" s="260" t="s">
        <v>383</v>
      </c>
      <c r="G627" s="261" t="s">
        <v>384</v>
      </c>
      <c r="H627" s="44"/>
      <c r="I627" s="421">
        <f>SUM(I628)</f>
        <v>371402</v>
      </c>
    </row>
    <row r="628" spans="1:9" ht="31.5" x14ac:dyDescent="0.25">
      <c r="A628" s="101" t="s">
        <v>464</v>
      </c>
      <c r="B628" s="347" t="s">
        <v>59</v>
      </c>
      <c r="C628" s="53">
        <v>10</v>
      </c>
      <c r="D628" s="44" t="s">
        <v>15</v>
      </c>
      <c r="E628" s="259" t="s">
        <v>224</v>
      </c>
      <c r="F628" s="260" t="s">
        <v>10</v>
      </c>
      <c r="G628" s="261" t="s">
        <v>384</v>
      </c>
      <c r="H628" s="44"/>
      <c r="I628" s="421">
        <f>SUM(I629)</f>
        <v>371402</v>
      </c>
    </row>
    <row r="629" spans="1:9" ht="46.5" customHeight="1" x14ac:dyDescent="0.25">
      <c r="A629" s="101" t="s">
        <v>162</v>
      </c>
      <c r="B629" s="347" t="s">
        <v>59</v>
      </c>
      <c r="C629" s="53">
        <v>10</v>
      </c>
      <c r="D629" s="44" t="s">
        <v>15</v>
      </c>
      <c r="E629" s="259" t="s">
        <v>224</v>
      </c>
      <c r="F629" s="260" t="s">
        <v>474</v>
      </c>
      <c r="G629" s="261" t="s">
        <v>476</v>
      </c>
      <c r="H629" s="44"/>
      <c r="I629" s="421">
        <f>SUM(I630:I631)</f>
        <v>371402</v>
      </c>
    </row>
    <row r="630" spans="1:9" ht="31.5" x14ac:dyDescent="0.25">
      <c r="A630" s="585" t="s">
        <v>537</v>
      </c>
      <c r="B630" s="6" t="s">
        <v>59</v>
      </c>
      <c r="C630" s="53">
        <v>10</v>
      </c>
      <c r="D630" s="44" t="s">
        <v>15</v>
      </c>
      <c r="E630" s="259" t="s">
        <v>224</v>
      </c>
      <c r="F630" s="260" t="s">
        <v>474</v>
      </c>
      <c r="G630" s="261" t="s">
        <v>476</v>
      </c>
      <c r="H630" s="44" t="s">
        <v>16</v>
      </c>
      <c r="I630" s="423">
        <v>2643</v>
      </c>
    </row>
    <row r="631" spans="1:9" ht="15.75" x14ac:dyDescent="0.25">
      <c r="A631" s="61" t="s">
        <v>40</v>
      </c>
      <c r="B631" s="347" t="s">
        <v>59</v>
      </c>
      <c r="C631" s="53">
        <v>10</v>
      </c>
      <c r="D631" s="44" t="s">
        <v>15</v>
      </c>
      <c r="E631" s="259" t="s">
        <v>224</v>
      </c>
      <c r="F631" s="260" t="s">
        <v>474</v>
      </c>
      <c r="G631" s="261" t="s">
        <v>476</v>
      </c>
      <c r="H631" s="44" t="s">
        <v>39</v>
      </c>
      <c r="I631" s="423">
        <v>368759</v>
      </c>
    </row>
    <row r="632" spans="1:9" ht="48.75" customHeight="1" x14ac:dyDescent="0.25">
      <c r="A632" s="61" t="s">
        <v>157</v>
      </c>
      <c r="B632" s="347" t="s">
        <v>59</v>
      </c>
      <c r="C632" s="53">
        <v>10</v>
      </c>
      <c r="D632" s="44" t="s">
        <v>15</v>
      </c>
      <c r="E632" s="259" t="s">
        <v>465</v>
      </c>
      <c r="F632" s="260" t="s">
        <v>383</v>
      </c>
      <c r="G632" s="261" t="s">
        <v>384</v>
      </c>
      <c r="H632" s="44"/>
      <c r="I632" s="421">
        <f>SUM(I633)</f>
        <v>403348</v>
      </c>
    </row>
    <row r="633" spans="1:9" ht="15.75" x14ac:dyDescent="0.25">
      <c r="A633" s="61" t="s">
        <v>466</v>
      </c>
      <c r="B633" s="347" t="s">
        <v>59</v>
      </c>
      <c r="C633" s="53">
        <v>10</v>
      </c>
      <c r="D633" s="44" t="s">
        <v>15</v>
      </c>
      <c r="E633" s="259" t="s">
        <v>225</v>
      </c>
      <c r="F633" s="260" t="s">
        <v>10</v>
      </c>
      <c r="G633" s="261" t="s">
        <v>384</v>
      </c>
      <c r="H633" s="44"/>
      <c r="I633" s="421">
        <f>SUM(I634)</f>
        <v>403348</v>
      </c>
    </row>
    <row r="634" spans="1:9" ht="47.25" customHeight="1" x14ac:dyDescent="0.25">
      <c r="A634" s="101" t="s">
        <v>162</v>
      </c>
      <c r="B634" s="347" t="s">
        <v>59</v>
      </c>
      <c r="C634" s="53">
        <v>10</v>
      </c>
      <c r="D634" s="44" t="s">
        <v>15</v>
      </c>
      <c r="E634" s="259" t="s">
        <v>225</v>
      </c>
      <c r="F634" s="260" t="s">
        <v>474</v>
      </c>
      <c r="G634" s="261" t="s">
        <v>476</v>
      </c>
      <c r="H634" s="44"/>
      <c r="I634" s="421">
        <f>SUM(I635:I636)</f>
        <v>403348</v>
      </c>
    </row>
    <row r="635" spans="1:9" ht="31.5" x14ac:dyDescent="0.25">
      <c r="A635" s="585" t="s">
        <v>537</v>
      </c>
      <c r="B635" s="6" t="s">
        <v>59</v>
      </c>
      <c r="C635" s="53">
        <v>10</v>
      </c>
      <c r="D635" s="44" t="s">
        <v>15</v>
      </c>
      <c r="E635" s="259" t="s">
        <v>225</v>
      </c>
      <c r="F635" s="260" t="s">
        <v>474</v>
      </c>
      <c r="G635" s="261" t="s">
        <v>476</v>
      </c>
      <c r="H635" s="44" t="s">
        <v>16</v>
      </c>
      <c r="I635" s="423">
        <v>2678</v>
      </c>
    </row>
    <row r="636" spans="1:9" ht="15.75" x14ac:dyDescent="0.25">
      <c r="A636" s="61" t="s">
        <v>40</v>
      </c>
      <c r="B636" s="347" t="s">
        <v>59</v>
      </c>
      <c r="C636" s="53">
        <v>10</v>
      </c>
      <c r="D636" s="44" t="s">
        <v>15</v>
      </c>
      <c r="E636" s="259" t="s">
        <v>225</v>
      </c>
      <c r="F636" s="260" t="s">
        <v>474</v>
      </c>
      <c r="G636" s="261" t="s">
        <v>476</v>
      </c>
      <c r="H636" s="44" t="s">
        <v>39</v>
      </c>
      <c r="I636" s="423">
        <v>400670</v>
      </c>
    </row>
    <row r="637" spans="1:9" ht="15.75" x14ac:dyDescent="0.25">
      <c r="A637" s="113" t="s">
        <v>43</v>
      </c>
      <c r="B637" s="19" t="s">
        <v>59</v>
      </c>
      <c r="C637" s="19">
        <v>11</v>
      </c>
      <c r="D637" s="19"/>
      <c r="E637" s="250"/>
      <c r="F637" s="251"/>
      <c r="G637" s="252"/>
      <c r="H637" s="15"/>
      <c r="I637" s="418">
        <f>SUM(I638)</f>
        <v>140000</v>
      </c>
    </row>
    <row r="638" spans="1:9" ht="15.75" x14ac:dyDescent="0.25">
      <c r="A638" s="109" t="s">
        <v>44</v>
      </c>
      <c r="B638" s="26" t="s">
        <v>59</v>
      </c>
      <c r="C638" s="26">
        <v>11</v>
      </c>
      <c r="D638" s="22" t="s">
        <v>12</v>
      </c>
      <c r="E638" s="217"/>
      <c r="F638" s="218"/>
      <c r="G638" s="219"/>
      <c r="H638" s="22"/>
      <c r="I638" s="419">
        <f>SUM(I639)</f>
        <v>140000</v>
      </c>
    </row>
    <row r="639" spans="1:9" ht="63" x14ac:dyDescent="0.25">
      <c r="A639" s="107" t="s">
        <v>151</v>
      </c>
      <c r="B639" s="30" t="s">
        <v>59</v>
      </c>
      <c r="C639" s="28" t="s">
        <v>45</v>
      </c>
      <c r="D639" s="28" t="s">
        <v>12</v>
      </c>
      <c r="E639" s="220" t="s">
        <v>456</v>
      </c>
      <c r="F639" s="221" t="s">
        <v>383</v>
      </c>
      <c r="G639" s="222" t="s">
        <v>384</v>
      </c>
      <c r="H639" s="28"/>
      <c r="I639" s="420">
        <f>SUM(I640)</f>
        <v>140000</v>
      </c>
    </row>
    <row r="640" spans="1:9" ht="94.5" x14ac:dyDescent="0.25">
      <c r="A640" s="108" t="s">
        <v>167</v>
      </c>
      <c r="B640" s="53" t="s">
        <v>59</v>
      </c>
      <c r="C640" s="2" t="s">
        <v>45</v>
      </c>
      <c r="D640" s="2" t="s">
        <v>12</v>
      </c>
      <c r="E640" s="223" t="s">
        <v>228</v>
      </c>
      <c r="F640" s="224" t="s">
        <v>383</v>
      </c>
      <c r="G640" s="225" t="s">
        <v>384</v>
      </c>
      <c r="H640" s="2"/>
      <c r="I640" s="421">
        <f>SUM(I641)</f>
        <v>140000</v>
      </c>
    </row>
    <row r="641" spans="1:9" ht="31.5" x14ac:dyDescent="0.25">
      <c r="A641" s="108" t="s">
        <v>488</v>
      </c>
      <c r="B641" s="53" t="s">
        <v>59</v>
      </c>
      <c r="C641" s="2" t="s">
        <v>45</v>
      </c>
      <c r="D641" s="2" t="s">
        <v>12</v>
      </c>
      <c r="E641" s="223" t="s">
        <v>228</v>
      </c>
      <c r="F641" s="224" t="s">
        <v>10</v>
      </c>
      <c r="G641" s="225" t="s">
        <v>384</v>
      </c>
      <c r="H641" s="2"/>
      <c r="I641" s="421">
        <f>SUM(I642)</f>
        <v>140000</v>
      </c>
    </row>
    <row r="642" spans="1:9" ht="47.25" x14ac:dyDescent="0.25">
      <c r="A642" s="61" t="s">
        <v>168</v>
      </c>
      <c r="B642" s="347" t="s">
        <v>59</v>
      </c>
      <c r="C642" s="2" t="s">
        <v>45</v>
      </c>
      <c r="D642" s="2" t="s">
        <v>12</v>
      </c>
      <c r="E642" s="223" t="s">
        <v>228</v>
      </c>
      <c r="F642" s="224" t="s">
        <v>10</v>
      </c>
      <c r="G642" s="225" t="s">
        <v>489</v>
      </c>
      <c r="H642" s="2"/>
      <c r="I642" s="421">
        <f>SUM(I643:I644)</f>
        <v>140000</v>
      </c>
    </row>
    <row r="643" spans="1:9" ht="31.5" x14ac:dyDescent="0.25">
      <c r="A643" s="592" t="s">
        <v>537</v>
      </c>
      <c r="B643" s="390" t="s">
        <v>59</v>
      </c>
      <c r="C643" s="5" t="s">
        <v>45</v>
      </c>
      <c r="D643" s="5" t="s">
        <v>12</v>
      </c>
      <c r="E643" s="391" t="s">
        <v>228</v>
      </c>
      <c r="F643" s="305" t="s">
        <v>10</v>
      </c>
      <c r="G643" s="392" t="s">
        <v>489</v>
      </c>
      <c r="H643" s="5" t="s">
        <v>16</v>
      </c>
      <c r="I643" s="580">
        <v>21100</v>
      </c>
    </row>
    <row r="644" spans="1:9" s="623" customFormat="1" ht="15.75" x14ac:dyDescent="0.25">
      <c r="A644" s="61" t="s">
        <v>40</v>
      </c>
      <c r="B644" s="390" t="s">
        <v>59</v>
      </c>
      <c r="C644" s="5" t="s">
        <v>45</v>
      </c>
      <c r="D644" s="5" t="s">
        <v>12</v>
      </c>
      <c r="E644" s="391" t="s">
        <v>228</v>
      </c>
      <c r="F644" s="305" t="s">
        <v>10</v>
      </c>
      <c r="G644" s="392" t="s">
        <v>489</v>
      </c>
      <c r="H644" s="625" t="s">
        <v>39</v>
      </c>
      <c r="I644" s="580">
        <v>118900</v>
      </c>
    </row>
    <row r="645" spans="1:9" ht="31.5" x14ac:dyDescent="0.25">
      <c r="A645" s="449" t="s">
        <v>765</v>
      </c>
      <c r="B645" s="437" t="s">
        <v>764</v>
      </c>
      <c r="C645" s="454"/>
      <c r="D645" s="459"/>
      <c r="E645" s="459"/>
      <c r="F645" s="581"/>
      <c r="G645" s="582"/>
      <c r="H645" s="582"/>
      <c r="I645" s="436">
        <f>SUM(+I646)</f>
        <v>49114566</v>
      </c>
    </row>
    <row r="646" spans="1:9" ht="15.75" customHeight="1" x14ac:dyDescent="0.25">
      <c r="A646" s="113" t="s">
        <v>37</v>
      </c>
      <c r="B646" s="19" t="s">
        <v>764</v>
      </c>
      <c r="C646" s="19">
        <v>10</v>
      </c>
      <c r="D646" s="19"/>
      <c r="E646" s="250"/>
      <c r="F646" s="251"/>
      <c r="G646" s="252"/>
      <c r="H646" s="15"/>
      <c r="I646" s="418">
        <f>SUM(I647+I653+I681+I669)</f>
        <v>49114566</v>
      </c>
    </row>
    <row r="647" spans="1:9" ht="15.75" x14ac:dyDescent="0.25">
      <c r="A647" s="109" t="s">
        <v>38</v>
      </c>
      <c r="B647" s="26" t="s">
        <v>764</v>
      </c>
      <c r="C647" s="26">
        <v>10</v>
      </c>
      <c r="D647" s="22" t="s">
        <v>10</v>
      </c>
      <c r="E647" s="217"/>
      <c r="F647" s="218"/>
      <c r="G647" s="219"/>
      <c r="H647" s="22"/>
      <c r="I647" s="419">
        <f>SUM(I648)</f>
        <v>2538990</v>
      </c>
    </row>
    <row r="648" spans="1:9" ht="47.25" x14ac:dyDescent="0.25">
      <c r="A648" s="102" t="s">
        <v>110</v>
      </c>
      <c r="B648" s="30" t="s">
        <v>764</v>
      </c>
      <c r="C648" s="30">
        <v>10</v>
      </c>
      <c r="D648" s="28" t="s">
        <v>10</v>
      </c>
      <c r="E648" s="220" t="s">
        <v>180</v>
      </c>
      <c r="F648" s="221" t="s">
        <v>383</v>
      </c>
      <c r="G648" s="222" t="s">
        <v>384</v>
      </c>
      <c r="H648" s="28"/>
      <c r="I648" s="420">
        <f>SUM(I649)</f>
        <v>2538990</v>
      </c>
    </row>
    <row r="649" spans="1:9" ht="63" x14ac:dyDescent="0.25">
      <c r="A649" s="61" t="s">
        <v>160</v>
      </c>
      <c r="B649" s="347" t="s">
        <v>764</v>
      </c>
      <c r="C649" s="347">
        <v>10</v>
      </c>
      <c r="D649" s="2" t="s">
        <v>10</v>
      </c>
      <c r="E649" s="223" t="s">
        <v>182</v>
      </c>
      <c r="F649" s="224" t="s">
        <v>383</v>
      </c>
      <c r="G649" s="225" t="s">
        <v>384</v>
      </c>
      <c r="H649" s="2"/>
      <c r="I649" s="421">
        <f>SUM(I650)</f>
        <v>2538990</v>
      </c>
    </row>
    <row r="650" spans="1:9" ht="47.25" x14ac:dyDescent="0.25">
      <c r="A650" s="61" t="s">
        <v>475</v>
      </c>
      <c r="B650" s="347" t="s">
        <v>764</v>
      </c>
      <c r="C650" s="347">
        <v>10</v>
      </c>
      <c r="D650" s="2" t="s">
        <v>10</v>
      </c>
      <c r="E650" s="223" t="s">
        <v>182</v>
      </c>
      <c r="F650" s="224" t="s">
        <v>10</v>
      </c>
      <c r="G650" s="225" t="s">
        <v>384</v>
      </c>
      <c r="H650" s="2"/>
      <c r="I650" s="421">
        <f>SUM(I651)</f>
        <v>2538990</v>
      </c>
    </row>
    <row r="651" spans="1:9" ht="30" customHeight="1" x14ac:dyDescent="0.25">
      <c r="A651" s="61" t="s">
        <v>161</v>
      </c>
      <c r="B651" s="347" t="s">
        <v>764</v>
      </c>
      <c r="C651" s="347">
        <v>10</v>
      </c>
      <c r="D651" s="2" t="s">
        <v>10</v>
      </c>
      <c r="E651" s="223" t="s">
        <v>182</v>
      </c>
      <c r="F651" s="224" t="s">
        <v>10</v>
      </c>
      <c r="G651" s="225" t="s">
        <v>597</v>
      </c>
      <c r="H651" s="2"/>
      <c r="I651" s="421">
        <f>SUM(I652)</f>
        <v>2538990</v>
      </c>
    </row>
    <row r="652" spans="1:9" ht="15.75" x14ac:dyDescent="0.25">
      <c r="A652" s="61" t="s">
        <v>40</v>
      </c>
      <c r="B652" s="347" t="s">
        <v>764</v>
      </c>
      <c r="C652" s="347">
        <v>10</v>
      </c>
      <c r="D652" s="2" t="s">
        <v>10</v>
      </c>
      <c r="E652" s="223" t="s">
        <v>182</v>
      </c>
      <c r="F652" s="224" t="s">
        <v>10</v>
      </c>
      <c r="G652" s="225" t="s">
        <v>597</v>
      </c>
      <c r="H652" s="2" t="s">
        <v>39</v>
      </c>
      <c r="I652" s="422">
        <v>2538990</v>
      </c>
    </row>
    <row r="653" spans="1:9" ht="15.75" x14ac:dyDescent="0.25">
      <c r="A653" s="109" t="s">
        <v>41</v>
      </c>
      <c r="B653" s="26" t="s">
        <v>764</v>
      </c>
      <c r="C653" s="26">
        <v>10</v>
      </c>
      <c r="D653" s="22" t="s">
        <v>15</v>
      </c>
      <c r="E653" s="217"/>
      <c r="F653" s="218"/>
      <c r="G653" s="219"/>
      <c r="H653" s="22"/>
      <c r="I653" s="419">
        <f>SUM(I654)</f>
        <v>4394584</v>
      </c>
    </row>
    <row r="654" spans="1:9" ht="47.25" x14ac:dyDescent="0.25">
      <c r="A654" s="102" t="s">
        <v>110</v>
      </c>
      <c r="B654" s="30" t="s">
        <v>764</v>
      </c>
      <c r="C654" s="30">
        <v>10</v>
      </c>
      <c r="D654" s="28" t="s">
        <v>15</v>
      </c>
      <c r="E654" s="220" t="s">
        <v>180</v>
      </c>
      <c r="F654" s="221" t="s">
        <v>383</v>
      </c>
      <c r="G654" s="222" t="s">
        <v>384</v>
      </c>
      <c r="H654" s="28"/>
      <c r="I654" s="420">
        <f>SUM(I655)</f>
        <v>4394584</v>
      </c>
    </row>
    <row r="655" spans="1:9" ht="63" x14ac:dyDescent="0.25">
      <c r="A655" s="61" t="s">
        <v>160</v>
      </c>
      <c r="B655" s="347" t="s">
        <v>764</v>
      </c>
      <c r="C655" s="347">
        <v>10</v>
      </c>
      <c r="D655" s="2" t="s">
        <v>15</v>
      </c>
      <c r="E655" s="223" t="s">
        <v>182</v>
      </c>
      <c r="F655" s="224" t="s">
        <v>383</v>
      </c>
      <c r="G655" s="225" t="s">
        <v>384</v>
      </c>
      <c r="H655" s="2"/>
      <c r="I655" s="421">
        <f>SUM(I656)</f>
        <v>4394584</v>
      </c>
    </row>
    <row r="656" spans="1:9" ht="47.25" x14ac:dyDescent="0.25">
      <c r="A656" s="61" t="s">
        <v>475</v>
      </c>
      <c r="B656" s="347" t="s">
        <v>764</v>
      </c>
      <c r="C656" s="347">
        <v>10</v>
      </c>
      <c r="D656" s="2" t="s">
        <v>15</v>
      </c>
      <c r="E656" s="223" t="s">
        <v>182</v>
      </c>
      <c r="F656" s="224" t="s">
        <v>10</v>
      </c>
      <c r="G656" s="225" t="s">
        <v>384</v>
      </c>
      <c r="H656" s="2"/>
      <c r="I656" s="421">
        <f>SUM(I657+I660+I663+I666)</f>
        <v>4394584</v>
      </c>
    </row>
    <row r="657" spans="1:9" ht="31.5" x14ac:dyDescent="0.25">
      <c r="A657" s="101" t="s">
        <v>87</v>
      </c>
      <c r="B657" s="347" t="s">
        <v>764</v>
      </c>
      <c r="C657" s="347">
        <v>10</v>
      </c>
      <c r="D657" s="2" t="s">
        <v>15</v>
      </c>
      <c r="E657" s="223" t="s">
        <v>182</v>
      </c>
      <c r="F657" s="224" t="s">
        <v>10</v>
      </c>
      <c r="G657" s="225" t="s">
        <v>479</v>
      </c>
      <c r="H657" s="2"/>
      <c r="I657" s="421">
        <f>SUM(I658:I659)</f>
        <v>48540</v>
      </c>
    </row>
    <row r="658" spans="1:9" ht="31.5" x14ac:dyDescent="0.25">
      <c r="A658" s="585" t="s">
        <v>537</v>
      </c>
      <c r="B658" s="6" t="s">
        <v>764</v>
      </c>
      <c r="C658" s="347">
        <v>10</v>
      </c>
      <c r="D658" s="2" t="s">
        <v>15</v>
      </c>
      <c r="E658" s="223" t="s">
        <v>182</v>
      </c>
      <c r="F658" s="224" t="s">
        <v>10</v>
      </c>
      <c r="G658" s="225" t="s">
        <v>479</v>
      </c>
      <c r="H658" s="2" t="s">
        <v>16</v>
      </c>
      <c r="I658" s="423">
        <v>640</v>
      </c>
    </row>
    <row r="659" spans="1:9" ht="15.75" x14ac:dyDescent="0.25">
      <c r="A659" s="61" t="s">
        <v>40</v>
      </c>
      <c r="B659" s="347" t="s">
        <v>764</v>
      </c>
      <c r="C659" s="347">
        <v>10</v>
      </c>
      <c r="D659" s="2" t="s">
        <v>15</v>
      </c>
      <c r="E659" s="223" t="s">
        <v>182</v>
      </c>
      <c r="F659" s="224" t="s">
        <v>10</v>
      </c>
      <c r="G659" s="225" t="s">
        <v>479</v>
      </c>
      <c r="H659" s="2" t="s">
        <v>39</v>
      </c>
      <c r="I659" s="422">
        <v>47900</v>
      </c>
    </row>
    <row r="660" spans="1:9" ht="31.5" x14ac:dyDescent="0.25">
      <c r="A660" s="101" t="s">
        <v>88</v>
      </c>
      <c r="B660" s="347" t="s">
        <v>764</v>
      </c>
      <c r="C660" s="347">
        <v>10</v>
      </c>
      <c r="D660" s="2" t="s">
        <v>15</v>
      </c>
      <c r="E660" s="223" t="s">
        <v>182</v>
      </c>
      <c r="F660" s="224" t="s">
        <v>10</v>
      </c>
      <c r="G660" s="225" t="s">
        <v>480</v>
      </c>
      <c r="H660" s="2"/>
      <c r="I660" s="421">
        <f>SUM(I661:I662)</f>
        <v>183288</v>
      </c>
    </row>
    <row r="661" spans="1:9" s="78" customFormat="1" ht="31.5" x14ac:dyDescent="0.25">
      <c r="A661" s="585" t="s">
        <v>537</v>
      </c>
      <c r="B661" s="6" t="s">
        <v>764</v>
      </c>
      <c r="C661" s="347">
        <v>10</v>
      </c>
      <c r="D661" s="2" t="s">
        <v>15</v>
      </c>
      <c r="E661" s="223" t="s">
        <v>182</v>
      </c>
      <c r="F661" s="224" t="s">
        <v>10</v>
      </c>
      <c r="G661" s="225" t="s">
        <v>480</v>
      </c>
      <c r="H661" s="77" t="s">
        <v>16</v>
      </c>
      <c r="I661" s="426">
        <v>2100</v>
      </c>
    </row>
    <row r="662" spans="1:9" ht="15.75" x14ac:dyDescent="0.25">
      <c r="A662" s="61" t="s">
        <v>40</v>
      </c>
      <c r="B662" s="347" t="s">
        <v>764</v>
      </c>
      <c r="C662" s="347">
        <v>10</v>
      </c>
      <c r="D662" s="2" t="s">
        <v>15</v>
      </c>
      <c r="E662" s="223" t="s">
        <v>182</v>
      </c>
      <c r="F662" s="224" t="s">
        <v>10</v>
      </c>
      <c r="G662" s="225" t="s">
        <v>480</v>
      </c>
      <c r="H662" s="2" t="s">
        <v>39</v>
      </c>
      <c r="I662" s="423">
        <v>181188</v>
      </c>
    </row>
    <row r="663" spans="1:9" ht="15.75" x14ac:dyDescent="0.25">
      <c r="A663" s="111" t="s">
        <v>89</v>
      </c>
      <c r="B663" s="50" t="s">
        <v>764</v>
      </c>
      <c r="C663" s="347">
        <v>10</v>
      </c>
      <c r="D663" s="2" t="s">
        <v>15</v>
      </c>
      <c r="E663" s="223" t="s">
        <v>182</v>
      </c>
      <c r="F663" s="224" t="s">
        <v>10</v>
      </c>
      <c r="G663" s="225" t="s">
        <v>481</v>
      </c>
      <c r="H663" s="2"/>
      <c r="I663" s="421">
        <f>SUM(I664:I665)</f>
        <v>3856806</v>
      </c>
    </row>
    <row r="664" spans="1:9" ht="31.5" x14ac:dyDescent="0.25">
      <c r="A664" s="585" t="s">
        <v>537</v>
      </c>
      <c r="B664" s="6" t="s">
        <v>764</v>
      </c>
      <c r="C664" s="347">
        <v>10</v>
      </c>
      <c r="D664" s="2" t="s">
        <v>15</v>
      </c>
      <c r="E664" s="223" t="s">
        <v>182</v>
      </c>
      <c r="F664" s="224" t="s">
        <v>10</v>
      </c>
      <c r="G664" s="225" t="s">
        <v>481</v>
      </c>
      <c r="H664" s="2" t="s">
        <v>16</v>
      </c>
      <c r="I664" s="423">
        <v>34400</v>
      </c>
    </row>
    <row r="665" spans="1:9" ht="15.75" x14ac:dyDescent="0.25">
      <c r="A665" s="61" t="s">
        <v>40</v>
      </c>
      <c r="B665" s="347" t="s">
        <v>764</v>
      </c>
      <c r="C665" s="347">
        <v>10</v>
      </c>
      <c r="D665" s="2" t="s">
        <v>15</v>
      </c>
      <c r="E665" s="223" t="s">
        <v>182</v>
      </c>
      <c r="F665" s="224" t="s">
        <v>10</v>
      </c>
      <c r="G665" s="225" t="s">
        <v>481</v>
      </c>
      <c r="H665" s="2" t="s">
        <v>39</v>
      </c>
      <c r="I665" s="423">
        <v>3822406</v>
      </c>
    </row>
    <row r="666" spans="1:9" ht="15.75" x14ac:dyDescent="0.25">
      <c r="A666" s="101" t="s">
        <v>90</v>
      </c>
      <c r="B666" s="347" t="s">
        <v>764</v>
      </c>
      <c r="C666" s="347">
        <v>10</v>
      </c>
      <c r="D666" s="2" t="s">
        <v>15</v>
      </c>
      <c r="E666" s="223" t="s">
        <v>182</v>
      </c>
      <c r="F666" s="224" t="s">
        <v>10</v>
      </c>
      <c r="G666" s="225" t="s">
        <v>482</v>
      </c>
      <c r="H666" s="2"/>
      <c r="I666" s="421">
        <f>SUM(I667:I668)</f>
        <v>305950</v>
      </c>
    </row>
    <row r="667" spans="1:9" ht="31.5" x14ac:dyDescent="0.25">
      <c r="A667" s="585" t="s">
        <v>537</v>
      </c>
      <c r="B667" s="6" t="s">
        <v>764</v>
      </c>
      <c r="C667" s="347">
        <v>10</v>
      </c>
      <c r="D667" s="2" t="s">
        <v>15</v>
      </c>
      <c r="E667" s="223" t="s">
        <v>182</v>
      </c>
      <c r="F667" s="224" t="s">
        <v>10</v>
      </c>
      <c r="G667" s="225" t="s">
        <v>482</v>
      </c>
      <c r="H667" s="2" t="s">
        <v>16</v>
      </c>
      <c r="I667" s="423">
        <v>3850</v>
      </c>
    </row>
    <row r="668" spans="1:9" ht="15.75" x14ac:dyDescent="0.25">
      <c r="A668" s="61" t="s">
        <v>40</v>
      </c>
      <c r="B668" s="347" t="s">
        <v>764</v>
      </c>
      <c r="C668" s="347">
        <v>10</v>
      </c>
      <c r="D668" s="2" t="s">
        <v>15</v>
      </c>
      <c r="E668" s="223" t="s">
        <v>182</v>
      </c>
      <c r="F668" s="224" t="s">
        <v>10</v>
      </c>
      <c r="G668" s="225" t="s">
        <v>482</v>
      </c>
      <c r="H668" s="2" t="s">
        <v>39</v>
      </c>
      <c r="I668" s="423">
        <v>302100</v>
      </c>
    </row>
    <row r="669" spans="1:9" ht="15.75" x14ac:dyDescent="0.25">
      <c r="A669" s="86" t="s">
        <v>42</v>
      </c>
      <c r="B669" s="26" t="s">
        <v>764</v>
      </c>
      <c r="C669" s="26">
        <v>10</v>
      </c>
      <c r="D669" s="25" t="s">
        <v>20</v>
      </c>
      <c r="E669" s="217"/>
      <c r="F669" s="218"/>
      <c r="G669" s="219"/>
      <c r="H669" s="52"/>
      <c r="I669" s="419">
        <f>SUM(I670)</f>
        <v>38518284</v>
      </c>
    </row>
    <row r="670" spans="1:9" ht="47.25" x14ac:dyDescent="0.25">
      <c r="A670" s="75" t="s">
        <v>110</v>
      </c>
      <c r="B670" s="285" t="s">
        <v>764</v>
      </c>
      <c r="C670" s="67">
        <v>10</v>
      </c>
      <c r="D670" s="68" t="s">
        <v>20</v>
      </c>
      <c r="E670" s="265" t="s">
        <v>180</v>
      </c>
      <c r="F670" s="266" t="s">
        <v>383</v>
      </c>
      <c r="G670" s="267" t="s">
        <v>384</v>
      </c>
      <c r="H670" s="31"/>
      <c r="I670" s="420">
        <f>SUM(I671)</f>
        <v>38518284</v>
      </c>
    </row>
    <row r="671" spans="1:9" ht="63" x14ac:dyDescent="0.25">
      <c r="A671" s="3" t="s">
        <v>160</v>
      </c>
      <c r="B671" s="6" t="s">
        <v>764</v>
      </c>
      <c r="C671" s="34">
        <v>10</v>
      </c>
      <c r="D671" s="35" t="s">
        <v>20</v>
      </c>
      <c r="E671" s="223" t="s">
        <v>182</v>
      </c>
      <c r="F671" s="263" t="s">
        <v>383</v>
      </c>
      <c r="G671" s="264" t="s">
        <v>384</v>
      </c>
      <c r="H671" s="271"/>
      <c r="I671" s="421">
        <f>SUM(I672)</f>
        <v>38518284</v>
      </c>
    </row>
    <row r="672" spans="1:9" ht="47.25" x14ac:dyDescent="0.25">
      <c r="A672" s="3" t="s">
        <v>475</v>
      </c>
      <c r="B672" s="6" t="s">
        <v>764</v>
      </c>
      <c r="C672" s="34">
        <v>10</v>
      </c>
      <c r="D672" s="35" t="s">
        <v>20</v>
      </c>
      <c r="E672" s="223" t="s">
        <v>182</v>
      </c>
      <c r="F672" s="263" t="s">
        <v>10</v>
      </c>
      <c r="G672" s="264" t="s">
        <v>384</v>
      </c>
      <c r="H672" s="271"/>
      <c r="I672" s="421">
        <f>SUM(I673+I677+I679+I675)</f>
        <v>38518284</v>
      </c>
    </row>
    <row r="673" spans="1:21" ht="15.75" x14ac:dyDescent="0.25">
      <c r="A673" s="84" t="s">
        <v>551</v>
      </c>
      <c r="B673" s="347" t="s">
        <v>764</v>
      </c>
      <c r="C673" s="34">
        <v>10</v>
      </c>
      <c r="D673" s="35" t="s">
        <v>20</v>
      </c>
      <c r="E673" s="223" t="s">
        <v>182</v>
      </c>
      <c r="F673" s="263" t="s">
        <v>10</v>
      </c>
      <c r="G673" s="264" t="s">
        <v>478</v>
      </c>
      <c r="H673" s="271"/>
      <c r="I673" s="421">
        <f>SUM(I674)</f>
        <v>1496409</v>
      </c>
    </row>
    <row r="674" spans="1:21" ht="15.75" x14ac:dyDescent="0.25">
      <c r="A674" s="3" t="s">
        <v>40</v>
      </c>
      <c r="B674" s="347" t="s">
        <v>764</v>
      </c>
      <c r="C674" s="34">
        <v>10</v>
      </c>
      <c r="D674" s="35" t="s">
        <v>20</v>
      </c>
      <c r="E674" s="223" t="s">
        <v>182</v>
      </c>
      <c r="F674" s="263" t="s">
        <v>10</v>
      </c>
      <c r="G674" s="264" t="s">
        <v>478</v>
      </c>
      <c r="H674" s="2" t="s">
        <v>39</v>
      </c>
      <c r="I674" s="423">
        <v>1496409</v>
      </c>
      <c r="L674" s="675"/>
      <c r="M674" s="675"/>
      <c r="N674" s="675"/>
      <c r="O674" s="675"/>
      <c r="P674" s="675"/>
      <c r="Q674" s="675"/>
      <c r="R674" s="675"/>
      <c r="S674" s="675"/>
      <c r="T674" s="675"/>
    </row>
    <row r="675" spans="1:21" s="536" customFormat="1" ht="31.5" hidden="1" x14ac:dyDescent="0.25">
      <c r="A675" s="61" t="s">
        <v>705</v>
      </c>
      <c r="B675" s="537" t="s">
        <v>764</v>
      </c>
      <c r="C675" s="34">
        <v>10</v>
      </c>
      <c r="D675" s="35" t="s">
        <v>20</v>
      </c>
      <c r="E675" s="223" t="s">
        <v>182</v>
      </c>
      <c r="F675" s="263" t="s">
        <v>10</v>
      </c>
      <c r="G675" s="264" t="s">
        <v>706</v>
      </c>
      <c r="H675" s="271"/>
      <c r="I675" s="421">
        <f>SUM(I676)</f>
        <v>0</v>
      </c>
      <c r="L675" s="538"/>
      <c r="M675" s="538"/>
      <c r="N675" s="538"/>
      <c r="O675" s="538"/>
      <c r="P675" s="538"/>
      <c r="Q675" s="538"/>
      <c r="R675" s="538"/>
      <c r="S675" s="538"/>
      <c r="T675" s="538"/>
    </row>
    <row r="676" spans="1:21" s="536" customFormat="1" ht="15.75" hidden="1" x14ac:dyDescent="0.25">
      <c r="A676" s="3" t="s">
        <v>40</v>
      </c>
      <c r="B676" s="537" t="s">
        <v>764</v>
      </c>
      <c r="C676" s="34">
        <v>10</v>
      </c>
      <c r="D676" s="35" t="s">
        <v>20</v>
      </c>
      <c r="E676" s="223" t="s">
        <v>182</v>
      </c>
      <c r="F676" s="263" t="s">
        <v>10</v>
      </c>
      <c r="G676" s="264" t="s">
        <v>706</v>
      </c>
      <c r="H676" s="271" t="s">
        <v>39</v>
      </c>
      <c r="I676" s="423"/>
      <c r="L676" s="538"/>
      <c r="M676" s="538"/>
      <c r="N676" s="538"/>
      <c r="O676" s="538"/>
      <c r="P676" s="538"/>
      <c r="Q676" s="538"/>
      <c r="R676" s="538"/>
      <c r="S676" s="538"/>
      <c r="T676" s="538"/>
    </row>
    <row r="677" spans="1:21" s="531" customFormat="1" ht="31.5" x14ac:dyDescent="0.25">
      <c r="A677" s="61" t="s">
        <v>687</v>
      </c>
      <c r="B677" s="532" t="s">
        <v>764</v>
      </c>
      <c r="C677" s="34">
        <v>10</v>
      </c>
      <c r="D677" s="35" t="s">
        <v>20</v>
      </c>
      <c r="E677" s="223" t="s">
        <v>182</v>
      </c>
      <c r="F677" s="263" t="s">
        <v>10</v>
      </c>
      <c r="G677" s="264" t="s">
        <v>686</v>
      </c>
      <c r="H677" s="271"/>
      <c r="I677" s="421">
        <f>SUM(I678)</f>
        <v>36313656</v>
      </c>
    </row>
    <row r="678" spans="1:21" s="531" customFormat="1" ht="15.75" x14ac:dyDescent="0.25">
      <c r="A678" s="3" t="s">
        <v>40</v>
      </c>
      <c r="B678" s="532" t="s">
        <v>764</v>
      </c>
      <c r="C678" s="34">
        <v>10</v>
      </c>
      <c r="D678" s="35" t="s">
        <v>20</v>
      </c>
      <c r="E678" s="223" t="s">
        <v>182</v>
      </c>
      <c r="F678" s="263" t="s">
        <v>10</v>
      </c>
      <c r="G678" s="264" t="s">
        <v>686</v>
      </c>
      <c r="H678" s="271" t="s">
        <v>39</v>
      </c>
      <c r="I678" s="423">
        <v>36313656</v>
      </c>
    </row>
    <row r="679" spans="1:21" s="531" customFormat="1" ht="31.5" x14ac:dyDescent="0.25">
      <c r="A679" s="61" t="s">
        <v>688</v>
      </c>
      <c r="B679" s="532" t="s">
        <v>764</v>
      </c>
      <c r="C679" s="34">
        <v>10</v>
      </c>
      <c r="D679" s="35" t="s">
        <v>20</v>
      </c>
      <c r="E679" s="223" t="s">
        <v>182</v>
      </c>
      <c r="F679" s="263" t="s">
        <v>10</v>
      </c>
      <c r="G679" s="264" t="s">
        <v>685</v>
      </c>
      <c r="H679" s="271"/>
      <c r="I679" s="421">
        <f>SUM(I680)</f>
        <v>708219</v>
      </c>
    </row>
    <row r="680" spans="1:21" s="531" customFormat="1" ht="31.5" x14ac:dyDescent="0.25">
      <c r="A680" s="585" t="s">
        <v>537</v>
      </c>
      <c r="B680" s="532" t="s">
        <v>764</v>
      </c>
      <c r="C680" s="34">
        <v>10</v>
      </c>
      <c r="D680" s="35" t="s">
        <v>20</v>
      </c>
      <c r="E680" s="223" t="s">
        <v>182</v>
      </c>
      <c r="F680" s="263" t="s">
        <v>10</v>
      </c>
      <c r="G680" s="264" t="s">
        <v>685</v>
      </c>
      <c r="H680" s="271" t="s">
        <v>16</v>
      </c>
      <c r="I680" s="423">
        <v>708219</v>
      </c>
    </row>
    <row r="681" spans="1:21" s="9" customFormat="1" ht="15.75" x14ac:dyDescent="0.25">
      <c r="A681" s="100" t="s">
        <v>70</v>
      </c>
      <c r="B681" s="26" t="s">
        <v>764</v>
      </c>
      <c r="C681" s="26">
        <v>10</v>
      </c>
      <c r="D681" s="25" t="s">
        <v>68</v>
      </c>
      <c r="E681" s="217"/>
      <c r="F681" s="218"/>
      <c r="G681" s="219"/>
      <c r="H681" s="52"/>
      <c r="I681" s="419">
        <f>SUM(I682)</f>
        <v>3662708</v>
      </c>
    </row>
    <row r="682" spans="1:21" ht="47.25" x14ac:dyDescent="0.25">
      <c r="A682" s="106" t="s">
        <v>123</v>
      </c>
      <c r="B682" s="285" t="s">
        <v>764</v>
      </c>
      <c r="C682" s="67">
        <v>10</v>
      </c>
      <c r="D682" s="68" t="s">
        <v>68</v>
      </c>
      <c r="E682" s="265" t="s">
        <v>180</v>
      </c>
      <c r="F682" s="266" t="s">
        <v>383</v>
      </c>
      <c r="G682" s="267" t="s">
        <v>384</v>
      </c>
      <c r="H682" s="31"/>
      <c r="I682" s="420">
        <f>SUM(I683+I697+I693)</f>
        <v>3662708</v>
      </c>
    </row>
    <row r="683" spans="1:21" ht="63" x14ac:dyDescent="0.25">
      <c r="A683" s="112" t="s">
        <v>122</v>
      </c>
      <c r="B683" s="6" t="s">
        <v>764</v>
      </c>
      <c r="C683" s="34">
        <v>10</v>
      </c>
      <c r="D683" s="35" t="s">
        <v>68</v>
      </c>
      <c r="E683" s="262" t="s">
        <v>211</v>
      </c>
      <c r="F683" s="263" t="s">
        <v>383</v>
      </c>
      <c r="G683" s="264" t="s">
        <v>384</v>
      </c>
      <c r="H683" s="271"/>
      <c r="I683" s="421">
        <f>SUM(I684)</f>
        <v>3650708</v>
      </c>
    </row>
    <row r="684" spans="1:21" ht="47.25" x14ac:dyDescent="0.25">
      <c r="A684" s="112" t="s">
        <v>407</v>
      </c>
      <c r="B684" s="6" t="s">
        <v>764</v>
      </c>
      <c r="C684" s="34">
        <v>10</v>
      </c>
      <c r="D684" s="35" t="s">
        <v>68</v>
      </c>
      <c r="E684" s="262" t="s">
        <v>211</v>
      </c>
      <c r="F684" s="263" t="s">
        <v>10</v>
      </c>
      <c r="G684" s="264" t="s">
        <v>384</v>
      </c>
      <c r="H684" s="271"/>
      <c r="I684" s="421">
        <f>SUM(I685+I691+I688)</f>
        <v>3650708</v>
      </c>
    </row>
    <row r="685" spans="1:21" ht="31.5" x14ac:dyDescent="0.25">
      <c r="A685" s="61" t="s">
        <v>91</v>
      </c>
      <c r="B685" s="347" t="s">
        <v>764</v>
      </c>
      <c r="C685" s="34">
        <v>10</v>
      </c>
      <c r="D685" s="35" t="s">
        <v>68</v>
      </c>
      <c r="E685" s="262" t="s">
        <v>211</v>
      </c>
      <c r="F685" s="263" t="s">
        <v>10</v>
      </c>
      <c r="G685" s="264" t="s">
        <v>485</v>
      </c>
      <c r="H685" s="271"/>
      <c r="I685" s="421">
        <f>SUM(I686:I687)</f>
        <v>2677600</v>
      </c>
    </row>
    <row r="686" spans="1:21" ht="63" x14ac:dyDescent="0.25">
      <c r="A686" s="101" t="s">
        <v>76</v>
      </c>
      <c r="B686" s="347" t="s">
        <v>764</v>
      </c>
      <c r="C686" s="34">
        <v>10</v>
      </c>
      <c r="D686" s="35" t="s">
        <v>68</v>
      </c>
      <c r="E686" s="262" t="s">
        <v>211</v>
      </c>
      <c r="F686" s="263" t="s">
        <v>10</v>
      </c>
      <c r="G686" s="264" t="s">
        <v>485</v>
      </c>
      <c r="H686" s="2" t="s">
        <v>13</v>
      </c>
      <c r="I686" s="423">
        <v>2467600</v>
      </c>
      <c r="M686" s="675"/>
      <c r="N686" s="675"/>
      <c r="O686" s="675"/>
      <c r="P686" s="675"/>
      <c r="Q686" s="675"/>
      <c r="R686" s="675"/>
      <c r="S686" s="675"/>
      <c r="T686" s="675"/>
      <c r="U686" s="675"/>
    </row>
    <row r="687" spans="1:21" ht="31.5" x14ac:dyDescent="0.25">
      <c r="A687" s="585" t="s">
        <v>537</v>
      </c>
      <c r="B687" s="6" t="s">
        <v>764</v>
      </c>
      <c r="C687" s="34">
        <v>10</v>
      </c>
      <c r="D687" s="35" t="s">
        <v>68</v>
      </c>
      <c r="E687" s="262" t="s">
        <v>211</v>
      </c>
      <c r="F687" s="263" t="s">
        <v>10</v>
      </c>
      <c r="G687" s="264" t="s">
        <v>485</v>
      </c>
      <c r="H687" s="2" t="s">
        <v>16</v>
      </c>
      <c r="I687" s="423">
        <v>210000</v>
      </c>
    </row>
    <row r="688" spans="1:21" s="531" customFormat="1" ht="47.25" x14ac:dyDescent="0.25">
      <c r="A688" s="61" t="s">
        <v>690</v>
      </c>
      <c r="B688" s="6" t="s">
        <v>764</v>
      </c>
      <c r="C688" s="34">
        <v>10</v>
      </c>
      <c r="D688" s="35" t="s">
        <v>68</v>
      </c>
      <c r="E688" s="262" t="s">
        <v>211</v>
      </c>
      <c r="F688" s="263" t="s">
        <v>10</v>
      </c>
      <c r="G688" s="264" t="s">
        <v>689</v>
      </c>
      <c r="H688" s="2"/>
      <c r="I688" s="421">
        <f>SUM(I689:I690)</f>
        <v>669400</v>
      </c>
    </row>
    <row r="689" spans="1:9" s="531" customFormat="1" ht="63" x14ac:dyDescent="0.25">
      <c r="A689" s="101" t="s">
        <v>76</v>
      </c>
      <c r="B689" s="6" t="s">
        <v>764</v>
      </c>
      <c r="C689" s="34">
        <v>10</v>
      </c>
      <c r="D689" s="35" t="s">
        <v>68</v>
      </c>
      <c r="E689" s="262" t="s">
        <v>211</v>
      </c>
      <c r="F689" s="263" t="s">
        <v>10</v>
      </c>
      <c r="G689" s="264" t="s">
        <v>689</v>
      </c>
      <c r="H689" s="2" t="s">
        <v>13</v>
      </c>
      <c r="I689" s="423">
        <v>603520</v>
      </c>
    </row>
    <row r="690" spans="1:9" s="531" customFormat="1" ht="31.5" x14ac:dyDescent="0.25">
      <c r="A690" s="585" t="s">
        <v>537</v>
      </c>
      <c r="B690" s="6" t="s">
        <v>764</v>
      </c>
      <c r="C690" s="34">
        <v>10</v>
      </c>
      <c r="D690" s="35" t="s">
        <v>68</v>
      </c>
      <c r="E690" s="262" t="s">
        <v>211</v>
      </c>
      <c r="F690" s="263" t="s">
        <v>10</v>
      </c>
      <c r="G690" s="264" t="s">
        <v>689</v>
      </c>
      <c r="H690" s="2" t="s">
        <v>16</v>
      </c>
      <c r="I690" s="423">
        <v>65880</v>
      </c>
    </row>
    <row r="691" spans="1:9" ht="31.5" x14ac:dyDescent="0.25">
      <c r="A691" s="3" t="s">
        <v>75</v>
      </c>
      <c r="B691" s="6" t="s">
        <v>764</v>
      </c>
      <c r="C691" s="34">
        <v>10</v>
      </c>
      <c r="D691" s="35" t="s">
        <v>68</v>
      </c>
      <c r="E691" s="262" t="s">
        <v>211</v>
      </c>
      <c r="F691" s="263" t="s">
        <v>10</v>
      </c>
      <c r="G691" s="264" t="s">
        <v>388</v>
      </c>
      <c r="H691" s="2"/>
      <c r="I691" s="421">
        <f>SUM(I692)</f>
        <v>303708</v>
      </c>
    </row>
    <row r="692" spans="1:9" ht="63" x14ac:dyDescent="0.25">
      <c r="A692" s="84" t="s">
        <v>76</v>
      </c>
      <c r="B692" s="6" t="s">
        <v>764</v>
      </c>
      <c r="C692" s="34">
        <v>10</v>
      </c>
      <c r="D692" s="35" t="s">
        <v>68</v>
      </c>
      <c r="E692" s="262" t="s">
        <v>211</v>
      </c>
      <c r="F692" s="263" t="s">
        <v>10</v>
      </c>
      <c r="G692" s="264" t="s">
        <v>388</v>
      </c>
      <c r="H692" s="2" t="s">
        <v>13</v>
      </c>
      <c r="I692" s="423">
        <v>303708</v>
      </c>
    </row>
    <row r="693" spans="1:9" s="37" customFormat="1" ht="63" x14ac:dyDescent="0.25">
      <c r="A693" s="61" t="s">
        <v>160</v>
      </c>
      <c r="B693" s="347" t="s">
        <v>764</v>
      </c>
      <c r="C693" s="35">
        <v>10</v>
      </c>
      <c r="D693" s="35" t="s">
        <v>68</v>
      </c>
      <c r="E693" s="262" t="s">
        <v>182</v>
      </c>
      <c r="F693" s="263" t="s">
        <v>383</v>
      </c>
      <c r="G693" s="264" t="s">
        <v>384</v>
      </c>
      <c r="H693" s="36"/>
      <c r="I693" s="424">
        <f>SUM(I694)</f>
        <v>2000</v>
      </c>
    </row>
    <row r="694" spans="1:9" s="37" customFormat="1" ht="47.25" x14ac:dyDescent="0.25">
      <c r="A694" s="3" t="s">
        <v>475</v>
      </c>
      <c r="B694" s="347" t="s">
        <v>764</v>
      </c>
      <c r="C694" s="35">
        <v>10</v>
      </c>
      <c r="D694" s="35" t="s">
        <v>68</v>
      </c>
      <c r="E694" s="262" t="s">
        <v>182</v>
      </c>
      <c r="F694" s="263" t="s">
        <v>10</v>
      </c>
      <c r="G694" s="264" t="s">
        <v>384</v>
      </c>
      <c r="H694" s="36"/>
      <c r="I694" s="424">
        <f>SUM(I695)</f>
        <v>2000</v>
      </c>
    </row>
    <row r="695" spans="1:9" s="37" customFormat="1" ht="31.5" x14ac:dyDescent="0.25">
      <c r="A695" s="598" t="s">
        <v>487</v>
      </c>
      <c r="B695" s="287" t="s">
        <v>764</v>
      </c>
      <c r="C695" s="35">
        <v>10</v>
      </c>
      <c r="D695" s="35" t="s">
        <v>68</v>
      </c>
      <c r="E695" s="262" t="s">
        <v>182</v>
      </c>
      <c r="F695" s="263" t="s">
        <v>10</v>
      </c>
      <c r="G695" s="264" t="s">
        <v>486</v>
      </c>
      <c r="H695" s="36"/>
      <c r="I695" s="424">
        <f>SUM(I696)</f>
        <v>2000</v>
      </c>
    </row>
    <row r="696" spans="1:9" s="37" customFormat="1" ht="31.5" x14ac:dyDescent="0.25">
      <c r="A696" s="590" t="s">
        <v>537</v>
      </c>
      <c r="B696" s="287" t="s">
        <v>764</v>
      </c>
      <c r="C696" s="35">
        <v>10</v>
      </c>
      <c r="D696" s="35" t="s">
        <v>68</v>
      </c>
      <c r="E696" s="262" t="s">
        <v>182</v>
      </c>
      <c r="F696" s="263" t="s">
        <v>10</v>
      </c>
      <c r="G696" s="264" t="s">
        <v>486</v>
      </c>
      <c r="H696" s="36" t="s">
        <v>16</v>
      </c>
      <c r="I696" s="425">
        <v>2000</v>
      </c>
    </row>
    <row r="697" spans="1:9" ht="78.75" x14ac:dyDescent="0.25">
      <c r="A697" s="103" t="s">
        <v>111</v>
      </c>
      <c r="B697" s="53" t="s">
        <v>764</v>
      </c>
      <c r="C697" s="34">
        <v>10</v>
      </c>
      <c r="D697" s="35" t="s">
        <v>68</v>
      </c>
      <c r="E697" s="262" t="s">
        <v>210</v>
      </c>
      <c r="F697" s="263" t="s">
        <v>383</v>
      </c>
      <c r="G697" s="264" t="s">
        <v>384</v>
      </c>
      <c r="H697" s="2"/>
      <c r="I697" s="421">
        <f>SUM(I698)</f>
        <v>10000</v>
      </c>
    </row>
    <row r="698" spans="1:9" ht="47.25" x14ac:dyDescent="0.25">
      <c r="A698" s="103" t="s">
        <v>391</v>
      </c>
      <c r="B698" s="53" t="s">
        <v>764</v>
      </c>
      <c r="C698" s="34">
        <v>10</v>
      </c>
      <c r="D698" s="35" t="s">
        <v>68</v>
      </c>
      <c r="E698" s="262" t="s">
        <v>210</v>
      </c>
      <c r="F698" s="263" t="s">
        <v>10</v>
      </c>
      <c r="G698" s="264" t="s">
        <v>384</v>
      </c>
      <c r="H698" s="2"/>
      <c r="I698" s="421">
        <f>SUM(I699)</f>
        <v>10000</v>
      </c>
    </row>
    <row r="699" spans="1:9" ht="31.5" x14ac:dyDescent="0.25">
      <c r="A699" s="584" t="s">
        <v>102</v>
      </c>
      <c r="B699" s="53" t="s">
        <v>764</v>
      </c>
      <c r="C699" s="34">
        <v>10</v>
      </c>
      <c r="D699" s="35" t="s">
        <v>68</v>
      </c>
      <c r="E699" s="262" t="s">
        <v>210</v>
      </c>
      <c r="F699" s="263" t="s">
        <v>10</v>
      </c>
      <c r="G699" s="264" t="s">
        <v>393</v>
      </c>
      <c r="H699" s="2"/>
      <c r="I699" s="421">
        <f>SUM(I700)</f>
        <v>10000</v>
      </c>
    </row>
    <row r="700" spans="1:9" ht="31.5" x14ac:dyDescent="0.25">
      <c r="A700" s="595" t="s">
        <v>537</v>
      </c>
      <c r="B700" s="6" t="s">
        <v>764</v>
      </c>
      <c r="C700" s="287">
        <v>10</v>
      </c>
      <c r="D700" s="36" t="s">
        <v>68</v>
      </c>
      <c r="E700" s="262" t="s">
        <v>210</v>
      </c>
      <c r="F700" s="263" t="s">
        <v>10</v>
      </c>
      <c r="G700" s="264" t="s">
        <v>393</v>
      </c>
      <c r="H700" s="2" t="s">
        <v>16</v>
      </c>
      <c r="I700" s="422">
        <v>10000</v>
      </c>
    </row>
  </sheetData>
  <mergeCells count="7">
    <mergeCell ref="M686:U686"/>
    <mergeCell ref="L109:T109"/>
    <mergeCell ref="E13:G13"/>
    <mergeCell ref="A9:I9"/>
    <mergeCell ref="A10:I10"/>
    <mergeCell ref="A11:I11"/>
    <mergeCell ref="L674:T674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500"/>
  <sheetViews>
    <sheetView zoomScaleNormal="100" workbookViewId="0">
      <selection activeCell="D9" sqref="D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472" customWidth="1"/>
    <col min="10" max="10" width="13.85546875" style="472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363" t="s">
        <v>559</v>
      </c>
      <c r="E1" s="363"/>
      <c r="F1" s="363"/>
      <c r="G1" s="1"/>
    </row>
    <row r="2" spans="1:13" x14ac:dyDescent="0.25">
      <c r="D2" s="363" t="s">
        <v>7</v>
      </c>
      <c r="E2" s="363"/>
      <c r="F2" s="363"/>
    </row>
    <row r="3" spans="1:13" x14ac:dyDescent="0.25">
      <c r="D3" s="363" t="s">
        <v>6</v>
      </c>
      <c r="E3" s="363"/>
      <c r="F3" s="363"/>
    </row>
    <row r="4" spans="1:13" x14ac:dyDescent="0.25">
      <c r="D4" s="363" t="s">
        <v>92</v>
      </c>
      <c r="E4" s="363"/>
      <c r="F4" s="363"/>
    </row>
    <row r="5" spans="1:13" x14ac:dyDescent="0.25">
      <c r="D5" s="363" t="s">
        <v>803</v>
      </c>
      <c r="E5" s="363"/>
      <c r="F5" s="363"/>
    </row>
    <row r="6" spans="1:13" x14ac:dyDescent="0.25">
      <c r="D6" s="363" t="s">
        <v>804</v>
      </c>
      <c r="E6" s="363"/>
      <c r="F6" s="363"/>
    </row>
    <row r="7" spans="1:13" x14ac:dyDescent="0.25">
      <c r="D7" s="4" t="s">
        <v>859</v>
      </c>
      <c r="E7" s="4"/>
      <c r="F7" s="4"/>
    </row>
    <row r="8" spans="1:13" x14ac:dyDescent="0.25">
      <c r="D8" s="646" t="s">
        <v>894</v>
      </c>
      <c r="E8" s="363"/>
      <c r="F8" s="363"/>
    </row>
    <row r="9" spans="1:13" s="515" customFormat="1" x14ac:dyDescent="0.25">
      <c r="D9" s="516"/>
      <c r="E9" s="516"/>
      <c r="F9" s="516"/>
      <c r="I9" s="472"/>
      <c r="J9" s="472"/>
    </row>
    <row r="10" spans="1:13" ht="18.75" x14ac:dyDescent="0.25">
      <c r="A10" s="669" t="s">
        <v>496</v>
      </c>
      <c r="B10" s="669"/>
      <c r="C10" s="669"/>
      <c r="D10" s="669"/>
      <c r="E10" s="669"/>
      <c r="F10" s="669"/>
      <c r="G10" s="669"/>
      <c r="H10" s="669"/>
      <c r="I10" s="669"/>
    </row>
    <row r="11" spans="1:13" ht="18.75" x14ac:dyDescent="0.25">
      <c r="A11" s="669" t="s">
        <v>67</v>
      </c>
      <c r="B11" s="669"/>
      <c r="C11" s="669"/>
      <c r="D11" s="669"/>
      <c r="E11" s="669"/>
      <c r="F11" s="669"/>
      <c r="G11" s="669"/>
      <c r="H11" s="669"/>
      <c r="I11" s="669"/>
    </row>
    <row r="12" spans="1:13" ht="18.75" x14ac:dyDescent="0.25">
      <c r="A12" s="669" t="s">
        <v>808</v>
      </c>
      <c r="B12" s="669"/>
      <c r="C12" s="669"/>
      <c r="D12" s="669"/>
      <c r="E12" s="669"/>
      <c r="F12" s="669"/>
      <c r="G12" s="669"/>
      <c r="H12" s="669"/>
      <c r="I12" s="669"/>
    </row>
    <row r="13" spans="1:13" ht="15.75" x14ac:dyDescent="0.25">
      <c r="C13" s="359"/>
      <c r="I13" s="472" t="s">
        <v>512</v>
      </c>
      <c r="J13" s="472" t="s">
        <v>512</v>
      </c>
    </row>
    <row r="14" spans="1:13" ht="37.5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670" t="s">
        <v>3</v>
      </c>
      <c r="F14" s="671"/>
      <c r="G14" s="672"/>
      <c r="H14" s="50" t="s">
        <v>4</v>
      </c>
      <c r="I14" s="10" t="s">
        <v>708</v>
      </c>
      <c r="J14" s="10" t="s">
        <v>802</v>
      </c>
      <c r="K14" s="9"/>
      <c r="L14" s="9"/>
    </row>
    <row r="15" spans="1:13" ht="15.75" x14ac:dyDescent="0.25">
      <c r="A15" s="81" t="s">
        <v>8</v>
      </c>
      <c r="B15" s="81"/>
      <c r="C15" s="38"/>
      <c r="D15" s="38"/>
      <c r="E15" s="211"/>
      <c r="F15" s="212"/>
      <c r="G15" s="213"/>
      <c r="H15" s="38"/>
      <c r="I15" s="417">
        <f>SUM(I16+I174+I200+I366+I212+I500+I446)</f>
        <v>629316843</v>
      </c>
      <c r="J15" s="417">
        <f>SUM(J16+J174+J200+J366+J212+J500+J446+J144)</f>
        <v>443628229</v>
      </c>
    </row>
    <row r="16" spans="1:13" ht="15.75" x14ac:dyDescent="0.25">
      <c r="A16" s="583" t="s">
        <v>49</v>
      </c>
      <c r="B16" s="429" t="s">
        <v>50</v>
      </c>
      <c r="C16" s="437"/>
      <c r="D16" s="437"/>
      <c r="E16" s="438"/>
      <c r="F16" s="439"/>
      <c r="G16" s="440"/>
      <c r="H16" s="437"/>
      <c r="I16" s="436">
        <f>SUM(I17+I96+I109+I159+I63+I153+I144)</f>
        <v>67781938</v>
      </c>
      <c r="J16" s="436">
        <f>SUM(J17+J96+J109+J159+J63+J153)</f>
        <v>54088276</v>
      </c>
      <c r="K16" s="472"/>
      <c r="L16" s="472"/>
      <c r="M16" s="472"/>
    </row>
    <row r="17" spans="1:11" ht="15.75" x14ac:dyDescent="0.25">
      <c r="A17" s="283" t="s">
        <v>9</v>
      </c>
      <c r="B17" s="300" t="s">
        <v>50</v>
      </c>
      <c r="C17" s="15" t="s">
        <v>10</v>
      </c>
      <c r="D17" s="15"/>
      <c r="E17" s="294"/>
      <c r="F17" s="295"/>
      <c r="G17" s="296"/>
      <c r="H17" s="15"/>
      <c r="I17" s="418">
        <f>SUM(I18+I23+I67)</f>
        <v>28377479</v>
      </c>
      <c r="J17" s="418">
        <f>SUM(J18+J23+J67)</f>
        <v>29374101</v>
      </c>
      <c r="K17" s="472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68"/>
      <c r="F18" s="269"/>
      <c r="G18" s="270"/>
      <c r="H18" s="22"/>
      <c r="I18" s="419">
        <f t="shared" ref="I18:J21" si="0">SUM(I19)</f>
        <v>1828008</v>
      </c>
      <c r="J18" s="419">
        <f t="shared" si="0"/>
        <v>1828008</v>
      </c>
    </row>
    <row r="19" spans="1:11" ht="15.75" x14ac:dyDescent="0.25">
      <c r="A19" s="27" t="s">
        <v>103</v>
      </c>
      <c r="B19" s="30" t="s">
        <v>50</v>
      </c>
      <c r="C19" s="28" t="s">
        <v>10</v>
      </c>
      <c r="D19" s="28" t="s">
        <v>12</v>
      </c>
      <c r="E19" s="220" t="s">
        <v>385</v>
      </c>
      <c r="F19" s="221" t="s">
        <v>383</v>
      </c>
      <c r="G19" s="222" t="s">
        <v>384</v>
      </c>
      <c r="H19" s="28"/>
      <c r="I19" s="420">
        <f t="shared" si="0"/>
        <v>1828008</v>
      </c>
      <c r="J19" s="420">
        <f t="shared" si="0"/>
        <v>1828008</v>
      </c>
    </row>
    <row r="20" spans="1:11" ht="15.75" x14ac:dyDescent="0.25">
      <c r="A20" s="83" t="s">
        <v>104</v>
      </c>
      <c r="B20" s="50" t="s">
        <v>50</v>
      </c>
      <c r="C20" s="2" t="s">
        <v>10</v>
      </c>
      <c r="D20" s="2" t="s">
        <v>12</v>
      </c>
      <c r="E20" s="223" t="s">
        <v>181</v>
      </c>
      <c r="F20" s="224" t="s">
        <v>383</v>
      </c>
      <c r="G20" s="225" t="s">
        <v>384</v>
      </c>
      <c r="H20" s="2"/>
      <c r="I20" s="421">
        <f t="shared" si="0"/>
        <v>1828008</v>
      </c>
      <c r="J20" s="421">
        <f t="shared" si="0"/>
        <v>1828008</v>
      </c>
    </row>
    <row r="21" spans="1:11" ht="31.5" x14ac:dyDescent="0.25">
      <c r="A21" s="3" t="s">
        <v>75</v>
      </c>
      <c r="B21" s="347" t="s">
        <v>50</v>
      </c>
      <c r="C21" s="2" t="s">
        <v>10</v>
      </c>
      <c r="D21" s="2" t="s">
        <v>12</v>
      </c>
      <c r="E21" s="223" t="s">
        <v>181</v>
      </c>
      <c r="F21" s="224" t="s">
        <v>383</v>
      </c>
      <c r="G21" s="225" t="s">
        <v>388</v>
      </c>
      <c r="H21" s="2"/>
      <c r="I21" s="421">
        <f t="shared" si="0"/>
        <v>1828008</v>
      </c>
      <c r="J21" s="421">
        <f t="shared" si="0"/>
        <v>1828008</v>
      </c>
    </row>
    <row r="22" spans="1:11" ht="63" x14ac:dyDescent="0.25">
      <c r="A22" s="84" t="s">
        <v>76</v>
      </c>
      <c r="B22" s="347" t="s">
        <v>50</v>
      </c>
      <c r="C22" s="2" t="s">
        <v>10</v>
      </c>
      <c r="D22" s="2" t="s">
        <v>12</v>
      </c>
      <c r="E22" s="223" t="s">
        <v>181</v>
      </c>
      <c r="F22" s="224" t="s">
        <v>383</v>
      </c>
      <c r="G22" s="225" t="s">
        <v>388</v>
      </c>
      <c r="H22" s="2" t="s">
        <v>13</v>
      </c>
      <c r="I22" s="422">
        <v>1828008</v>
      </c>
      <c r="J22" s="422">
        <v>1828008</v>
      </c>
    </row>
    <row r="23" spans="1:11" ht="47.25" x14ac:dyDescent="0.25">
      <c r="A23" s="97" t="s">
        <v>19</v>
      </c>
      <c r="B23" s="26" t="s">
        <v>50</v>
      </c>
      <c r="C23" s="22" t="s">
        <v>10</v>
      </c>
      <c r="D23" s="22" t="s">
        <v>20</v>
      </c>
      <c r="E23" s="268"/>
      <c r="F23" s="269"/>
      <c r="G23" s="270"/>
      <c r="H23" s="22"/>
      <c r="I23" s="419">
        <f>SUM(I24+I36+I41+I46+I53+I58+I31)</f>
        <v>17888755</v>
      </c>
      <c r="J23" s="419">
        <f>SUM(J24+J36+J41+J46+J53+J58+J31)</f>
        <v>18851377</v>
      </c>
    </row>
    <row r="24" spans="1:11" ht="47.25" x14ac:dyDescent="0.25">
      <c r="A24" s="75" t="s">
        <v>110</v>
      </c>
      <c r="B24" s="30" t="s">
        <v>50</v>
      </c>
      <c r="C24" s="28" t="s">
        <v>10</v>
      </c>
      <c r="D24" s="28" t="s">
        <v>20</v>
      </c>
      <c r="E24" s="226" t="s">
        <v>180</v>
      </c>
      <c r="F24" s="227" t="s">
        <v>383</v>
      </c>
      <c r="G24" s="228" t="s">
        <v>384</v>
      </c>
      <c r="H24" s="28"/>
      <c r="I24" s="420">
        <f>SUM(I25)</f>
        <v>1012100</v>
      </c>
      <c r="J24" s="420">
        <f>SUM(J25)</f>
        <v>1012100</v>
      </c>
    </row>
    <row r="25" spans="1:11" ht="80.25" customHeight="1" x14ac:dyDescent="0.25">
      <c r="A25" s="76" t="s">
        <v>111</v>
      </c>
      <c r="B25" s="53" t="s">
        <v>50</v>
      </c>
      <c r="C25" s="2" t="s">
        <v>10</v>
      </c>
      <c r="D25" s="2" t="s">
        <v>20</v>
      </c>
      <c r="E25" s="238" t="s">
        <v>210</v>
      </c>
      <c r="F25" s="239" t="s">
        <v>383</v>
      </c>
      <c r="G25" s="240" t="s">
        <v>384</v>
      </c>
      <c r="H25" s="2"/>
      <c r="I25" s="421">
        <f>SUM(I26)</f>
        <v>1012100</v>
      </c>
      <c r="J25" s="421">
        <f>SUM(J26)</f>
        <v>1012100</v>
      </c>
    </row>
    <row r="26" spans="1:11" ht="47.25" x14ac:dyDescent="0.25">
      <c r="A26" s="76" t="s">
        <v>391</v>
      </c>
      <c r="B26" s="53" t="s">
        <v>50</v>
      </c>
      <c r="C26" s="2" t="s">
        <v>10</v>
      </c>
      <c r="D26" s="2" t="s">
        <v>20</v>
      </c>
      <c r="E26" s="238" t="s">
        <v>210</v>
      </c>
      <c r="F26" s="239" t="s">
        <v>10</v>
      </c>
      <c r="G26" s="240" t="s">
        <v>384</v>
      </c>
      <c r="H26" s="2"/>
      <c r="I26" s="421">
        <f>SUM(I27+I29)</f>
        <v>1012100</v>
      </c>
      <c r="J26" s="421">
        <f>SUM(J27+J29)</f>
        <v>1012100</v>
      </c>
    </row>
    <row r="27" spans="1:11" ht="47.25" x14ac:dyDescent="0.25">
      <c r="A27" s="84" t="s">
        <v>77</v>
      </c>
      <c r="B27" s="347" t="s">
        <v>50</v>
      </c>
      <c r="C27" s="2" t="s">
        <v>10</v>
      </c>
      <c r="D27" s="2" t="s">
        <v>20</v>
      </c>
      <c r="E27" s="241" t="s">
        <v>210</v>
      </c>
      <c r="F27" s="242" t="s">
        <v>10</v>
      </c>
      <c r="G27" s="243" t="s">
        <v>392</v>
      </c>
      <c r="H27" s="2"/>
      <c r="I27" s="421">
        <f>SUM(I28)</f>
        <v>1004100</v>
      </c>
      <c r="J27" s="421">
        <f>SUM(J28)</f>
        <v>1004100</v>
      </c>
    </row>
    <row r="28" spans="1:11" ht="63" x14ac:dyDescent="0.25">
      <c r="A28" s="84" t="s">
        <v>76</v>
      </c>
      <c r="B28" s="347" t="s">
        <v>50</v>
      </c>
      <c r="C28" s="2" t="s">
        <v>10</v>
      </c>
      <c r="D28" s="2" t="s">
        <v>20</v>
      </c>
      <c r="E28" s="241" t="s">
        <v>210</v>
      </c>
      <c r="F28" s="242" t="s">
        <v>10</v>
      </c>
      <c r="G28" s="243" t="s">
        <v>392</v>
      </c>
      <c r="H28" s="2" t="s">
        <v>13</v>
      </c>
      <c r="I28" s="422">
        <v>1004100</v>
      </c>
      <c r="J28" s="422">
        <v>1004100</v>
      </c>
    </row>
    <row r="29" spans="1:11" ht="31.5" x14ac:dyDescent="0.25">
      <c r="A29" s="584" t="s">
        <v>102</v>
      </c>
      <c r="B29" s="301" t="s">
        <v>50</v>
      </c>
      <c r="C29" s="2" t="s">
        <v>10</v>
      </c>
      <c r="D29" s="2" t="s">
        <v>20</v>
      </c>
      <c r="E29" s="238" t="s">
        <v>210</v>
      </c>
      <c r="F29" s="239" t="s">
        <v>10</v>
      </c>
      <c r="G29" s="240" t="s">
        <v>393</v>
      </c>
      <c r="H29" s="2"/>
      <c r="I29" s="421">
        <f>SUM(I30)</f>
        <v>8000</v>
      </c>
      <c r="J29" s="421">
        <f>SUM(J30)</f>
        <v>8000</v>
      </c>
    </row>
    <row r="30" spans="1:11" ht="32.25" customHeight="1" x14ac:dyDescent="0.25">
      <c r="A30" s="585" t="s">
        <v>537</v>
      </c>
      <c r="B30" s="6" t="s">
        <v>50</v>
      </c>
      <c r="C30" s="2" t="s">
        <v>10</v>
      </c>
      <c r="D30" s="2" t="s">
        <v>20</v>
      </c>
      <c r="E30" s="238" t="s">
        <v>210</v>
      </c>
      <c r="F30" s="239" t="s">
        <v>10</v>
      </c>
      <c r="G30" s="240" t="s">
        <v>393</v>
      </c>
      <c r="H30" s="2" t="s">
        <v>16</v>
      </c>
      <c r="I30" s="422">
        <v>8000</v>
      </c>
      <c r="J30" s="422">
        <v>8000</v>
      </c>
    </row>
    <row r="31" spans="1:11" ht="49.5" hidden="1" customHeight="1" x14ac:dyDescent="0.25">
      <c r="A31" s="27" t="s">
        <v>124</v>
      </c>
      <c r="B31" s="30" t="s">
        <v>50</v>
      </c>
      <c r="C31" s="28" t="s">
        <v>10</v>
      </c>
      <c r="D31" s="28" t="s">
        <v>20</v>
      </c>
      <c r="E31" s="232" t="s">
        <v>408</v>
      </c>
      <c r="F31" s="233" t="s">
        <v>383</v>
      </c>
      <c r="G31" s="234" t="s">
        <v>384</v>
      </c>
      <c r="H31" s="28"/>
      <c r="I31" s="420">
        <f t="shared" ref="I31:J34" si="1">SUM(I32)</f>
        <v>0</v>
      </c>
      <c r="J31" s="420">
        <f t="shared" si="1"/>
        <v>0</v>
      </c>
    </row>
    <row r="32" spans="1:11" ht="82.5" hidden="1" customHeight="1" x14ac:dyDescent="0.25">
      <c r="A32" s="54" t="s">
        <v>125</v>
      </c>
      <c r="B32" s="53" t="s">
        <v>50</v>
      </c>
      <c r="C32" s="2" t="s">
        <v>10</v>
      </c>
      <c r="D32" s="2" t="s">
        <v>20</v>
      </c>
      <c r="E32" s="235" t="s">
        <v>497</v>
      </c>
      <c r="F32" s="236" t="s">
        <v>383</v>
      </c>
      <c r="G32" s="237" t="s">
        <v>384</v>
      </c>
      <c r="H32" s="44"/>
      <c r="I32" s="421">
        <f t="shared" si="1"/>
        <v>0</v>
      </c>
      <c r="J32" s="421">
        <f t="shared" si="1"/>
        <v>0</v>
      </c>
    </row>
    <row r="33" spans="1:10" ht="48" hidden="1" customHeight="1" x14ac:dyDescent="0.25">
      <c r="A33" s="76" t="s">
        <v>409</v>
      </c>
      <c r="B33" s="53" t="s">
        <v>50</v>
      </c>
      <c r="C33" s="2" t="s">
        <v>10</v>
      </c>
      <c r="D33" s="2" t="s">
        <v>20</v>
      </c>
      <c r="E33" s="235" t="s">
        <v>497</v>
      </c>
      <c r="F33" s="236" t="s">
        <v>10</v>
      </c>
      <c r="G33" s="237" t="s">
        <v>384</v>
      </c>
      <c r="H33" s="44"/>
      <c r="I33" s="421">
        <f t="shared" si="1"/>
        <v>0</v>
      </c>
      <c r="J33" s="421">
        <f t="shared" si="1"/>
        <v>0</v>
      </c>
    </row>
    <row r="34" spans="1:10" ht="16.5" hidden="1" customHeight="1" x14ac:dyDescent="0.25">
      <c r="A34" s="76" t="s">
        <v>499</v>
      </c>
      <c r="B34" s="53" t="s">
        <v>50</v>
      </c>
      <c r="C34" s="2" t="s">
        <v>10</v>
      </c>
      <c r="D34" s="2" t="s">
        <v>20</v>
      </c>
      <c r="E34" s="235" t="s">
        <v>192</v>
      </c>
      <c r="F34" s="236" t="s">
        <v>10</v>
      </c>
      <c r="G34" s="237" t="s">
        <v>498</v>
      </c>
      <c r="H34" s="44"/>
      <c r="I34" s="421">
        <f t="shared" si="1"/>
        <v>0</v>
      </c>
      <c r="J34" s="421">
        <f t="shared" si="1"/>
        <v>0</v>
      </c>
    </row>
    <row r="35" spans="1:10" ht="32.25" hidden="1" customHeight="1" x14ac:dyDescent="0.25">
      <c r="A35" s="586" t="s">
        <v>537</v>
      </c>
      <c r="B35" s="53" t="s">
        <v>50</v>
      </c>
      <c r="C35" s="2" t="s">
        <v>10</v>
      </c>
      <c r="D35" s="2" t="s">
        <v>20</v>
      </c>
      <c r="E35" s="235" t="s">
        <v>192</v>
      </c>
      <c r="F35" s="236" t="s">
        <v>10</v>
      </c>
      <c r="G35" s="237" t="s">
        <v>498</v>
      </c>
      <c r="H35" s="2" t="s">
        <v>16</v>
      </c>
      <c r="I35" s="423"/>
      <c r="J35" s="423"/>
    </row>
    <row r="36" spans="1:10" ht="47.25" x14ac:dyDescent="0.25">
      <c r="A36" s="75" t="s">
        <v>105</v>
      </c>
      <c r="B36" s="30" t="s">
        <v>50</v>
      </c>
      <c r="C36" s="28" t="s">
        <v>10</v>
      </c>
      <c r="D36" s="28" t="s">
        <v>20</v>
      </c>
      <c r="E36" s="232" t="s">
        <v>386</v>
      </c>
      <c r="F36" s="233" t="s">
        <v>383</v>
      </c>
      <c r="G36" s="234" t="s">
        <v>384</v>
      </c>
      <c r="H36" s="28"/>
      <c r="I36" s="420">
        <f t="shared" ref="I36:J39" si="2">SUM(I37)</f>
        <v>987020</v>
      </c>
      <c r="J36" s="420">
        <f t="shared" si="2"/>
        <v>987020</v>
      </c>
    </row>
    <row r="37" spans="1:10" ht="63" x14ac:dyDescent="0.25">
      <c r="A37" s="76" t="s">
        <v>116</v>
      </c>
      <c r="B37" s="53" t="s">
        <v>50</v>
      </c>
      <c r="C37" s="2" t="s">
        <v>10</v>
      </c>
      <c r="D37" s="2" t="s">
        <v>20</v>
      </c>
      <c r="E37" s="235" t="s">
        <v>387</v>
      </c>
      <c r="F37" s="236" t="s">
        <v>383</v>
      </c>
      <c r="G37" s="237" t="s">
        <v>384</v>
      </c>
      <c r="H37" s="44"/>
      <c r="I37" s="421">
        <f t="shared" si="2"/>
        <v>987020</v>
      </c>
      <c r="J37" s="421">
        <f t="shared" si="2"/>
        <v>987020</v>
      </c>
    </row>
    <row r="38" spans="1:10" ht="47.25" x14ac:dyDescent="0.25">
      <c r="A38" s="76" t="s">
        <v>390</v>
      </c>
      <c r="B38" s="53" t="s">
        <v>50</v>
      </c>
      <c r="C38" s="2" t="s">
        <v>10</v>
      </c>
      <c r="D38" s="2" t="s">
        <v>20</v>
      </c>
      <c r="E38" s="235" t="s">
        <v>387</v>
      </c>
      <c r="F38" s="236" t="s">
        <v>10</v>
      </c>
      <c r="G38" s="237" t="s">
        <v>384</v>
      </c>
      <c r="H38" s="44"/>
      <c r="I38" s="421">
        <f t="shared" si="2"/>
        <v>987020</v>
      </c>
      <c r="J38" s="421">
        <f t="shared" si="2"/>
        <v>987020</v>
      </c>
    </row>
    <row r="39" spans="1:10" ht="17.25" customHeight="1" x14ac:dyDescent="0.25">
      <c r="A39" s="76" t="s">
        <v>107</v>
      </c>
      <c r="B39" s="53" t="s">
        <v>50</v>
      </c>
      <c r="C39" s="2" t="s">
        <v>10</v>
      </c>
      <c r="D39" s="2" t="s">
        <v>20</v>
      </c>
      <c r="E39" s="235" t="s">
        <v>387</v>
      </c>
      <c r="F39" s="236" t="s">
        <v>10</v>
      </c>
      <c r="G39" s="237" t="s">
        <v>389</v>
      </c>
      <c r="H39" s="44"/>
      <c r="I39" s="421">
        <f t="shared" si="2"/>
        <v>987020</v>
      </c>
      <c r="J39" s="421">
        <f t="shared" si="2"/>
        <v>987020</v>
      </c>
    </row>
    <row r="40" spans="1:10" ht="31.5" customHeight="1" x14ac:dyDescent="0.25">
      <c r="A40" s="586" t="s">
        <v>537</v>
      </c>
      <c r="B40" s="284" t="s">
        <v>50</v>
      </c>
      <c r="C40" s="2" t="s">
        <v>10</v>
      </c>
      <c r="D40" s="2" t="s">
        <v>20</v>
      </c>
      <c r="E40" s="235" t="s">
        <v>387</v>
      </c>
      <c r="F40" s="236" t="s">
        <v>10</v>
      </c>
      <c r="G40" s="237" t="s">
        <v>389</v>
      </c>
      <c r="H40" s="2" t="s">
        <v>16</v>
      </c>
      <c r="I40" s="492">
        <v>987020</v>
      </c>
      <c r="J40" s="492">
        <v>987020</v>
      </c>
    </row>
    <row r="41" spans="1:10" ht="31.5" x14ac:dyDescent="0.25">
      <c r="A41" s="75" t="s">
        <v>117</v>
      </c>
      <c r="B41" s="30" t="s">
        <v>50</v>
      </c>
      <c r="C41" s="28" t="s">
        <v>10</v>
      </c>
      <c r="D41" s="28" t="s">
        <v>20</v>
      </c>
      <c r="E41" s="220" t="s">
        <v>395</v>
      </c>
      <c r="F41" s="221" t="s">
        <v>383</v>
      </c>
      <c r="G41" s="222" t="s">
        <v>384</v>
      </c>
      <c r="H41" s="28"/>
      <c r="I41" s="420">
        <f t="shared" ref="I41:J44" si="3">SUM(I42)</f>
        <v>191079</v>
      </c>
      <c r="J41" s="420">
        <f t="shared" si="3"/>
        <v>191079</v>
      </c>
    </row>
    <row r="42" spans="1:10" ht="63" x14ac:dyDescent="0.25">
      <c r="A42" s="76" t="s">
        <v>538</v>
      </c>
      <c r="B42" s="53" t="s">
        <v>50</v>
      </c>
      <c r="C42" s="2" t="s">
        <v>10</v>
      </c>
      <c r="D42" s="2" t="s">
        <v>20</v>
      </c>
      <c r="E42" s="223" t="s">
        <v>184</v>
      </c>
      <c r="F42" s="224" t="s">
        <v>383</v>
      </c>
      <c r="G42" s="225" t="s">
        <v>384</v>
      </c>
      <c r="H42" s="2"/>
      <c r="I42" s="421">
        <f t="shared" si="3"/>
        <v>191079</v>
      </c>
      <c r="J42" s="421">
        <f t="shared" si="3"/>
        <v>191079</v>
      </c>
    </row>
    <row r="43" spans="1:10" ht="47.25" x14ac:dyDescent="0.25">
      <c r="A43" s="76" t="s">
        <v>394</v>
      </c>
      <c r="B43" s="53" t="s">
        <v>50</v>
      </c>
      <c r="C43" s="2" t="s">
        <v>10</v>
      </c>
      <c r="D43" s="2" t="s">
        <v>20</v>
      </c>
      <c r="E43" s="223" t="s">
        <v>184</v>
      </c>
      <c r="F43" s="224" t="s">
        <v>10</v>
      </c>
      <c r="G43" s="225" t="s">
        <v>384</v>
      </c>
      <c r="H43" s="2"/>
      <c r="I43" s="421">
        <f t="shared" si="3"/>
        <v>191079</v>
      </c>
      <c r="J43" s="421">
        <f t="shared" si="3"/>
        <v>191079</v>
      </c>
    </row>
    <row r="44" spans="1:10" ht="32.25" customHeight="1" x14ac:dyDescent="0.25">
      <c r="A44" s="76" t="s">
        <v>80</v>
      </c>
      <c r="B44" s="302" t="s">
        <v>50</v>
      </c>
      <c r="C44" s="2" t="s">
        <v>10</v>
      </c>
      <c r="D44" s="2" t="s">
        <v>20</v>
      </c>
      <c r="E44" s="223" t="s">
        <v>184</v>
      </c>
      <c r="F44" s="224" t="s">
        <v>10</v>
      </c>
      <c r="G44" s="225" t="s">
        <v>396</v>
      </c>
      <c r="H44" s="2"/>
      <c r="I44" s="421">
        <f t="shared" si="3"/>
        <v>191079</v>
      </c>
      <c r="J44" s="421">
        <f t="shared" si="3"/>
        <v>191079</v>
      </c>
    </row>
    <row r="45" spans="1:10" ht="63" x14ac:dyDescent="0.25">
      <c r="A45" s="84" t="s">
        <v>76</v>
      </c>
      <c r="B45" s="347" t="s">
        <v>50</v>
      </c>
      <c r="C45" s="2" t="s">
        <v>10</v>
      </c>
      <c r="D45" s="2" t="s">
        <v>20</v>
      </c>
      <c r="E45" s="223" t="s">
        <v>184</v>
      </c>
      <c r="F45" s="224" t="s">
        <v>10</v>
      </c>
      <c r="G45" s="225" t="s">
        <v>396</v>
      </c>
      <c r="H45" s="2" t="s">
        <v>13</v>
      </c>
      <c r="I45" s="423">
        <v>191079</v>
      </c>
      <c r="J45" s="423">
        <v>191079</v>
      </c>
    </row>
    <row r="46" spans="1:10" ht="47.25" x14ac:dyDescent="0.25">
      <c r="A46" s="93" t="s">
        <v>112</v>
      </c>
      <c r="B46" s="32" t="s">
        <v>50</v>
      </c>
      <c r="C46" s="28" t="s">
        <v>10</v>
      </c>
      <c r="D46" s="28" t="s">
        <v>20</v>
      </c>
      <c r="E46" s="220" t="s">
        <v>398</v>
      </c>
      <c r="F46" s="221" t="s">
        <v>383</v>
      </c>
      <c r="G46" s="222" t="s">
        <v>384</v>
      </c>
      <c r="H46" s="28"/>
      <c r="I46" s="420">
        <f>SUM(I47)</f>
        <v>669400</v>
      </c>
      <c r="J46" s="420">
        <f>SUM(J47)</f>
        <v>669400</v>
      </c>
    </row>
    <row r="47" spans="1:10" ht="63" x14ac:dyDescent="0.25">
      <c r="A47" s="587" t="s">
        <v>113</v>
      </c>
      <c r="B47" s="284" t="s">
        <v>50</v>
      </c>
      <c r="C47" s="2" t="s">
        <v>10</v>
      </c>
      <c r="D47" s="2" t="s">
        <v>20</v>
      </c>
      <c r="E47" s="223" t="s">
        <v>185</v>
      </c>
      <c r="F47" s="224" t="s">
        <v>383</v>
      </c>
      <c r="G47" s="225" t="s">
        <v>384</v>
      </c>
      <c r="H47" s="2"/>
      <c r="I47" s="421">
        <f>SUM(I48)</f>
        <v>669400</v>
      </c>
      <c r="J47" s="421">
        <f>SUM(J48)</f>
        <v>669400</v>
      </c>
    </row>
    <row r="48" spans="1:10" ht="63" x14ac:dyDescent="0.25">
      <c r="A48" s="588" t="s">
        <v>397</v>
      </c>
      <c r="B48" s="6" t="s">
        <v>50</v>
      </c>
      <c r="C48" s="2" t="s">
        <v>10</v>
      </c>
      <c r="D48" s="2" t="s">
        <v>20</v>
      </c>
      <c r="E48" s="223" t="s">
        <v>185</v>
      </c>
      <c r="F48" s="224" t="s">
        <v>10</v>
      </c>
      <c r="G48" s="225" t="s">
        <v>384</v>
      </c>
      <c r="H48" s="2"/>
      <c r="I48" s="421">
        <f>SUM(I49+I51)</f>
        <v>669400</v>
      </c>
      <c r="J48" s="421">
        <f>SUM(J49+J51)</f>
        <v>669400</v>
      </c>
    </row>
    <row r="49" spans="1:10" ht="47.25" x14ac:dyDescent="0.25">
      <c r="A49" s="84" t="s">
        <v>587</v>
      </c>
      <c r="B49" s="347" t="s">
        <v>50</v>
      </c>
      <c r="C49" s="2" t="s">
        <v>10</v>
      </c>
      <c r="D49" s="2" t="s">
        <v>20</v>
      </c>
      <c r="E49" s="223" t="s">
        <v>185</v>
      </c>
      <c r="F49" s="224" t="s">
        <v>10</v>
      </c>
      <c r="G49" s="225" t="s">
        <v>399</v>
      </c>
      <c r="H49" s="2"/>
      <c r="I49" s="421">
        <f>SUM(I50)</f>
        <v>334700</v>
      </c>
      <c r="J49" s="421">
        <f>SUM(J50)</f>
        <v>334700</v>
      </c>
    </row>
    <row r="50" spans="1:10" ht="63" x14ac:dyDescent="0.25">
      <c r="A50" s="84" t="s">
        <v>76</v>
      </c>
      <c r="B50" s="347" t="s">
        <v>50</v>
      </c>
      <c r="C50" s="2" t="s">
        <v>10</v>
      </c>
      <c r="D50" s="2" t="s">
        <v>20</v>
      </c>
      <c r="E50" s="223" t="s">
        <v>185</v>
      </c>
      <c r="F50" s="224" t="s">
        <v>10</v>
      </c>
      <c r="G50" s="225" t="s">
        <v>399</v>
      </c>
      <c r="H50" s="2" t="s">
        <v>13</v>
      </c>
      <c r="I50" s="422">
        <v>334700</v>
      </c>
      <c r="J50" s="422">
        <v>334700</v>
      </c>
    </row>
    <row r="51" spans="1:10" ht="35.25" customHeight="1" x14ac:dyDescent="0.25">
      <c r="A51" s="84" t="s">
        <v>79</v>
      </c>
      <c r="B51" s="347" t="s">
        <v>50</v>
      </c>
      <c r="C51" s="2" t="s">
        <v>10</v>
      </c>
      <c r="D51" s="2" t="s">
        <v>20</v>
      </c>
      <c r="E51" s="223" t="s">
        <v>185</v>
      </c>
      <c r="F51" s="224" t="s">
        <v>10</v>
      </c>
      <c r="G51" s="225" t="s">
        <v>400</v>
      </c>
      <c r="H51" s="2"/>
      <c r="I51" s="421">
        <f>SUM(I52)</f>
        <v>334700</v>
      </c>
      <c r="J51" s="421">
        <f>SUM(J52)</f>
        <v>334700</v>
      </c>
    </row>
    <row r="52" spans="1:10" ht="63" x14ac:dyDescent="0.25">
      <c r="A52" s="84" t="s">
        <v>76</v>
      </c>
      <c r="B52" s="347" t="s">
        <v>50</v>
      </c>
      <c r="C52" s="2" t="s">
        <v>10</v>
      </c>
      <c r="D52" s="2" t="s">
        <v>20</v>
      </c>
      <c r="E52" s="223" t="s">
        <v>185</v>
      </c>
      <c r="F52" s="224" t="s">
        <v>10</v>
      </c>
      <c r="G52" s="225" t="s">
        <v>400</v>
      </c>
      <c r="H52" s="2" t="s">
        <v>13</v>
      </c>
      <c r="I52" s="422">
        <v>334700</v>
      </c>
      <c r="J52" s="422">
        <v>334700</v>
      </c>
    </row>
    <row r="53" spans="1:10" ht="47.25" x14ac:dyDescent="0.25">
      <c r="A53" s="75" t="s">
        <v>114</v>
      </c>
      <c r="B53" s="30" t="s">
        <v>50</v>
      </c>
      <c r="C53" s="28" t="s">
        <v>10</v>
      </c>
      <c r="D53" s="28" t="s">
        <v>20</v>
      </c>
      <c r="E53" s="220" t="s">
        <v>186</v>
      </c>
      <c r="F53" s="221" t="s">
        <v>383</v>
      </c>
      <c r="G53" s="222" t="s">
        <v>384</v>
      </c>
      <c r="H53" s="28"/>
      <c r="I53" s="420">
        <f t="shared" ref="I53:J56" si="4">SUM(I54)</f>
        <v>334700</v>
      </c>
      <c r="J53" s="420">
        <f t="shared" si="4"/>
        <v>334700</v>
      </c>
    </row>
    <row r="54" spans="1:10" ht="47.25" x14ac:dyDescent="0.25">
      <c r="A54" s="76" t="s">
        <v>115</v>
      </c>
      <c r="B54" s="53" t="s">
        <v>50</v>
      </c>
      <c r="C54" s="2" t="s">
        <v>10</v>
      </c>
      <c r="D54" s="2" t="s">
        <v>20</v>
      </c>
      <c r="E54" s="223" t="s">
        <v>187</v>
      </c>
      <c r="F54" s="224" t="s">
        <v>383</v>
      </c>
      <c r="G54" s="225" t="s">
        <v>384</v>
      </c>
      <c r="H54" s="44"/>
      <c r="I54" s="421">
        <f t="shared" si="4"/>
        <v>334700</v>
      </c>
      <c r="J54" s="421">
        <f t="shared" si="4"/>
        <v>334700</v>
      </c>
    </row>
    <row r="55" spans="1:10" ht="47.25" x14ac:dyDescent="0.25">
      <c r="A55" s="76" t="s">
        <v>401</v>
      </c>
      <c r="B55" s="53" t="s">
        <v>50</v>
      </c>
      <c r="C55" s="2" t="s">
        <v>10</v>
      </c>
      <c r="D55" s="2" t="s">
        <v>20</v>
      </c>
      <c r="E55" s="223" t="s">
        <v>187</v>
      </c>
      <c r="F55" s="224" t="s">
        <v>12</v>
      </c>
      <c r="G55" s="225" t="s">
        <v>384</v>
      </c>
      <c r="H55" s="44"/>
      <c r="I55" s="421">
        <f t="shared" si="4"/>
        <v>334700</v>
      </c>
      <c r="J55" s="421">
        <f t="shared" si="4"/>
        <v>334700</v>
      </c>
    </row>
    <row r="56" spans="1:10" ht="33.75" customHeight="1" x14ac:dyDescent="0.25">
      <c r="A56" s="3" t="s">
        <v>78</v>
      </c>
      <c r="B56" s="347" t="s">
        <v>50</v>
      </c>
      <c r="C56" s="2" t="s">
        <v>10</v>
      </c>
      <c r="D56" s="2" t="s">
        <v>20</v>
      </c>
      <c r="E56" s="223" t="s">
        <v>187</v>
      </c>
      <c r="F56" s="224" t="s">
        <v>12</v>
      </c>
      <c r="G56" s="225" t="s">
        <v>402</v>
      </c>
      <c r="H56" s="2"/>
      <c r="I56" s="421">
        <f t="shared" si="4"/>
        <v>334700</v>
      </c>
      <c r="J56" s="421">
        <f t="shared" si="4"/>
        <v>334700</v>
      </c>
    </row>
    <row r="57" spans="1:10" ht="63" x14ac:dyDescent="0.25">
      <c r="A57" s="84" t="s">
        <v>76</v>
      </c>
      <c r="B57" s="347" t="s">
        <v>50</v>
      </c>
      <c r="C57" s="2" t="s">
        <v>10</v>
      </c>
      <c r="D57" s="2" t="s">
        <v>20</v>
      </c>
      <c r="E57" s="223" t="s">
        <v>187</v>
      </c>
      <c r="F57" s="224" t="s">
        <v>12</v>
      </c>
      <c r="G57" s="225" t="s">
        <v>402</v>
      </c>
      <c r="H57" s="2" t="s">
        <v>13</v>
      </c>
      <c r="I57" s="422">
        <v>334700</v>
      </c>
      <c r="J57" s="422">
        <v>334700</v>
      </c>
    </row>
    <row r="58" spans="1:10" ht="15.75" x14ac:dyDescent="0.25">
      <c r="A58" s="27" t="s">
        <v>118</v>
      </c>
      <c r="B58" s="30" t="s">
        <v>50</v>
      </c>
      <c r="C58" s="28" t="s">
        <v>10</v>
      </c>
      <c r="D58" s="28" t="s">
        <v>20</v>
      </c>
      <c r="E58" s="220" t="s">
        <v>188</v>
      </c>
      <c r="F58" s="221" t="s">
        <v>383</v>
      </c>
      <c r="G58" s="222" t="s">
        <v>384</v>
      </c>
      <c r="H58" s="28"/>
      <c r="I58" s="420">
        <f>SUM(I59)</f>
        <v>14694456</v>
      </c>
      <c r="J58" s="420">
        <f>SUM(J59)</f>
        <v>15657078</v>
      </c>
    </row>
    <row r="59" spans="1:10" ht="31.5" x14ac:dyDescent="0.25">
      <c r="A59" s="3" t="s">
        <v>119</v>
      </c>
      <c r="B59" s="347" t="s">
        <v>50</v>
      </c>
      <c r="C59" s="2" t="s">
        <v>10</v>
      </c>
      <c r="D59" s="2" t="s">
        <v>20</v>
      </c>
      <c r="E59" s="223" t="s">
        <v>189</v>
      </c>
      <c r="F59" s="224" t="s">
        <v>383</v>
      </c>
      <c r="G59" s="225" t="s">
        <v>384</v>
      </c>
      <c r="H59" s="2"/>
      <c r="I59" s="421">
        <f>SUM(I60)</f>
        <v>14694456</v>
      </c>
      <c r="J59" s="421">
        <f>SUM(J60)</f>
        <v>15657078</v>
      </c>
    </row>
    <row r="60" spans="1:10" ht="31.5" x14ac:dyDescent="0.25">
      <c r="A60" s="3" t="s">
        <v>75</v>
      </c>
      <c r="B60" s="347" t="s">
        <v>50</v>
      </c>
      <c r="C60" s="2" t="s">
        <v>10</v>
      </c>
      <c r="D60" s="2" t="s">
        <v>20</v>
      </c>
      <c r="E60" s="223" t="s">
        <v>189</v>
      </c>
      <c r="F60" s="224" t="s">
        <v>383</v>
      </c>
      <c r="G60" s="225" t="s">
        <v>388</v>
      </c>
      <c r="H60" s="2"/>
      <c r="I60" s="421">
        <f>SUM(I61:I62)</f>
        <v>14694456</v>
      </c>
      <c r="J60" s="421">
        <f>SUM(J61:J62)</f>
        <v>15657078</v>
      </c>
    </row>
    <row r="61" spans="1:10" ht="63" x14ac:dyDescent="0.25">
      <c r="A61" s="84" t="s">
        <v>76</v>
      </c>
      <c r="B61" s="347" t="s">
        <v>50</v>
      </c>
      <c r="C61" s="2" t="s">
        <v>10</v>
      </c>
      <c r="D61" s="2" t="s">
        <v>20</v>
      </c>
      <c r="E61" s="223" t="s">
        <v>189</v>
      </c>
      <c r="F61" s="224" t="s">
        <v>383</v>
      </c>
      <c r="G61" s="225" t="s">
        <v>388</v>
      </c>
      <c r="H61" s="2" t="s">
        <v>13</v>
      </c>
      <c r="I61" s="425">
        <v>14683912</v>
      </c>
      <c r="J61" s="425">
        <v>15646534</v>
      </c>
    </row>
    <row r="62" spans="1:10" ht="15.75" x14ac:dyDescent="0.25">
      <c r="A62" s="3" t="s">
        <v>18</v>
      </c>
      <c r="B62" s="347" t="s">
        <v>50</v>
      </c>
      <c r="C62" s="2" t="s">
        <v>10</v>
      </c>
      <c r="D62" s="2" t="s">
        <v>20</v>
      </c>
      <c r="E62" s="223" t="s">
        <v>189</v>
      </c>
      <c r="F62" s="224" t="s">
        <v>383</v>
      </c>
      <c r="G62" s="225" t="s">
        <v>388</v>
      </c>
      <c r="H62" s="2" t="s">
        <v>17</v>
      </c>
      <c r="I62" s="422">
        <v>10544</v>
      </c>
      <c r="J62" s="422">
        <v>10544</v>
      </c>
    </row>
    <row r="63" spans="1:10" ht="16.5" customHeight="1" x14ac:dyDescent="0.25">
      <c r="A63" s="75" t="s">
        <v>81</v>
      </c>
      <c r="B63" s="30" t="s">
        <v>50</v>
      </c>
      <c r="C63" s="28" t="s">
        <v>10</v>
      </c>
      <c r="D63" s="30">
        <v>11</v>
      </c>
      <c r="E63" s="226" t="s">
        <v>190</v>
      </c>
      <c r="F63" s="227" t="s">
        <v>383</v>
      </c>
      <c r="G63" s="228" t="s">
        <v>384</v>
      </c>
      <c r="H63" s="28"/>
      <c r="I63" s="420">
        <f t="shared" ref="I63:J65" si="5">SUM(I64)</f>
        <v>400000</v>
      </c>
      <c r="J63" s="420">
        <f t="shared" si="5"/>
        <v>400000</v>
      </c>
    </row>
    <row r="64" spans="1:10" ht="16.5" customHeight="1" x14ac:dyDescent="0.25">
      <c r="A64" s="87" t="s">
        <v>82</v>
      </c>
      <c r="B64" s="6" t="s">
        <v>50</v>
      </c>
      <c r="C64" s="2" t="s">
        <v>10</v>
      </c>
      <c r="D64" s="347">
        <v>11</v>
      </c>
      <c r="E64" s="241" t="s">
        <v>191</v>
      </c>
      <c r="F64" s="242" t="s">
        <v>383</v>
      </c>
      <c r="G64" s="243" t="s">
        <v>384</v>
      </c>
      <c r="H64" s="2"/>
      <c r="I64" s="421">
        <f t="shared" si="5"/>
        <v>400000</v>
      </c>
      <c r="J64" s="421">
        <f t="shared" si="5"/>
        <v>400000</v>
      </c>
    </row>
    <row r="65" spans="1:10" ht="16.5" customHeight="1" x14ac:dyDescent="0.25">
      <c r="A65" s="3" t="s">
        <v>100</v>
      </c>
      <c r="B65" s="347" t="s">
        <v>50</v>
      </c>
      <c r="C65" s="2" t="s">
        <v>10</v>
      </c>
      <c r="D65" s="347">
        <v>11</v>
      </c>
      <c r="E65" s="241" t="s">
        <v>191</v>
      </c>
      <c r="F65" s="242" t="s">
        <v>383</v>
      </c>
      <c r="G65" s="243" t="s">
        <v>406</v>
      </c>
      <c r="H65" s="2"/>
      <c r="I65" s="421">
        <f t="shared" si="5"/>
        <v>400000</v>
      </c>
      <c r="J65" s="421">
        <f t="shared" si="5"/>
        <v>400000</v>
      </c>
    </row>
    <row r="66" spans="1:10" ht="15.75" customHeight="1" x14ac:dyDescent="0.25">
      <c r="A66" s="3" t="s">
        <v>18</v>
      </c>
      <c r="B66" s="347" t="s">
        <v>50</v>
      </c>
      <c r="C66" s="2" t="s">
        <v>10</v>
      </c>
      <c r="D66" s="347">
        <v>11</v>
      </c>
      <c r="E66" s="241" t="s">
        <v>191</v>
      </c>
      <c r="F66" s="242" t="s">
        <v>383</v>
      </c>
      <c r="G66" s="243" t="s">
        <v>406</v>
      </c>
      <c r="H66" s="2" t="s">
        <v>17</v>
      </c>
      <c r="I66" s="422">
        <v>400000</v>
      </c>
      <c r="J66" s="422">
        <v>400000</v>
      </c>
    </row>
    <row r="67" spans="1:10" ht="15.75" x14ac:dyDescent="0.25">
      <c r="A67" s="97" t="s">
        <v>23</v>
      </c>
      <c r="B67" s="26" t="s">
        <v>50</v>
      </c>
      <c r="C67" s="22" t="s">
        <v>10</v>
      </c>
      <c r="D67" s="26">
        <v>13</v>
      </c>
      <c r="E67" s="98"/>
      <c r="F67" s="291"/>
      <c r="G67" s="292"/>
      <c r="H67" s="22"/>
      <c r="I67" s="419">
        <f>SUM(I68+I78+I82+I90+I73)</f>
        <v>8660716</v>
      </c>
      <c r="J67" s="419">
        <f>SUM(J68+J78+J82+J90+J73)</f>
        <v>8694716</v>
      </c>
    </row>
    <row r="68" spans="1:10" ht="47.25" x14ac:dyDescent="0.25">
      <c r="A68" s="27" t="s">
        <v>124</v>
      </c>
      <c r="B68" s="30" t="s">
        <v>50</v>
      </c>
      <c r="C68" s="28" t="s">
        <v>10</v>
      </c>
      <c r="D68" s="30">
        <v>13</v>
      </c>
      <c r="E68" s="226" t="s">
        <v>408</v>
      </c>
      <c r="F68" s="227" t="s">
        <v>383</v>
      </c>
      <c r="G68" s="228" t="s">
        <v>384</v>
      </c>
      <c r="H68" s="28"/>
      <c r="I68" s="420">
        <f t="shared" ref="I68:J71" si="6">SUM(I69)</f>
        <v>3000</v>
      </c>
      <c r="J68" s="420">
        <f t="shared" si="6"/>
        <v>3000</v>
      </c>
    </row>
    <row r="69" spans="1:10" ht="78" customHeight="1" x14ac:dyDescent="0.25">
      <c r="A69" s="54" t="s">
        <v>125</v>
      </c>
      <c r="B69" s="53" t="s">
        <v>50</v>
      </c>
      <c r="C69" s="2" t="s">
        <v>10</v>
      </c>
      <c r="D69" s="347">
        <v>13</v>
      </c>
      <c r="E69" s="241" t="s">
        <v>192</v>
      </c>
      <c r="F69" s="242" t="s">
        <v>383</v>
      </c>
      <c r="G69" s="243" t="s">
        <v>384</v>
      </c>
      <c r="H69" s="2"/>
      <c r="I69" s="421">
        <f t="shared" si="6"/>
        <v>3000</v>
      </c>
      <c r="J69" s="421">
        <f t="shared" si="6"/>
        <v>3000</v>
      </c>
    </row>
    <row r="70" spans="1:10" ht="47.25" x14ac:dyDescent="0.25">
      <c r="A70" s="54" t="s">
        <v>409</v>
      </c>
      <c r="B70" s="53" t="s">
        <v>50</v>
      </c>
      <c r="C70" s="2" t="s">
        <v>10</v>
      </c>
      <c r="D70" s="347">
        <v>13</v>
      </c>
      <c r="E70" s="241" t="s">
        <v>192</v>
      </c>
      <c r="F70" s="242" t="s">
        <v>10</v>
      </c>
      <c r="G70" s="243" t="s">
        <v>384</v>
      </c>
      <c r="H70" s="2"/>
      <c r="I70" s="421">
        <f t="shared" si="6"/>
        <v>3000</v>
      </c>
      <c r="J70" s="421">
        <f t="shared" si="6"/>
        <v>3000</v>
      </c>
    </row>
    <row r="71" spans="1:10" ht="17.25" customHeight="1" x14ac:dyDescent="0.25">
      <c r="A71" s="84" t="s">
        <v>411</v>
      </c>
      <c r="B71" s="347" t="s">
        <v>50</v>
      </c>
      <c r="C71" s="2" t="s">
        <v>10</v>
      </c>
      <c r="D71" s="347">
        <v>13</v>
      </c>
      <c r="E71" s="241" t="s">
        <v>192</v>
      </c>
      <c r="F71" s="242" t="s">
        <v>10</v>
      </c>
      <c r="G71" s="243" t="s">
        <v>410</v>
      </c>
      <c r="H71" s="2"/>
      <c r="I71" s="421">
        <f t="shared" si="6"/>
        <v>3000</v>
      </c>
      <c r="J71" s="421">
        <f t="shared" si="6"/>
        <v>3000</v>
      </c>
    </row>
    <row r="72" spans="1:10" ht="31.5" customHeight="1" x14ac:dyDescent="0.25">
      <c r="A72" s="587" t="s">
        <v>537</v>
      </c>
      <c r="B72" s="284" t="s">
        <v>50</v>
      </c>
      <c r="C72" s="2" t="s">
        <v>10</v>
      </c>
      <c r="D72" s="347">
        <v>13</v>
      </c>
      <c r="E72" s="241" t="s">
        <v>192</v>
      </c>
      <c r="F72" s="242" t="s">
        <v>10</v>
      </c>
      <c r="G72" s="243" t="s">
        <v>410</v>
      </c>
      <c r="H72" s="2" t="s">
        <v>16</v>
      </c>
      <c r="I72" s="422">
        <v>3000</v>
      </c>
      <c r="J72" s="422">
        <v>3000</v>
      </c>
    </row>
    <row r="73" spans="1:10" ht="33.75" hidden="1" customHeight="1" x14ac:dyDescent="0.25">
      <c r="A73" s="75" t="s">
        <v>117</v>
      </c>
      <c r="B73" s="30" t="s">
        <v>50</v>
      </c>
      <c r="C73" s="28" t="s">
        <v>10</v>
      </c>
      <c r="D73" s="28">
        <v>13</v>
      </c>
      <c r="E73" s="220" t="s">
        <v>395</v>
      </c>
      <c r="F73" s="221" t="s">
        <v>383</v>
      </c>
      <c r="G73" s="222" t="s">
        <v>384</v>
      </c>
      <c r="H73" s="28"/>
      <c r="I73" s="420">
        <f t="shared" ref="I73:J76" si="7">SUM(I74)</f>
        <v>0</v>
      </c>
      <c r="J73" s="420">
        <f t="shared" si="7"/>
        <v>0</v>
      </c>
    </row>
    <row r="74" spans="1:10" ht="63" hidden="1" customHeight="1" x14ac:dyDescent="0.25">
      <c r="A74" s="76" t="s">
        <v>503</v>
      </c>
      <c r="B74" s="6" t="s">
        <v>50</v>
      </c>
      <c r="C74" s="2" t="s">
        <v>10</v>
      </c>
      <c r="D74" s="2">
        <v>13</v>
      </c>
      <c r="E74" s="223" t="s">
        <v>502</v>
      </c>
      <c r="F74" s="224" t="s">
        <v>383</v>
      </c>
      <c r="G74" s="225" t="s">
        <v>384</v>
      </c>
      <c r="H74" s="2"/>
      <c r="I74" s="421">
        <f t="shared" si="7"/>
        <v>0</v>
      </c>
      <c r="J74" s="421">
        <f t="shared" si="7"/>
        <v>0</v>
      </c>
    </row>
    <row r="75" spans="1:10" ht="33" hidden="1" customHeight="1" x14ac:dyDescent="0.25">
      <c r="A75" s="76" t="s">
        <v>504</v>
      </c>
      <c r="B75" s="6" t="s">
        <v>50</v>
      </c>
      <c r="C75" s="2" t="s">
        <v>10</v>
      </c>
      <c r="D75" s="2">
        <v>13</v>
      </c>
      <c r="E75" s="223" t="s">
        <v>502</v>
      </c>
      <c r="F75" s="224" t="s">
        <v>10</v>
      </c>
      <c r="G75" s="225" t="s">
        <v>384</v>
      </c>
      <c r="H75" s="2"/>
      <c r="I75" s="421">
        <f t="shared" si="7"/>
        <v>0</v>
      </c>
      <c r="J75" s="421">
        <f t="shared" si="7"/>
        <v>0</v>
      </c>
    </row>
    <row r="76" spans="1:10" ht="31.5" hidden="1" customHeight="1" x14ac:dyDescent="0.25">
      <c r="A76" s="76" t="s">
        <v>506</v>
      </c>
      <c r="B76" s="6" t="s">
        <v>50</v>
      </c>
      <c r="C76" s="2" t="s">
        <v>10</v>
      </c>
      <c r="D76" s="2">
        <v>13</v>
      </c>
      <c r="E76" s="223" t="s">
        <v>502</v>
      </c>
      <c r="F76" s="224" t="s">
        <v>10</v>
      </c>
      <c r="G76" s="225" t="s">
        <v>505</v>
      </c>
      <c r="H76" s="2"/>
      <c r="I76" s="421">
        <f t="shared" si="7"/>
        <v>0</v>
      </c>
      <c r="J76" s="421">
        <f t="shared" si="7"/>
        <v>0</v>
      </c>
    </row>
    <row r="77" spans="1:10" ht="32.25" hidden="1" customHeight="1" x14ac:dyDescent="0.25">
      <c r="A77" s="587" t="s">
        <v>537</v>
      </c>
      <c r="B77" s="6" t="s">
        <v>50</v>
      </c>
      <c r="C77" s="2" t="s">
        <v>10</v>
      </c>
      <c r="D77" s="2">
        <v>13</v>
      </c>
      <c r="E77" s="223" t="s">
        <v>502</v>
      </c>
      <c r="F77" s="224" t="s">
        <v>10</v>
      </c>
      <c r="G77" s="225" t="s">
        <v>505</v>
      </c>
      <c r="H77" s="2" t="s">
        <v>16</v>
      </c>
      <c r="I77" s="423"/>
      <c r="J77" s="423"/>
    </row>
    <row r="78" spans="1:10" ht="31.5" x14ac:dyDescent="0.25">
      <c r="A78" s="75" t="s">
        <v>24</v>
      </c>
      <c r="B78" s="30" t="s">
        <v>50</v>
      </c>
      <c r="C78" s="28" t="s">
        <v>10</v>
      </c>
      <c r="D78" s="30">
        <v>13</v>
      </c>
      <c r="E78" s="226" t="s">
        <v>193</v>
      </c>
      <c r="F78" s="227" t="s">
        <v>383</v>
      </c>
      <c r="G78" s="228" t="s">
        <v>384</v>
      </c>
      <c r="H78" s="28"/>
      <c r="I78" s="420">
        <f t="shared" ref="I78:J80" si="8">SUM(I79)</f>
        <v>46687</v>
      </c>
      <c r="J78" s="420">
        <f t="shared" si="8"/>
        <v>46687</v>
      </c>
    </row>
    <row r="79" spans="1:10" ht="16.5" customHeight="1" x14ac:dyDescent="0.25">
      <c r="A79" s="84" t="s">
        <v>83</v>
      </c>
      <c r="B79" s="347" t="s">
        <v>50</v>
      </c>
      <c r="C79" s="2" t="s">
        <v>10</v>
      </c>
      <c r="D79" s="347">
        <v>13</v>
      </c>
      <c r="E79" s="241" t="s">
        <v>194</v>
      </c>
      <c r="F79" s="242" t="s">
        <v>383</v>
      </c>
      <c r="G79" s="243" t="s">
        <v>384</v>
      </c>
      <c r="H79" s="2"/>
      <c r="I79" s="421">
        <f t="shared" si="8"/>
        <v>46687</v>
      </c>
      <c r="J79" s="421">
        <f t="shared" si="8"/>
        <v>46687</v>
      </c>
    </row>
    <row r="80" spans="1:10" ht="30.75" customHeight="1" x14ac:dyDescent="0.25">
      <c r="A80" s="3" t="s">
        <v>101</v>
      </c>
      <c r="B80" s="347" t="s">
        <v>50</v>
      </c>
      <c r="C80" s="2" t="s">
        <v>10</v>
      </c>
      <c r="D80" s="347">
        <v>13</v>
      </c>
      <c r="E80" s="241" t="s">
        <v>194</v>
      </c>
      <c r="F80" s="242" t="s">
        <v>383</v>
      </c>
      <c r="G80" s="243" t="s">
        <v>412</v>
      </c>
      <c r="H80" s="2"/>
      <c r="I80" s="421">
        <f t="shared" si="8"/>
        <v>46687</v>
      </c>
      <c r="J80" s="421">
        <f t="shared" si="8"/>
        <v>46687</v>
      </c>
    </row>
    <row r="81" spans="1:10" ht="17.25" customHeight="1" x14ac:dyDescent="0.25">
      <c r="A81" s="3" t="s">
        <v>18</v>
      </c>
      <c r="B81" s="284" t="s">
        <v>50</v>
      </c>
      <c r="C81" s="2" t="s">
        <v>10</v>
      </c>
      <c r="D81" s="347">
        <v>13</v>
      </c>
      <c r="E81" s="241" t="s">
        <v>194</v>
      </c>
      <c r="F81" s="242" t="s">
        <v>383</v>
      </c>
      <c r="G81" s="243" t="s">
        <v>412</v>
      </c>
      <c r="H81" s="2" t="s">
        <v>17</v>
      </c>
      <c r="I81" s="422">
        <v>46687</v>
      </c>
      <c r="J81" s="422">
        <v>46687</v>
      </c>
    </row>
    <row r="82" spans="1:10" ht="16.5" customHeight="1" x14ac:dyDescent="0.25">
      <c r="A82" s="75" t="s">
        <v>176</v>
      </c>
      <c r="B82" s="30" t="s">
        <v>50</v>
      </c>
      <c r="C82" s="28" t="s">
        <v>10</v>
      </c>
      <c r="D82" s="30">
        <v>13</v>
      </c>
      <c r="E82" s="226" t="s">
        <v>195</v>
      </c>
      <c r="F82" s="227" t="s">
        <v>383</v>
      </c>
      <c r="G82" s="228" t="s">
        <v>384</v>
      </c>
      <c r="H82" s="28"/>
      <c r="I82" s="420">
        <f>SUM(I83)</f>
        <v>989470</v>
      </c>
      <c r="J82" s="420">
        <f>SUM(J83)</f>
        <v>1023470</v>
      </c>
    </row>
    <row r="83" spans="1:10" ht="16.5" customHeight="1" x14ac:dyDescent="0.25">
      <c r="A83" s="84" t="s">
        <v>175</v>
      </c>
      <c r="B83" s="347" t="s">
        <v>50</v>
      </c>
      <c r="C83" s="2" t="s">
        <v>10</v>
      </c>
      <c r="D83" s="347">
        <v>13</v>
      </c>
      <c r="E83" s="241" t="s">
        <v>196</v>
      </c>
      <c r="F83" s="242" t="s">
        <v>383</v>
      </c>
      <c r="G83" s="243" t="s">
        <v>384</v>
      </c>
      <c r="H83" s="2"/>
      <c r="I83" s="421">
        <f>SUM(I84+I88+I86)</f>
        <v>989470</v>
      </c>
      <c r="J83" s="421">
        <f>SUM(J84+J88+J86)</f>
        <v>1023470</v>
      </c>
    </row>
    <row r="84" spans="1:10" ht="48.75" customHeight="1" x14ac:dyDescent="0.25">
      <c r="A84" s="84" t="s">
        <v>652</v>
      </c>
      <c r="B84" s="347" t="s">
        <v>50</v>
      </c>
      <c r="C84" s="2" t="s">
        <v>10</v>
      </c>
      <c r="D84" s="347">
        <v>13</v>
      </c>
      <c r="E84" s="241" t="s">
        <v>196</v>
      </c>
      <c r="F84" s="242" t="s">
        <v>383</v>
      </c>
      <c r="G84" s="356">
        <v>12712</v>
      </c>
      <c r="H84" s="2"/>
      <c r="I84" s="421">
        <f>SUM(I85)</f>
        <v>33470</v>
      </c>
      <c r="J84" s="421">
        <f>SUM(J85)</f>
        <v>33470</v>
      </c>
    </row>
    <row r="85" spans="1:10" ht="64.5" customHeight="1" x14ac:dyDescent="0.25">
      <c r="A85" s="84" t="s">
        <v>76</v>
      </c>
      <c r="B85" s="347" t="s">
        <v>50</v>
      </c>
      <c r="C85" s="2" t="s">
        <v>10</v>
      </c>
      <c r="D85" s="347">
        <v>13</v>
      </c>
      <c r="E85" s="241" t="s">
        <v>196</v>
      </c>
      <c r="F85" s="242" t="s">
        <v>383</v>
      </c>
      <c r="G85" s="356">
        <v>12712</v>
      </c>
      <c r="H85" s="2" t="s">
        <v>13</v>
      </c>
      <c r="I85" s="423">
        <v>33470</v>
      </c>
      <c r="J85" s="423">
        <v>33470</v>
      </c>
    </row>
    <row r="86" spans="1:10" ht="31.5" x14ac:dyDescent="0.25">
      <c r="A86" s="588" t="s">
        <v>635</v>
      </c>
      <c r="B86" s="6" t="s">
        <v>50</v>
      </c>
      <c r="C86" s="2" t="s">
        <v>10</v>
      </c>
      <c r="D86" s="347">
        <v>13</v>
      </c>
      <c r="E86" s="241" t="s">
        <v>196</v>
      </c>
      <c r="F86" s="242" t="s">
        <v>383</v>
      </c>
      <c r="G86" s="243" t="s">
        <v>414</v>
      </c>
      <c r="H86" s="2"/>
      <c r="I86" s="421">
        <f>SUM(I87:I87)</f>
        <v>836000</v>
      </c>
      <c r="J86" s="421">
        <f>SUM(J87:J87)</f>
        <v>870000</v>
      </c>
    </row>
    <row r="87" spans="1:10" ht="63" x14ac:dyDescent="0.25">
      <c r="A87" s="84" t="s">
        <v>76</v>
      </c>
      <c r="B87" s="347" t="s">
        <v>50</v>
      </c>
      <c r="C87" s="2" t="s">
        <v>10</v>
      </c>
      <c r="D87" s="347">
        <v>13</v>
      </c>
      <c r="E87" s="241" t="s">
        <v>196</v>
      </c>
      <c r="F87" s="242" t="s">
        <v>383</v>
      </c>
      <c r="G87" s="243" t="s">
        <v>414</v>
      </c>
      <c r="H87" s="2" t="s">
        <v>13</v>
      </c>
      <c r="I87" s="422">
        <v>836000</v>
      </c>
      <c r="J87" s="422">
        <v>870000</v>
      </c>
    </row>
    <row r="88" spans="1:10" ht="16.5" customHeight="1" x14ac:dyDescent="0.25">
      <c r="A88" s="3" t="s">
        <v>177</v>
      </c>
      <c r="B88" s="347" t="s">
        <v>50</v>
      </c>
      <c r="C88" s="2" t="s">
        <v>10</v>
      </c>
      <c r="D88" s="347">
        <v>13</v>
      </c>
      <c r="E88" s="241" t="s">
        <v>196</v>
      </c>
      <c r="F88" s="242" t="s">
        <v>383</v>
      </c>
      <c r="G88" s="243" t="s">
        <v>413</v>
      </c>
      <c r="H88" s="2"/>
      <c r="I88" s="421">
        <f>SUM(I89)</f>
        <v>120000</v>
      </c>
      <c r="J88" s="421">
        <f>SUM(J89)</f>
        <v>120000</v>
      </c>
    </row>
    <row r="89" spans="1:10" ht="30.75" customHeight="1" x14ac:dyDescent="0.25">
      <c r="A89" s="587" t="s">
        <v>537</v>
      </c>
      <c r="B89" s="284" t="s">
        <v>50</v>
      </c>
      <c r="C89" s="2" t="s">
        <v>10</v>
      </c>
      <c r="D89" s="347">
        <v>13</v>
      </c>
      <c r="E89" s="241" t="s">
        <v>196</v>
      </c>
      <c r="F89" s="242" t="s">
        <v>383</v>
      </c>
      <c r="G89" s="243" t="s">
        <v>413</v>
      </c>
      <c r="H89" s="2" t="s">
        <v>16</v>
      </c>
      <c r="I89" s="422">
        <v>120000</v>
      </c>
      <c r="J89" s="422">
        <v>120000</v>
      </c>
    </row>
    <row r="90" spans="1:10" ht="31.5" x14ac:dyDescent="0.25">
      <c r="A90" s="27" t="s">
        <v>126</v>
      </c>
      <c r="B90" s="30" t="s">
        <v>50</v>
      </c>
      <c r="C90" s="28" t="s">
        <v>10</v>
      </c>
      <c r="D90" s="30">
        <v>13</v>
      </c>
      <c r="E90" s="226" t="s">
        <v>197</v>
      </c>
      <c r="F90" s="227" t="s">
        <v>383</v>
      </c>
      <c r="G90" s="228" t="s">
        <v>384</v>
      </c>
      <c r="H90" s="28"/>
      <c r="I90" s="420">
        <f>SUM(I91)</f>
        <v>7621559</v>
      </c>
      <c r="J90" s="420">
        <f>SUM(J91)</f>
        <v>7621559</v>
      </c>
    </row>
    <row r="91" spans="1:10" ht="31.5" x14ac:dyDescent="0.25">
      <c r="A91" s="84" t="s">
        <v>127</v>
      </c>
      <c r="B91" s="347" t="s">
        <v>50</v>
      </c>
      <c r="C91" s="2" t="s">
        <v>10</v>
      </c>
      <c r="D91" s="347">
        <v>13</v>
      </c>
      <c r="E91" s="241" t="s">
        <v>198</v>
      </c>
      <c r="F91" s="242" t="s">
        <v>383</v>
      </c>
      <c r="G91" s="243" t="s">
        <v>384</v>
      </c>
      <c r="H91" s="2"/>
      <c r="I91" s="421">
        <f>SUM(I92)</f>
        <v>7621559</v>
      </c>
      <c r="J91" s="421">
        <f>SUM(J92)</f>
        <v>7621559</v>
      </c>
    </row>
    <row r="92" spans="1:10" ht="31.5" x14ac:dyDescent="0.25">
      <c r="A92" s="3" t="s">
        <v>84</v>
      </c>
      <c r="B92" s="347" t="s">
        <v>50</v>
      </c>
      <c r="C92" s="2" t="s">
        <v>10</v>
      </c>
      <c r="D92" s="347">
        <v>13</v>
      </c>
      <c r="E92" s="241" t="s">
        <v>198</v>
      </c>
      <c r="F92" s="242" t="s">
        <v>383</v>
      </c>
      <c r="G92" s="243" t="s">
        <v>415</v>
      </c>
      <c r="H92" s="2"/>
      <c r="I92" s="421">
        <f>SUM(I93:I95)</f>
        <v>7621559</v>
      </c>
      <c r="J92" s="421">
        <f>SUM(J93:J95)</f>
        <v>7621559</v>
      </c>
    </row>
    <row r="93" spans="1:10" ht="63" x14ac:dyDescent="0.25">
      <c r="A93" s="84" t="s">
        <v>76</v>
      </c>
      <c r="B93" s="347" t="s">
        <v>50</v>
      </c>
      <c r="C93" s="2" t="s">
        <v>10</v>
      </c>
      <c r="D93" s="347">
        <v>13</v>
      </c>
      <c r="E93" s="241" t="s">
        <v>198</v>
      </c>
      <c r="F93" s="242" t="s">
        <v>383</v>
      </c>
      <c r="G93" s="243" t="s">
        <v>415</v>
      </c>
      <c r="H93" s="2" t="s">
        <v>13</v>
      </c>
      <c r="I93" s="422">
        <v>4681501</v>
      </c>
      <c r="J93" s="422">
        <v>4681501</v>
      </c>
    </row>
    <row r="94" spans="1:10" ht="30.75" customHeight="1" x14ac:dyDescent="0.25">
      <c r="A94" s="587" t="s">
        <v>537</v>
      </c>
      <c r="B94" s="284" t="s">
        <v>50</v>
      </c>
      <c r="C94" s="2" t="s">
        <v>10</v>
      </c>
      <c r="D94" s="347">
        <v>13</v>
      </c>
      <c r="E94" s="241" t="s">
        <v>198</v>
      </c>
      <c r="F94" s="242" t="s">
        <v>383</v>
      </c>
      <c r="G94" s="243" t="s">
        <v>415</v>
      </c>
      <c r="H94" s="2" t="s">
        <v>16</v>
      </c>
      <c r="I94" s="425">
        <v>2886151</v>
      </c>
      <c r="J94" s="425">
        <v>2886151</v>
      </c>
    </row>
    <row r="95" spans="1:10" ht="17.25" customHeight="1" x14ac:dyDescent="0.25">
      <c r="A95" s="3" t="s">
        <v>18</v>
      </c>
      <c r="B95" s="347" t="s">
        <v>50</v>
      </c>
      <c r="C95" s="2" t="s">
        <v>10</v>
      </c>
      <c r="D95" s="347">
        <v>13</v>
      </c>
      <c r="E95" s="241" t="s">
        <v>198</v>
      </c>
      <c r="F95" s="242" t="s">
        <v>383</v>
      </c>
      <c r="G95" s="243" t="s">
        <v>415</v>
      </c>
      <c r="H95" s="2" t="s">
        <v>17</v>
      </c>
      <c r="I95" s="422">
        <v>53907</v>
      </c>
      <c r="J95" s="422">
        <v>53907</v>
      </c>
    </row>
    <row r="96" spans="1:10" ht="31.5" x14ac:dyDescent="0.25">
      <c r="A96" s="282" t="s">
        <v>71</v>
      </c>
      <c r="B96" s="19" t="s">
        <v>50</v>
      </c>
      <c r="C96" s="15" t="s">
        <v>15</v>
      </c>
      <c r="D96" s="19"/>
      <c r="E96" s="288"/>
      <c r="F96" s="289"/>
      <c r="G96" s="290"/>
      <c r="H96" s="15"/>
      <c r="I96" s="418">
        <f>SUM(I97)</f>
        <v>2660254</v>
      </c>
      <c r="J96" s="418">
        <f>SUM(J97)</f>
        <v>2660254</v>
      </c>
    </row>
    <row r="97" spans="1:10" ht="33.75" customHeight="1" x14ac:dyDescent="0.25">
      <c r="A97" s="97" t="s">
        <v>709</v>
      </c>
      <c r="B97" s="26" t="s">
        <v>50</v>
      </c>
      <c r="C97" s="22" t="s">
        <v>15</v>
      </c>
      <c r="D97" s="56" t="s">
        <v>57</v>
      </c>
      <c r="E97" s="297"/>
      <c r="F97" s="298"/>
      <c r="G97" s="299"/>
      <c r="H97" s="22"/>
      <c r="I97" s="419">
        <f>SUM(I98)</f>
        <v>2660254</v>
      </c>
      <c r="J97" s="419">
        <f>SUM(J98)</f>
        <v>2660254</v>
      </c>
    </row>
    <row r="98" spans="1:10" ht="63" x14ac:dyDescent="0.25">
      <c r="A98" s="75" t="s">
        <v>128</v>
      </c>
      <c r="B98" s="30" t="s">
        <v>50</v>
      </c>
      <c r="C98" s="28" t="s">
        <v>15</v>
      </c>
      <c r="D98" s="42" t="s">
        <v>57</v>
      </c>
      <c r="E98" s="232" t="s">
        <v>199</v>
      </c>
      <c r="F98" s="233" t="s">
        <v>383</v>
      </c>
      <c r="G98" s="234" t="s">
        <v>384</v>
      </c>
      <c r="H98" s="28"/>
      <c r="I98" s="420">
        <f>SUM(I99,+I105)</f>
        <v>2660254</v>
      </c>
      <c r="J98" s="420">
        <f>SUM(J99,+J105)</f>
        <v>2660254</v>
      </c>
    </row>
    <row r="99" spans="1:10" ht="96" customHeight="1" x14ac:dyDescent="0.25">
      <c r="A99" s="76" t="s">
        <v>129</v>
      </c>
      <c r="B99" s="53" t="s">
        <v>50</v>
      </c>
      <c r="C99" s="2" t="s">
        <v>15</v>
      </c>
      <c r="D99" s="8" t="s">
        <v>57</v>
      </c>
      <c r="E99" s="256" t="s">
        <v>200</v>
      </c>
      <c r="F99" s="257" t="s">
        <v>383</v>
      </c>
      <c r="G99" s="258" t="s">
        <v>384</v>
      </c>
      <c r="H99" s="2"/>
      <c r="I99" s="421">
        <f>SUM(I100)</f>
        <v>2560254</v>
      </c>
      <c r="J99" s="421">
        <f>SUM(J100)</f>
        <v>2560254</v>
      </c>
    </row>
    <row r="100" spans="1:10" ht="47.25" x14ac:dyDescent="0.25">
      <c r="A100" s="76" t="s">
        <v>416</v>
      </c>
      <c r="B100" s="53" t="s">
        <v>50</v>
      </c>
      <c r="C100" s="2" t="s">
        <v>15</v>
      </c>
      <c r="D100" s="8" t="s">
        <v>57</v>
      </c>
      <c r="E100" s="256" t="s">
        <v>200</v>
      </c>
      <c r="F100" s="257" t="s">
        <v>10</v>
      </c>
      <c r="G100" s="258" t="s">
        <v>384</v>
      </c>
      <c r="H100" s="2"/>
      <c r="I100" s="421">
        <f>SUM(I101)</f>
        <v>2560254</v>
      </c>
      <c r="J100" s="421">
        <f>SUM(J101)</f>
        <v>2560254</v>
      </c>
    </row>
    <row r="101" spans="1:10" ht="31.5" x14ac:dyDescent="0.25">
      <c r="A101" s="3" t="s">
        <v>84</v>
      </c>
      <c r="B101" s="347" t="s">
        <v>50</v>
      </c>
      <c r="C101" s="2" t="s">
        <v>15</v>
      </c>
      <c r="D101" s="8" t="s">
        <v>57</v>
      </c>
      <c r="E101" s="256" t="s">
        <v>200</v>
      </c>
      <c r="F101" s="257" t="s">
        <v>10</v>
      </c>
      <c r="G101" s="258" t="s">
        <v>415</v>
      </c>
      <c r="H101" s="2"/>
      <c r="I101" s="421">
        <f>SUM(I102:I104)</f>
        <v>2560254</v>
      </c>
      <c r="J101" s="421">
        <f>SUM(J102:J104)</f>
        <v>2560254</v>
      </c>
    </row>
    <row r="102" spans="1:10" ht="63" x14ac:dyDescent="0.25">
      <c r="A102" s="84" t="s">
        <v>76</v>
      </c>
      <c r="B102" s="347" t="s">
        <v>50</v>
      </c>
      <c r="C102" s="2" t="s">
        <v>15</v>
      </c>
      <c r="D102" s="8" t="s">
        <v>57</v>
      </c>
      <c r="E102" s="256" t="s">
        <v>200</v>
      </c>
      <c r="F102" s="257" t="s">
        <v>10</v>
      </c>
      <c r="G102" s="258" t="s">
        <v>415</v>
      </c>
      <c r="H102" s="2" t="s">
        <v>13</v>
      </c>
      <c r="I102" s="422">
        <v>2495254</v>
      </c>
      <c r="J102" s="422">
        <v>2495254</v>
      </c>
    </row>
    <row r="103" spans="1:10" ht="33.75" customHeight="1" x14ac:dyDescent="0.25">
      <c r="A103" s="587" t="s">
        <v>537</v>
      </c>
      <c r="B103" s="284" t="s">
        <v>50</v>
      </c>
      <c r="C103" s="2" t="s">
        <v>15</v>
      </c>
      <c r="D103" s="8" t="s">
        <v>57</v>
      </c>
      <c r="E103" s="256" t="s">
        <v>200</v>
      </c>
      <c r="F103" s="257" t="s">
        <v>10</v>
      </c>
      <c r="G103" s="258" t="s">
        <v>415</v>
      </c>
      <c r="H103" s="2" t="s">
        <v>16</v>
      </c>
      <c r="I103" s="422">
        <v>64000</v>
      </c>
      <c r="J103" s="422">
        <v>64000</v>
      </c>
    </row>
    <row r="104" spans="1:10" ht="16.5" customHeight="1" x14ac:dyDescent="0.25">
      <c r="A104" s="3" t="s">
        <v>18</v>
      </c>
      <c r="B104" s="347" t="s">
        <v>50</v>
      </c>
      <c r="C104" s="2" t="s">
        <v>15</v>
      </c>
      <c r="D104" s="8" t="s">
        <v>57</v>
      </c>
      <c r="E104" s="256" t="s">
        <v>200</v>
      </c>
      <c r="F104" s="257" t="s">
        <v>10</v>
      </c>
      <c r="G104" s="258" t="s">
        <v>415</v>
      </c>
      <c r="H104" s="2" t="s">
        <v>17</v>
      </c>
      <c r="I104" s="422">
        <v>1000</v>
      </c>
      <c r="J104" s="422">
        <v>1000</v>
      </c>
    </row>
    <row r="105" spans="1:10" ht="111.75" customHeight="1" x14ac:dyDescent="0.25">
      <c r="A105" s="344" t="s">
        <v>511</v>
      </c>
      <c r="B105" s="53" t="s">
        <v>50</v>
      </c>
      <c r="C105" s="44" t="s">
        <v>15</v>
      </c>
      <c r="D105" s="60" t="s">
        <v>57</v>
      </c>
      <c r="E105" s="235" t="s">
        <v>507</v>
      </c>
      <c r="F105" s="236" t="s">
        <v>383</v>
      </c>
      <c r="G105" s="237" t="s">
        <v>384</v>
      </c>
      <c r="H105" s="2"/>
      <c r="I105" s="421">
        <f t="shared" ref="I105:J107" si="9">SUM(I106)</f>
        <v>100000</v>
      </c>
      <c r="J105" s="421">
        <f t="shared" si="9"/>
        <v>100000</v>
      </c>
    </row>
    <row r="106" spans="1:10" ht="48" customHeight="1" x14ac:dyDescent="0.25">
      <c r="A106" s="101" t="s">
        <v>509</v>
      </c>
      <c r="B106" s="53" t="s">
        <v>50</v>
      </c>
      <c r="C106" s="44" t="s">
        <v>15</v>
      </c>
      <c r="D106" s="60" t="s">
        <v>57</v>
      </c>
      <c r="E106" s="235" t="s">
        <v>507</v>
      </c>
      <c r="F106" s="236" t="s">
        <v>10</v>
      </c>
      <c r="G106" s="237" t="s">
        <v>384</v>
      </c>
      <c r="H106" s="2"/>
      <c r="I106" s="421">
        <f t="shared" si="9"/>
        <v>100000</v>
      </c>
      <c r="J106" s="421">
        <f t="shared" si="9"/>
        <v>100000</v>
      </c>
    </row>
    <row r="107" spans="1:10" ht="48" customHeight="1" x14ac:dyDescent="0.25">
      <c r="A107" s="3" t="s">
        <v>510</v>
      </c>
      <c r="B107" s="53" t="s">
        <v>50</v>
      </c>
      <c r="C107" s="44" t="s">
        <v>15</v>
      </c>
      <c r="D107" s="60" t="s">
        <v>57</v>
      </c>
      <c r="E107" s="235" t="s">
        <v>507</v>
      </c>
      <c r="F107" s="236" t="s">
        <v>10</v>
      </c>
      <c r="G107" s="243" t="s">
        <v>508</v>
      </c>
      <c r="H107" s="2"/>
      <c r="I107" s="421">
        <f t="shared" si="9"/>
        <v>100000</v>
      </c>
      <c r="J107" s="421">
        <f t="shared" si="9"/>
        <v>100000</v>
      </c>
    </row>
    <row r="108" spans="1:10" ht="31.5" customHeight="1" x14ac:dyDescent="0.25">
      <c r="A108" s="587" t="s">
        <v>537</v>
      </c>
      <c r="B108" s="53" t="s">
        <v>50</v>
      </c>
      <c r="C108" s="44" t="s">
        <v>15</v>
      </c>
      <c r="D108" s="60" t="s">
        <v>57</v>
      </c>
      <c r="E108" s="235" t="s">
        <v>507</v>
      </c>
      <c r="F108" s="236" t="s">
        <v>10</v>
      </c>
      <c r="G108" s="243" t="s">
        <v>508</v>
      </c>
      <c r="H108" s="2" t="s">
        <v>16</v>
      </c>
      <c r="I108" s="422">
        <v>100000</v>
      </c>
      <c r="J108" s="422">
        <v>100000</v>
      </c>
    </row>
    <row r="109" spans="1:10" ht="15.75" x14ac:dyDescent="0.25">
      <c r="A109" s="282" t="s">
        <v>25</v>
      </c>
      <c r="B109" s="19" t="s">
        <v>50</v>
      </c>
      <c r="C109" s="15" t="s">
        <v>20</v>
      </c>
      <c r="D109" s="19"/>
      <c r="E109" s="288"/>
      <c r="F109" s="289"/>
      <c r="G109" s="290"/>
      <c r="H109" s="15"/>
      <c r="I109" s="418">
        <f>SUM(I110+I116+I126)</f>
        <v>8570038</v>
      </c>
      <c r="J109" s="418">
        <f>SUM(J110+J116+J126)</f>
        <v>10343382</v>
      </c>
    </row>
    <row r="110" spans="1:10" ht="15.75" x14ac:dyDescent="0.25">
      <c r="A110" s="97" t="s">
        <v>236</v>
      </c>
      <c r="B110" s="26" t="s">
        <v>50</v>
      </c>
      <c r="C110" s="22" t="s">
        <v>20</v>
      </c>
      <c r="D110" s="56" t="s">
        <v>35</v>
      </c>
      <c r="E110" s="297"/>
      <c r="F110" s="298"/>
      <c r="G110" s="299"/>
      <c r="H110" s="22"/>
      <c r="I110" s="419">
        <f t="shared" ref="I110:J114" si="10">SUM(I111)</f>
        <v>20894</v>
      </c>
      <c r="J110" s="419">
        <f t="shared" si="10"/>
        <v>20894</v>
      </c>
    </row>
    <row r="111" spans="1:10" ht="63" x14ac:dyDescent="0.25">
      <c r="A111" s="75" t="s">
        <v>132</v>
      </c>
      <c r="B111" s="30" t="s">
        <v>50</v>
      </c>
      <c r="C111" s="28" t="s">
        <v>20</v>
      </c>
      <c r="D111" s="30" t="s">
        <v>35</v>
      </c>
      <c r="E111" s="226" t="s">
        <v>417</v>
      </c>
      <c r="F111" s="227" t="s">
        <v>383</v>
      </c>
      <c r="G111" s="228" t="s">
        <v>384</v>
      </c>
      <c r="H111" s="28"/>
      <c r="I111" s="420">
        <f t="shared" si="10"/>
        <v>20894</v>
      </c>
      <c r="J111" s="420">
        <f t="shared" si="10"/>
        <v>20894</v>
      </c>
    </row>
    <row r="112" spans="1:10" ht="81" customHeight="1" x14ac:dyDescent="0.25">
      <c r="A112" s="76" t="s">
        <v>172</v>
      </c>
      <c r="B112" s="53" t="s">
        <v>50</v>
      </c>
      <c r="C112" s="44" t="s">
        <v>20</v>
      </c>
      <c r="D112" s="53" t="s">
        <v>35</v>
      </c>
      <c r="E112" s="229" t="s">
        <v>207</v>
      </c>
      <c r="F112" s="230" t="s">
        <v>383</v>
      </c>
      <c r="G112" s="231" t="s">
        <v>384</v>
      </c>
      <c r="H112" s="44"/>
      <c r="I112" s="421">
        <f t="shared" si="10"/>
        <v>20894</v>
      </c>
      <c r="J112" s="421">
        <f t="shared" si="10"/>
        <v>20894</v>
      </c>
    </row>
    <row r="113" spans="1:12" ht="33.75" customHeight="1" x14ac:dyDescent="0.25">
      <c r="A113" s="76" t="s">
        <v>418</v>
      </c>
      <c r="B113" s="53" t="s">
        <v>50</v>
      </c>
      <c r="C113" s="44" t="s">
        <v>20</v>
      </c>
      <c r="D113" s="53" t="s">
        <v>35</v>
      </c>
      <c r="E113" s="229" t="s">
        <v>207</v>
      </c>
      <c r="F113" s="230" t="s">
        <v>10</v>
      </c>
      <c r="G113" s="231" t="s">
        <v>384</v>
      </c>
      <c r="H113" s="44"/>
      <c r="I113" s="421">
        <f t="shared" si="10"/>
        <v>20894</v>
      </c>
      <c r="J113" s="421">
        <f t="shared" si="10"/>
        <v>20894</v>
      </c>
    </row>
    <row r="114" spans="1:12" ht="15.75" customHeight="1" x14ac:dyDescent="0.25">
      <c r="A114" s="76" t="s">
        <v>173</v>
      </c>
      <c r="B114" s="53" t="s">
        <v>50</v>
      </c>
      <c r="C114" s="44" t="s">
        <v>20</v>
      </c>
      <c r="D114" s="53" t="s">
        <v>35</v>
      </c>
      <c r="E114" s="229" t="s">
        <v>207</v>
      </c>
      <c r="F114" s="230" t="s">
        <v>10</v>
      </c>
      <c r="G114" s="231" t="s">
        <v>419</v>
      </c>
      <c r="H114" s="44"/>
      <c r="I114" s="421">
        <f t="shared" si="10"/>
        <v>20894</v>
      </c>
      <c r="J114" s="421">
        <f t="shared" si="10"/>
        <v>20894</v>
      </c>
    </row>
    <row r="115" spans="1:12" ht="31.5" x14ac:dyDescent="0.25">
      <c r="A115" s="587" t="s">
        <v>537</v>
      </c>
      <c r="B115" s="347" t="s">
        <v>50</v>
      </c>
      <c r="C115" s="44" t="s">
        <v>20</v>
      </c>
      <c r="D115" s="53" t="s">
        <v>35</v>
      </c>
      <c r="E115" s="229" t="s">
        <v>207</v>
      </c>
      <c r="F115" s="230" t="s">
        <v>10</v>
      </c>
      <c r="G115" s="231" t="s">
        <v>419</v>
      </c>
      <c r="H115" s="2" t="s">
        <v>16</v>
      </c>
      <c r="I115" s="423">
        <v>20894</v>
      </c>
      <c r="J115" s="423">
        <v>20894</v>
      </c>
    </row>
    <row r="116" spans="1:12" ht="15.75" x14ac:dyDescent="0.25">
      <c r="A116" s="97" t="s">
        <v>131</v>
      </c>
      <c r="B116" s="26" t="s">
        <v>50</v>
      </c>
      <c r="C116" s="22" t="s">
        <v>20</v>
      </c>
      <c r="D116" s="26" t="s">
        <v>32</v>
      </c>
      <c r="E116" s="98"/>
      <c r="F116" s="291"/>
      <c r="G116" s="292"/>
      <c r="H116" s="22"/>
      <c r="I116" s="419">
        <f>SUM(I117)</f>
        <v>7793390</v>
      </c>
      <c r="J116" s="419">
        <f>SUM(J117)</f>
        <v>7984540</v>
      </c>
    </row>
    <row r="117" spans="1:12" ht="63" x14ac:dyDescent="0.25">
      <c r="A117" s="75" t="s">
        <v>132</v>
      </c>
      <c r="B117" s="30" t="s">
        <v>50</v>
      </c>
      <c r="C117" s="28" t="s">
        <v>20</v>
      </c>
      <c r="D117" s="30" t="s">
        <v>32</v>
      </c>
      <c r="E117" s="226" t="s">
        <v>417</v>
      </c>
      <c r="F117" s="227" t="s">
        <v>383</v>
      </c>
      <c r="G117" s="228" t="s">
        <v>384</v>
      </c>
      <c r="H117" s="28"/>
      <c r="I117" s="420">
        <f>SUM(I118+I122)</f>
        <v>7793390</v>
      </c>
      <c r="J117" s="420">
        <f>SUM(J118+J122)</f>
        <v>7984540</v>
      </c>
    </row>
    <row r="118" spans="1:12" ht="79.5" customHeight="1" x14ac:dyDescent="0.25">
      <c r="A118" s="76" t="s">
        <v>133</v>
      </c>
      <c r="B118" s="53" t="s">
        <v>50</v>
      </c>
      <c r="C118" s="44" t="s">
        <v>20</v>
      </c>
      <c r="D118" s="53" t="s">
        <v>32</v>
      </c>
      <c r="E118" s="229" t="s">
        <v>202</v>
      </c>
      <c r="F118" s="230" t="s">
        <v>383</v>
      </c>
      <c r="G118" s="231" t="s">
        <v>384</v>
      </c>
      <c r="H118" s="44"/>
      <c r="I118" s="421">
        <f t="shared" ref="I118:J120" si="11">SUM(I119)</f>
        <v>7742510</v>
      </c>
      <c r="J118" s="421">
        <f t="shared" si="11"/>
        <v>7933660</v>
      </c>
    </row>
    <row r="119" spans="1:12" ht="47.25" customHeight="1" x14ac:dyDescent="0.25">
      <c r="A119" s="76" t="s">
        <v>420</v>
      </c>
      <c r="B119" s="53" t="s">
        <v>50</v>
      </c>
      <c r="C119" s="44" t="s">
        <v>20</v>
      </c>
      <c r="D119" s="53" t="s">
        <v>32</v>
      </c>
      <c r="E119" s="229" t="s">
        <v>202</v>
      </c>
      <c r="F119" s="230" t="s">
        <v>10</v>
      </c>
      <c r="G119" s="231" t="s">
        <v>384</v>
      </c>
      <c r="H119" s="44"/>
      <c r="I119" s="421">
        <f t="shared" si="11"/>
        <v>7742510</v>
      </c>
      <c r="J119" s="421">
        <f t="shared" si="11"/>
        <v>7933660</v>
      </c>
    </row>
    <row r="120" spans="1:12" ht="33.75" customHeight="1" x14ac:dyDescent="0.25">
      <c r="A120" s="76" t="s">
        <v>134</v>
      </c>
      <c r="B120" s="53" t="s">
        <v>50</v>
      </c>
      <c r="C120" s="44" t="s">
        <v>20</v>
      </c>
      <c r="D120" s="53" t="s">
        <v>32</v>
      </c>
      <c r="E120" s="229" t="s">
        <v>202</v>
      </c>
      <c r="F120" s="230" t="s">
        <v>10</v>
      </c>
      <c r="G120" s="231" t="s">
        <v>421</v>
      </c>
      <c r="H120" s="44"/>
      <c r="I120" s="421">
        <f t="shared" si="11"/>
        <v>7742510</v>
      </c>
      <c r="J120" s="421">
        <f t="shared" si="11"/>
        <v>7933660</v>
      </c>
      <c r="K120" s="389"/>
      <c r="L120" s="389"/>
    </row>
    <row r="121" spans="1:12" ht="33.75" customHeight="1" x14ac:dyDescent="0.25">
      <c r="A121" s="76" t="s">
        <v>171</v>
      </c>
      <c r="B121" s="53" t="s">
        <v>50</v>
      </c>
      <c r="C121" s="44" t="s">
        <v>20</v>
      </c>
      <c r="D121" s="53" t="s">
        <v>32</v>
      </c>
      <c r="E121" s="229" t="s">
        <v>202</v>
      </c>
      <c r="F121" s="230" t="s">
        <v>10</v>
      </c>
      <c r="G121" s="231" t="s">
        <v>421</v>
      </c>
      <c r="H121" s="44" t="s">
        <v>170</v>
      </c>
      <c r="I121" s="423">
        <v>7742510</v>
      </c>
      <c r="J121" s="423">
        <v>7933660</v>
      </c>
    </row>
    <row r="122" spans="1:12" ht="78.75" x14ac:dyDescent="0.25">
      <c r="A122" s="76" t="s">
        <v>235</v>
      </c>
      <c r="B122" s="53" t="s">
        <v>50</v>
      </c>
      <c r="C122" s="44" t="s">
        <v>20</v>
      </c>
      <c r="D122" s="119" t="s">
        <v>32</v>
      </c>
      <c r="E122" s="229" t="s">
        <v>233</v>
      </c>
      <c r="F122" s="230" t="s">
        <v>383</v>
      </c>
      <c r="G122" s="231" t="s">
        <v>384</v>
      </c>
      <c r="H122" s="44"/>
      <c r="I122" s="421">
        <f t="shared" ref="I122:J124" si="12">SUM(I123)</f>
        <v>50880</v>
      </c>
      <c r="J122" s="421">
        <f t="shared" si="12"/>
        <v>50880</v>
      </c>
    </row>
    <row r="123" spans="1:12" ht="47.25" x14ac:dyDescent="0.25">
      <c r="A123" s="76" t="s">
        <v>426</v>
      </c>
      <c r="B123" s="53" t="s">
        <v>50</v>
      </c>
      <c r="C123" s="44" t="s">
        <v>20</v>
      </c>
      <c r="D123" s="119" t="s">
        <v>32</v>
      </c>
      <c r="E123" s="229" t="s">
        <v>233</v>
      </c>
      <c r="F123" s="230" t="s">
        <v>10</v>
      </c>
      <c r="G123" s="231" t="s">
        <v>384</v>
      </c>
      <c r="H123" s="44"/>
      <c r="I123" s="421">
        <f t="shared" si="12"/>
        <v>50880</v>
      </c>
      <c r="J123" s="421">
        <f t="shared" si="12"/>
        <v>50880</v>
      </c>
    </row>
    <row r="124" spans="1:12" ht="31.5" x14ac:dyDescent="0.25">
      <c r="A124" s="76" t="s">
        <v>234</v>
      </c>
      <c r="B124" s="53" t="s">
        <v>50</v>
      </c>
      <c r="C124" s="44" t="s">
        <v>20</v>
      </c>
      <c r="D124" s="119" t="s">
        <v>32</v>
      </c>
      <c r="E124" s="229" t="s">
        <v>233</v>
      </c>
      <c r="F124" s="230" t="s">
        <v>10</v>
      </c>
      <c r="G124" s="231" t="s">
        <v>427</v>
      </c>
      <c r="H124" s="44"/>
      <c r="I124" s="421">
        <f t="shared" si="12"/>
        <v>50880</v>
      </c>
      <c r="J124" s="421">
        <f t="shared" si="12"/>
        <v>50880</v>
      </c>
    </row>
    <row r="125" spans="1:12" ht="31.5" customHeight="1" x14ac:dyDescent="0.25">
      <c r="A125" s="591" t="s">
        <v>537</v>
      </c>
      <c r="B125" s="284" t="s">
        <v>50</v>
      </c>
      <c r="C125" s="44" t="s">
        <v>20</v>
      </c>
      <c r="D125" s="119" t="s">
        <v>32</v>
      </c>
      <c r="E125" s="229" t="s">
        <v>233</v>
      </c>
      <c r="F125" s="230" t="s">
        <v>10</v>
      </c>
      <c r="G125" s="231" t="s">
        <v>427</v>
      </c>
      <c r="H125" s="44" t="s">
        <v>16</v>
      </c>
      <c r="I125" s="423">
        <v>50880</v>
      </c>
      <c r="J125" s="423">
        <v>50880</v>
      </c>
    </row>
    <row r="126" spans="1:12" ht="15.75" x14ac:dyDescent="0.25">
      <c r="A126" s="97" t="s">
        <v>26</v>
      </c>
      <c r="B126" s="26" t="s">
        <v>50</v>
      </c>
      <c r="C126" s="22" t="s">
        <v>20</v>
      </c>
      <c r="D126" s="26">
        <v>12</v>
      </c>
      <c r="E126" s="98"/>
      <c r="F126" s="291"/>
      <c r="G126" s="292"/>
      <c r="H126" s="22"/>
      <c r="I126" s="419">
        <f>SUM(I127,I139+I132)</f>
        <v>755754</v>
      </c>
      <c r="J126" s="419">
        <f>SUM(J127,J139+J132)</f>
        <v>2337948</v>
      </c>
    </row>
    <row r="127" spans="1:12" ht="47.25" x14ac:dyDescent="0.25">
      <c r="A127" s="27" t="s">
        <v>124</v>
      </c>
      <c r="B127" s="30" t="s">
        <v>50</v>
      </c>
      <c r="C127" s="28" t="s">
        <v>20</v>
      </c>
      <c r="D127" s="30">
        <v>12</v>
      </c>
      <c r="E127" s="226" t="s">
        <v>408</v>
      </c>
      <c r="F127" s="227" t="s">
        <v>383</v>
      </c>
      <c r="G127" s="228" t="s">
        <v>384</v>
      </c>
      <c r="H127" s="28"/>
      <c r="I127" s="420">
        <f t="shared" ref="I127:J130" si="13">SUM(I128)</f>
        <v>100000</v>
      </c>
      <c r="J127" s="420">
        <f t="shared" si="13"/>
        <v>100000</v>
      </c>
    </row>
    <row r="128" spans="1:12" ht="78.75" customHeight="1" x14ac:dyDescent="0.25">
      <c r="A128" s="54" t="s">
        <v>125</v>
      </c>
      <c r="B128" s="53" t="s">
        <v>50</v>
      </c>
      <c r="C128" s="2" t="s">
        <v>20</v>
      </c>
      <c r="D128" s="347">
        <v>12</v>
      </c>
      <c r="E128" s="241" t="s">
        <v>192</v>
      </c>
      <c r="F128" s="242" t="s">
        <v>383</v>
      </c>
      <c r="G128" s="243" t="s">
        <v>384</v>
      </c>
      <c r="H128" s="2"/>
      <c r="I128" s="421">
        <f t="shared" si="13"/>
        <v>100000</v>
      </c>
      <c r="J128" s="421">
        <f t="shared" si="13"/>
        <v>100000</v>
      </c>
    </row>
    <row r="129" spans="1:10" ht="47.25" x14ac:dyDescent="0.25">
      <c r="A129" s="54" t="s">
        <v>409</v>
      </c>
      <c r="B129" s="53" t="s">
        <v>50</v>
      </c>
      <c r="C129" s="2" t="s">
        <v>20</v>
      </c>
      <c r="D129" s="347">
        <v>12</v>
      </c>
      <c r="E129" s="241" t="s">
        <v>192</v>
      </c>
      <c r="F129" s="242" t="s">
        <v>10</v>
      </c>
      <c r="G129" s="243" t="s">
        <v>384</v>
      </c>
      <c r="H129" s="2"/>
      <c r="I129" s="421">
        <f>SUM(I130)</f>
        <v>100000</v>
      </c>
      <c r="J129" s="421">
        <f>SUM(J130)</f>
        <v>100000</v>
      </c>
    </row>
    <row r="130" spans="1:10" ht="16.5" customHeight="1" x14ac:dyDescent="0.25">
      <c r="A130" s="84" t="s">
        <v>411</v>
      </c>
      <c r="B130" s="347" t="s">
        <v>50</v>
      </c>
      <c r="C130" s="2" t="s">
        <v>20</v>
      </c>
      <c r="D130" s="347">
        <v>12</v>
      </c>
      <c r="E130" s="241" t="s">
        <v>192</v>
      </c>
      <c r="F130" s="242" t="s">
        <v>10</v>
      </c>
      <c r="G130" s="243" t="s">
        <v>410</v>
      </c>
      <c r="H130" s="2"/>
      <c r="I130" s="421">
        <f t="shared" si="13"/>
        <v>100000</v>
      </c>
      <c r="J130" s="421">
        <f t="shared" si="13"/>
        <v>100000</v>
      </c>
    </row>
    <row r="131" spans="1:10" ht="33" customHeight="1" x14ac:dyDescent="0.25">
      <c r="A131" s="587" t="s">
        <v>537</v>
      </c>
      <c r="B131" s="284" t="s">
        <v>50</v>
      </c>
      <c r="C131" s="2" t="s">
        <v>20</v>
      </c>
      <c r="D131" s="347">
        <v>12</v>
      </c>
      <c r="E131" s="241" t="s">
        <v>192</v>
      </c>
      <c r="F131" s="242" t="s">
        <v>10</v>
      </c>
      <c r="G131" s="243" t="s">
        <v>410</v>
      </c>
      <c r="H131" s="2" t="s">
        <v>16</v>
      </c>
      <c r="I131" s="422">
        <v>100000</v>
      </c>
      <c r="J131" s="422">
        <v>100000</v>
      </c>
    </row>
    <row r="132" spans="1:10" s="620" customFormat="1" ht="52.5" customHeight="1" x14ac:dyDescent="0.25">
      <c r="A132" s="75" t="s">
        <v>178</v>
      </c>
      <c r="B132" s="30" t="s">
        <v>50</v>
      </c>
      <c r="C132" s="28" t="s">
        <v>20</v>
      </c>
      <c r="D132" s="30">
        <v>12</v>
      </c>
      <c r="E132" s="226" t="s">
        <v>566</v>
      </c>
      <c r="F132" s="227" t="s">
        <v>383</v>
      </c>
      <c r="G132" s="228" t="s">
        <v>384</v>
      </c>
      <c r="H132" s="28"/>
      <c r="I132" s="420">
        <f>SUM(I133)</f>
        <v>645754</v>
      </c>
      <c r="J132" s="420">
        <f>SUM(J133)</f>
        <v>2227948</v>
      </c>
    </row>
    <row r="133" spans="1:10" s="620" customFormat="1" ht="80.25" customHeight="1" x14ac:dyDescent="0.25">
      <c r="A133" s="76" t="s">
        <v>179</v>
      </c>
      <c r="B133" s="53" t="s">
        <v>50</v>
      </c>
      <c r="C133" s="44" t="s">
        <v>20</v>
      </c>
      <c r="D133" s="53">
        <v>12</v>
      </c>
      <c r="E133" s="229" t="s">
        <v>206</v>
      </c>
      <c r="F133" s="230" t="s">
        <v>383</v>
      </c>
      <c r="G133" s="231" t="s">
        <v>384</v>
      </c>
      <c r="H133" s="44"/>
      <c r="I133" s="421">
        <f>SUM(I134)</f>
        <v>645754</v>
      </c>
      <c r="J133" s="421">
        <f>SUM(J134)</f>
        <v>2227948</v>
      </c>
    </row>
    <row r="134" spans="1:10" s="620" customFormat="1" ht="33" customHeight="1" x14ac:dyDescent="0.25">
      <c r="A134" s="76" t="s">
        <v>440</v>
      </c>
      <c r="B134" s="53" t="s">
        <v>50</v>
      </c>
      <c r="C134" s="44" t="s">
        <v>20</v>
      </c>
      <c r="D134" s="53">
        <v>12</v>
      </c>
      <c r="E134" s="229" t="s">
        <v>206</v>
      </c>
      <c r="F134" s="230" t="s">
        <v>10</v>
      </c>
      <c r="G134" s="231" t="s">
        <v>384</v>
      </c>
      <c r="H134" s="44"/>
      <c r="I134" s="421">
        <f>SUM(I135+I137)</f>
        <v>645754</v>
      </c>
      <c r="J134" s="421">
        <f>SUM(J135+J137)</f>
        <v>2227948</v>
      </c>
    </row>
    <row r="135" spans="1:10" s="620" customFormat="1" ht="49.5" customHeight="1" x14ac:dyDescent="0.25">
      <c r="A135" s="76" t="s">
        <v>674</v>
      </c>
      <c r="B135" s="53" t="s">
        <v>50</v>
      </c>
      <c r="C135" s="44" t="s">
        <v>20</v>
      </c>
      <c r="D135" s="53">
        <v>12</v>
      </c>
      <c r="E135" s="229" t="s">
        <v>206</v>
      </c>
      <c r="F135" s="230" t="s">
        <v>10</v>
      </c>
      <c r="G135" s="387">
        <v>13600</v>
      </c>
      <c r="H135" s="44"/>
      <c r="I135" s="421">
        <f>SUM(I136:I136)</f>
        <v>452029</v>
      </c>
      <c r="J135" s="421">
        <f>SUM(J136:J136)</f>
        <v>1559564</v>
      </c>
    </row>
    <row r="136" spans="1:10" s="620" customFormat="1" ht="31.5" x14ac:dyDescent="0.25">
      <c r="A136" s="587" t="s">
        <v>537</v>
      </c>
      <c r="B136" s="53" t="s">
        <v>50</v>
      </c>
      <c r="C136" s="44" t="s">
        <v>20</v>
      </c>
      <c r="D136" s="53">
        <v>12</v>
      </c>
      <c r="E136" s="229" t="s">
        <v>206</v>
      </c>
      <c r="F136" s="230" t="s">
        <v>10</v>
      </c>
      <c r="G136" s="387">
        <v>13600</v>
      </c>
      <c r="H136" s="44" t="s">
        <v>16</v>
      </c>
      <c r="I136" s="423">
        <v>452029</v>
      </c>
      <c r="J136" s="423">
        <v>1559564</v>
      </c>
    </row>
    <row r="137" spans="1:10" s="620" customFormat="1" ht="33.75" customHeight="1" x14ac:dyDescent="0.25">
      <c r="A137" s="76" t="s">
        <v>675</v>
      </c>
      <c r="B137" s="53" t="s">
        <v>50</v>
      </c>
      <c r="C137" s="44" t="s">
        <v>20</v>
      </c>
      <c r="D137" s="53">
        <v>12</v>
      </c>
      <c r="E137" s="229" t="s">
        <v>206</v>
      </c>
      <c r="F137" s="230" t="s">
        <v>10</v>
      </c>
      <c r="G137" s="231" t="s">
        <v>575</v>
      </c>
      <c r="H137" s="44"/>
      <c r="I137" s="421">
        <f>SUM(I138:I138)</f>
        <v>193725</v>
      </c>
      <c r="J137" s="421">
        <f>SUM(J138:J138)</f>
        <v>668384</v>
      </c>
    </row>
    <row r="138" spans="1:10" s="620" customFormat="1" ht="31.5" x14ac:dyDescent="0.25">
      <c r="A138" s="587" t="s">
        <v>537</v>
      </c>
      <c r="B138" s="53" t="s">
        <v>50</v>
      </c>
      <c r="C138" s="44" t="s">
        <v>20</v>
      </c>
      <c r="D138" s="53">
        <v>12</v>
      </c>
      <c r="E138" s="229" t="s">
        <v>206</v>
      </c>
      <c r="F138" s="230" t="s">
        <v>10</v>
      </c>
      <c r="G138" s="231" t="s">
        <v>575</v>
      </c>
      <c r="H138" s="44" t="s">
        <v>16</v>
      </c>
      <c r="I138" s="423">
        <v>193725</v>
      </c>
      <c r="J138" s="423">
        <v>668384</v>
      </c>
    </row>
    <row r="139" spans="1:10" ht="31.5" x14ac:dyDescent="0.25">
      <c r="A139" s="65" t="s">
        <v>135</v>
      </c>
      <c r="B139" s="33" t="s">
        <v>50</v>
      </c>
      <c r="C139" s="29" t="s">
        <v>20</v>
      </c>
      <c r="D139" s="29" t="s">
        <v>74</v>
      </c>
      <c r="E139" s="220" t="s">
        <v>204</v>
      </c>
      <c r="F139" s="221" t="s">
        <v>383</v>
      </c>
      <c r="G139" s="222" t="s">
        <v>384</v>
      </c>
      <c r="H139" s="28"/>
      <c r="I139" s="420">
        <f t="shared" ref="I139:J142" si="14">SUM(I140)</f>
        <v>10000</v>
      </c>
      <c r="J139" s="420">
        <f t="shared" si="14"/>
        <v>10000</v>
      </c>
    </row>
    <row r="140" spans="1:10" ht="63" customHeight="1" x14ac:dyDescent="0.25">
      <c r="A140" s="84" t="s">
        <v>136</v>
      </c>
      <c r="B140" s="361" t="s">
        <v>50</v>
      </c>
      <c r="C140" s="5" t="s">
        <v>20</v>
      </c>
      <c r="D140" s="361">
        <v>12</v>
      </c>
      <c r="E140" s="241" t="s">
        <v>205</v>
      </c>
      <c r="F140" s="242" t="s">
        <v>383</v>
      </c>
      <c r="G140" s="243" t="s">
        <v>384</v>
      </c>
      <c r="H140" s="271"/>
      <c r="I140" s="421">
        <f t="shared" si="14"/>
        <v>10000</v>
      </c>
      <c r="J140" s="421">
        <f t="shared" si="14"/>
        <v>10000</v>
      </c>
    </row>
    <row r="141" spans="1:10" ht="63" x14ac:dyDescent="0.25">
      <c r="A141" s="84" t="s">
        <v>431</v>
      </c>
      <c r="B141" s="361" t="s">
        <v>50</v>
      </c>
      <c r="C141" s="5" t="s">
        <v>20</v>
      </c>
      <c r="D141" s="361">
        <v>12</v>
      </c>
      <c r="E141" s="241" t="s">
        <v>205</v>
      </c>
      <c r="F141" s="242" t="s">
        <v>10</v>
      </c>
      <c r="G141" s="243" t="s">
        <v>384</v>
      </c>
      <c r="H141" s="271"/>
      <c r="I141" s="421">
        <f t="shared" si="14"/>
        <v>10000</v>
      </c>
      <c r="J141" s="421">
        <f t="shared" si="14"/>
        <v>10000</v>
      </c>
    </row>
    <row r="142" spans="1:10" ht="31.5" x14ac:dyDescent="0.25">
      <c r="A142" s="3" t="s">
        <v>433</v>
      </c>
      <c r="B142" s="361" t="s">
        <v>50</v>
      </c>
      <c r="C142" s="5" t="s">
        <v>20</v>
      </c>
      <c r="D142" s="361">
        <v>12</v>
      </c>
      <c r="E142" s="241" t="s">
        <v>205</v>
      </c>
      <c r="F142" s="242" t="s">
        <v>10</v>
      </c>
      <c r="G142" s="243" t="s">
        <v>432</v>
      </c>
      <c r="H142" s="271"/>
      <c r="I142" s="421">
        <f t="shared" si="14"/>
        <v>10000</v>
      </c>
      <c r="J142" s="421">
        <f t="shared" si="14"/>
        <v>10000</v>
      </c>
    </row>
    <row r="143" spans="1:10" ht="16.5" customHeight="1" x14ac:dyDescent="0.25">
      <c r="A143" s="84" t="s">
        <v>18</v>
      </c>
      <c r="B143" s="361" t="s">
        <v>50</v>
      </c>
      <c r="C143" s="5" t="s">
        <v>20</v>
      </c>
      <c r="D143" s="361">
        <v>12</v>
      </c>
      <c r="E143" s="241" t="s">
        <v>205</v>
      </c>
      <c r="F143" s="242" t="s">
        <v>10</v>
      </c>
      <c r="G143" s="243" t="s">
        <v>432</v>
      </c>
      <c r="H143" s="271" t="s">
        <v>17</v>
      </c>
      <c r="I143" s="423">
        <v>10000</v>
      </c>
      <c r="J143" s="423">
        <v>10000</v>
      </c>
    </row>
    <row r="144" spans="1:10" s="612" customFormat="1" ht="15.75" x14ac:dyDescent="0.25">
      <c r="A144" s="17" t="s">
        <v>139</v>
      </c>
      <c r="B144" s="20" t="s">
        <v>50</v>
      </c>
      <c r="C144" s="18" t="s">
        <v>98</v>
      </c>
      <c r="D144" s="20"/>
      <c r="E144" s="288"/>
      <c r="F144" s="289"/>
      <c r="G144" s="290"/>
      <c r="H144" s="277"/>
      <c r="I144" s="418">
        <f t="shared" ref="I144:J147" si="15">SUM(I145)</f>
        <v>18712911</v>
      </c>
      <c r="J144" s="418">
        <f t="shared" si="15"/>
        <v>0</v>
      </c>
    </row>
    <row r="145" spans="1:10" s="612" customFormat="1" ht="15.75" x14ac:dyDescent="0.25">
      <c r="A145" s="21" t="s">
        <v>140</v>
      </c>
      <c r="B145" s="286" t="s">
        <v>50</v>
      </c>
      <c r="C145" s="25" t="s">
        <v>98</v>
      </c>
      <c r="D145" s="22" t="s">
        <v>12</v>
      </c>
      <c r="E145" s="268"/>
      <c r="F145" s="269"/>
      <c r="G145" s="270"/>
      <c r="H145" s="24"/>
      <c r="I145" s="419">
        <f t="shared" si="15"/>
        <v>18712911</v>
      </c>
      <c r="J145" s="419">
        <f t="shared" si="15"/>
        <v>0</v>
      </c>
    </row>
    <row r="146" spans="1:10" s="43" customFormat="1" ht="47.25" x14ac:dyDescent="0.25">
      <c r="A146" s="27" t="s">
        <v>178</v>
      </c>
      <c r="B146" s="33" t="s">
        <v>50</v>
      </c>
      <c r="C146" s="29" t="s">
        <v>98</v>
      </c>
      <c r="D146" s="121" t="s">
        <v>12</v>
      </c>
      <c r="E146" s="226" t="s">
        <v>434</v>
      </c>
      <c r="F146" s="227" t="s">
        <v>383</v>
      </c>
      <c r="G146" s="228" t="s">
        <v>384</v>
      </c>
      <c r="H146" s="31"/>
      <c r="I146" s="420">
        <f t="shared" si="15"/>
        <v>18712911</v>
      </c>
      <c r="J146" s="420">
        <f t="shared" si="15"/>
        <v>0</v>
      </c>
    </row>
    <row r="147" spans="1:10" s="43" customFormat="1" ht="81" customHeight="1" x14ac:dyDescent="0.25">
      <c r="A147" s="344" t="s">
        <v>179</v>
      </c>
      <c r="B147" s="301" t="s">
        <v>50</v>
      </c>
      <c r="C147" s="5" t="s">
        <v>98</v>
      </c>
      <c r="D147" s="614" t="s">
        <v>12</v>
      </c>
      <c r="E147" s="241" t="s">
        <v>206</v>
      </c>
      <c r="F147" s="242" t="s">
        <v>383</v>
      </c>
      <c r="G147" s="243" t="s">
        <v>384</v>
      </c>
      <c r="H147" s="59"/>
      <c r="I147" s="421">
        <f t="shared" si="15"/>
        <v>18712911</v>
      </c>
      <c r="J147" s="421">
        <f t="shared" si="15"/>
        <v>0</v>
      </c>
    </row>
    <row r="148" spans="1:10" s="43" customFormat="1" ht="34.5" customHeight="1" x14ac:dyDescent="0.25">
      <c r="A148" s="3" t="s">
        <v>440</v>
      </c>
      <c r="B148" s="301" t="s">
        <v>50</v>
      </c>
      <c r="C148" s="5" t="s">
        <v>98</v>
      </c>
      <c r="D148" s="614" t="s">
        <v>12</v>
      </c>
      <c r="E148" s="241" t="s">
        <v>206</v>
      </c>
      <c r="F148" s="242" t="s">
        <v>10</v>
      </c>
      <c r="G148" s="243" t="s">
        <v>384</v>
      </c>
      <c r="H148" s="59"/>
      <c r="I148" s="421">
        <f>SUM(I149+I151)</f>
        <v>18712911</v>
      </c>
      <c r="J148" s="421">
        <f>SUM(J151)</f>
        <v>0</v>
      </c>
    </row>
    <row r="149" spans="1:10" s="43" customFormat="1" ht="34.5" customHeight="1" x14ac:dyDescent="0.25">
      <c r="A149" s="61" t="s">
        <v>776</v>
      </c>
      <c r="B149" s="301" t="s">
        <v>50</v>
      </c>
      <c r="C149" s="5" t="s">
        <v>98</v>
      </c>
      <c r="D149" s="621" t="s">
        <v>12</v>
      </c>
      <c r="E149" s="241" t="s">
        <v>206</v>
      </c>
      <c r="F149" s="242" t="s">
        <v>10</v>
      </c>
      <c r="G149" s="356">
        <v>11500</v>
      </c>
      <c r="H149" s="59"/>
      <c r="I149" s="421">
        <f>SUM(I150)</f>
        <v>17777265</v>
      </c>
      <c r="J149" s="421"/>
    </row>
    <row r="150" spans="1:10" s="43" customFormat="1" ht="34.5" customHeight="1" x14ac:dyDescent="0.25">
      <c r="A150" s="76" t="s">
        <v>171</v>
      </c>
      <c r="B150" s="301" t="s">
        <v>50</v>
      </c>
      <c r="C150" s="5" t="s">
        <v>98</v>
      </c>
      <c r="D150" s="621" t="s">
        <v>12</v>
      </c>
      <c r="E150" s="241" t="s">
        <v>206</v>
      </c>
      <c r="F150" s="242" t="s">
        <v>10</v>
      </c>
      <c r="G150" s="356">
        <v>11500</v>
      </c>
      <c r="H150" s="59" t="s">
        <v>170</v>
      </c>
      <c r="I150" s="423">
        <v>17777265</v>
      </c>
      <c r="J150" s="423"/>
    </row>
    <row r="151" spans="1:10" s="43" customFormat="1" ht="33.75" customHeight="1" x14ac:dyDescent="0.25">
      <c r="A151" s="61" t="s">
        <v>770</v>
      </c>
      <c r="B151" s="614" t="s">
        <v>50</v>
      </c>
      <c r="C151" s="5" t="s">
        <v>98</v>
      </c>
      <c r="D151" s="614" t="s">
        <v>12</v>
      </c>
      <c r="E151" s="241" t="s">
        <v>206</v>
      </c>
      <c r="F151" s="242" t="s">
        <v>10</v>
      </c>
      <c r="G151" s="356" t="s">
        <v>769</v>
      </c>
      <c r="H151" s="59"/>
      <c r="I151" s="421">
        <f>SUM(I152)</f>
        <v>935646</v>
      </c>
      <c r="J151" s="421">
        <f>SUM(J152)</f>
        <v>0</v>
      </c>
    </row>
    <row r="152" spans="1:10" s="43" customFormat="1" ht="32.25" customHeight="1" x14ac:dyDescent="0.25">
      <c r="A152" s="76" t="s">
        <v>171</v>
      </c>
      <c r="B152" s="614" t="s">
        <v>50</v>
      </c>
      <c r="C152" s="5" t="s">
        <v>98</v>
      </c>
      <c r="D152" s="614" t="s">
        <v>12</v>
      </c>
      <c r="E152" s="241" t="s">
        <v>206</v>
      </c>
      <c r="F152" s="242" t="s">
        <v>10</v>
      </c>
      <c r="G152" s="356" t="s">
        <v>769</v>
      </c>
      <c r="H152" s="59" t="s">
        <v>170</v>
      </c>
      <c r="I152" s="423">
        <v>935646</v>
      </c>
      <c r="J152" s="423"/>
    </row>
    <row r="153" spans="1:10" s="43" customFormat="1" ht="16.5" customHeight="1" x14ac:dyDescent="0.25">
      <c r="A153" s="113" t="s">
        <v>571</v>
      </c>
      <c r="B153" s="19" t="s">
        <v>50</v>
      </c>
      <c r="C153" s="384" t="s">
        <v>32</v>
      </c>
      <c r="D153" s="19"/>
      <c r="E153" s="250"/>
      <c r="F153" s="251"/>
      <c r="G153" s="252"/>
      <c r="H153" s="15"/>
      <c r="I153" s="418">
        <f t="shared" ref="I153:J157" si="16">SUM(I154)</f>
        <v>146459</v>
      </c>
      <c r="J153" s="418">
        <f t="shared" si="16"/>
        <v>146459</v>
      </c>
    </row>
    <row r="154" spans="1:10" s="43" customFormat="1" ht="16.5" customHeight="1" x14ac:dyDescent="0.25">
      <c r="A154" s="109" t="s">
        <v>572</v>
      </c>
      <c r="B154" s="26" t="s">
        <v>50</v>
      </c>
      <c r="C154" s="56" t="s">
        <v>32</v>
      </c>
      <c r="D154" s="22" t="s">
        <v>29</v>
      </c>
      <c r="E154" s="268"/>
      <c r="F154" s="269"/>
      <c r="G154" s="270"/>
      <c r="H154" s="22"/>
      <c r="I154" s="419">
        <f t="shared" si="16"/>
        <v>146459</v>
      </c>
      <c r="J154" s="419">
        <f t="shared" si="16"/>
        <v>146459</v>
      </c>
    </row>
    <row r="155" spans="1:10" ht="16.5" customHeight="1" x14ac:dyDescent="0.25">
      <c r="A155" s="75" t="s">
        <v>176</v>
      </c>
      <c r="B155" s="30" t="s">
        <v>50</v>
      </c>
      <c r="C155" s="28" t="s">
        <v>32</v>
      </c>
      <c r="D155" s="30" t="s">
        <v>29</v>
      </c>
      <c r="E155" s="226" t="s">
        <v>195</v>
      </c>
      <c r="F155" s="227" t="s">
        <v>383</v>
      </c>
      <c r="G155" s="228" t="s">
        <v>384</v>
      </c>
      <c r="H155" s="28"/>
      <c r="I155" s="420">
        <f t="shared" si="16"/>
        <v>146459</v>
      </c>
      <c r="J155" s="420">
        <f t="shared" si="16"/>
        <v>146459</v>
      </c>
    </row>
    <row r="156" spans="1:10" ht="16.5" customHeight="1" x14ac:dyDescent="0.25">
      <c r="A156" s="84" t="s">
        <v>175</v>
      </c>
      <c r="B156" s="347" t="s">
        <v>50</v>
      </c>
      <c r="C156" s="2" t="s">
        <v>32</v>
      </c>
      <c r="D156" s="347" t="s">
        <v>29</v>
      </c>
      <c r="E156" s="241" t="s">
        <v>196</v>
      </c>
      <c r="F156" s="242" t="s">
        <v>383</v>
      </c>
      <c r="G156" s="243" t="s">
        <v>384</v>
      </c>
      <c r="H156" s="2"/>
      <c r="I156" s="421">
        <f t="shared" si="16"/>
        <v>146459</v>
      </c>
      <c r="J156" s="421">
        <f t="shared" si="16"/>
        <v>146459</v>
      </c>
    </row>
    <row r="157" spans="1:10" ht="31.5" customHeight="1" x14ac:dyDescent="0.25">
      <c r="A157" s="84" t="s">
        <v>642</v>
      </c>
      <c r="B157" s="347" t="s">
        <v>50</v>
      </c>
      <c r="C157" s="2" t="s">
        <v>32</v>
      </c>
      <c r="D157" s="347" t="s">
        <v>29</v>
      </c>
      <c r="E157" s="241" t="s">
        <v>196</v>
      </c>
      <c r="F157" s="242" t="s">
        <v>383</v>
      </c>
      <c r="G157" s="243">
        <v>12700</v>
      </c>
      <c r="H157" s="2"/>
      <c r="I157" s="421">
        <f t="shared" si="16"/>
        <v>146459</v>
      </c>
      <c r="J157" s="421">
        <f t="shared" si="16"/>
        <v>146459</v>
      </c>
    </row>
    <row r="158" spans="1:10" ht="31.5" customHeight="1" x14ac:dyDescent="0.25">
      <c r="A158" s="84" t="s">
        <v>537</v>
      </c>
      <c r="B158" s="347" t="s">
        <v>50</v>
      </c>
      <c r="C158" s="2" t="s">
        <v>32</v>
      </c>
      <c r="D158" s="347" t="s">
        <v>29</v>
      </c>
      <c r="E158" s="241" t="s">
        <v>196</v>
      </c>
      <c r="F158" s="242" t="s">
        <v>383</v>
      </c>
      <c r="G158" s="243">
        <v>12700</v>
      </c>
      <c r="H158" s="2" t="s">
        <v>16</v>
      </c>
      <c r="I158" s="423">
        <v>146459</v>
      </c>
      <c r="J158" s="423">
        <v>146459</v>
      </c>
    </row>
    <row r="159" spans="1:10" s="43" customFormat="1" ht="16.5" customHeight="1" x14ac:dyDescent="0.25">
      <c r="A159" s="113" t="s">
        <v>37</v>
      </c>
      <c r="B159" s="19" t="s">
        <v>50</v>
      </c>
      <c r="C159" s="19">
        <v>10</v>
      </c>
      <c r="D159" s="19"/>
      <c r="E159" s="250"/>
      <c r="F159" s="251"/>
      <c r="G159" s="252"/>
      <c r="H159" s="15"/>
      <c r="I159" s="418">
        <f>SUM(I160)</f>
        <v>8914797</v>
      </c>
      <c r="J159" s="418">
        <f>SUM(J160)</f>
        <v>11164080</v>
      </c>
    </row>
    <row r="160" spans="1:10" ht="15.75" x14ac:dyDescent="0.25">
      <c r="A160" s="109" t="s">
        <v>42</v>
      </c>
      <c r="B160" s="26" t="s">
        <v>50</v>
      </c>
      <c r="C160" s="26">
        <v>10</v>
      </c>
      <c r="D160" s="22" t="s">
        <v>20</v>
      </c>
      <c r="E160" s="268"/>
      <c r="F160" s="269"/>
      <c r="G160" s="270"/>
      <c r="H160" s="22"/>
      <c r="I160" s="419">
        <f>SUM(I161+I169)</f>
        <v>8914797</v>
      </c>
      <c r="J160" s="419">
        <f>SUM(J161+J169)</f>
        <v>11164080</v>
      </c>
    </row>
    <row r="161" spans="1:13" ht="47.25" x14ac:dyDescent="0.25">
      <c r="A161" s="102" t="s">
        <v>110</v>
      </c>
      <c r="B161" s="30" t="s">
        <v>50</v>
      </c>
      <c r="C161" s="30">
        <v>10</v>
      </c>
      <c r="D161" s="28" t="s">
        <v>20</v>
      </c>
      <c r="E161" s="220" t="s">
        <v>180</v>
      </c>
      <c r="F161" s="221" t="s">
        <v>383</v>
      </c>
      <c r="G161" s="222" t="s">
        <v>384</v>
      </c>
      <c r="H161" s="28"/>
      <c r="I161" s="420">
        <f t="shared" ref="I161:J163" si="17">SUM(I162)</f>
        <v>8458715</v>
      </c>
      <c r="J161" s="420">
        <f t="shared" si="17"/>
        <v>10734974</v>
      </c>
    </row>
    <row r="162" spans="1:13" ht="78.75" x14ac:dyDescent="0.25">
      <c r="A162" s="61" t="s">
        <v>111</v>
      </c>
      <c r="B162" s="347" t="s">
        <v>50</v>
      </c>
      <c r="C162" s="6">
        <v>10</v>
      </c>
      <c r="D162" s="2" t="s">
        <v>20</v>
      </c>
      <c r="E162" s="223" t="s">
        <v>210</v>
      </c>
      <c r="F162" s="224" t="s">
        <v>383</v>
      </c>
      <c r="G162" s="225" t="s">
        <v>384</v>
      </c>
      <c r="H162" s="2"/>
      <c r="I162" s="421">
        <f>SUM(I163+I166)</f>
        <v>8458715</v>
      </c>
      <c r="J162" s="421">
        <f>SUM(J163+J166)</f>
        <v>10734974</v>
      </c>
    </row>
    <row r="163" spans="1:13" ht="47.25" x14ac:dyDescent="0.25">
      <c r="A163" s="61" t="s">
        <v>391</v>
      </c>
      <c r="B163" s="347" t="s">
        <v>50</v>
      </c>
      <c r="C163" s="6">
        <v>10</v>
      </c>
      <c r="D163" s="2" t="s">
        <v>20</v>
      </c>
      <c r="E163" s="223" t="s">
        <v>210</v>
      </c>
      <c r="F163" s="224" t="s">
        <v>10</v>
      </c>
      <c r="G163" s="225" t="s">
        <v>384</v>
      </c>
      <c r="H163" s="2"/>
      <c r="I163" s="421">
        <f t="shared" si="17"/>
        <v>8458715</v>
      </c>
      <c r="J163" s="421">
        <f t="shared" si="17"/>
        <v>8692875</v>
      </c>
    </row>
    <row r="164" spans="1:13" ht="33.75" customHeight="1" x14ac:dyDescent="0.25">
      <c r="A164" s="61" t="s">
        <v>365</v>
      </c>
      <c r="B164" s="347" t="s">
        <v>50</v>
      </c>
      <c r="C164" s="6">
        <v>10</v>
      </c>
      <c r="D164" s="2" t="s">
        <v>20</v>
      </c>
      <c r="E164" s="223" t="s">
        <v>210</v>
      </c>
      <c r="F164" s="224" t="s">
        <v>10</v>
      </c>
      <c r="G164" s="225" t="s">
        <v>483</v>
      </c>
      <c r="H164" s="2"/>
      <c r="I164" s="421">
        <f>SUM(I165:I165)</f>
        <v>8458715</v>
      </c>
      <c r="J164" s="421">
        <f>SUM(J165:J165)</f>
        <v>8692875</v>
      </c>
    </row>
    <row r="165" spans="1:13" ht="15.75" x14ac:dyDescent="0.25">
      <c r="A165" s="61" t="s">
        <v>40</v>
      </c>
      <c r="B165" s="347" t="s">
        <v>50</v>
      </c>
      <c r="C165" s="6">
        <v>10</v>
      </c>
      <c r="D165" s="2" t="s">
        <v>20</v>
      </c>
      <c r="E165" s="223" t="s">
        <v>210</v>
      </c>
      <c r="F165" s="224" t="s">
        <v>10</v>
      </c>
      <c r="G165" s="225" t="s">
        <v>483</v>
      </c>
      <c r="H165" s="2" t="s">
        <v>39</v>
      </c>
      <c r="I165" s="423">
        <v>8458715</v>
      </c>
      <c r="J165" s="423">
        <v>8692875</v>
      </c>
    </row>
    <row r="166" spans="1:13" s="627" customFormat="1" ht="31.5" x14ac:dyDescent="0.25">
      <c r="A166" s="61" t="s">
        <v>825</v>
      </c>
      <c r="B166" s="628" t="s">
        <v>50</v>
      </c>
      <c r="C166" s="6">
        <v>10</v>
      </c>
      <c r="D166" s="2" t="s">
        <v>20</v>
      </c>
      <c r="E166" s="223" t="s">
        <v>210</v>
      </c>
      <c r="F166" s="224" t="s">
        <v>12</v>
      </c>
      <c r="G166" s="225" t="s">
        <v>384</v>
      </c>
      <c r="H166" s="2"/>
      <c r="I166" s="421">
        <f>SUM(I167)</f>
        <v>0</v>
      </c>
      <c r="J166" s="421">
        <f>SUM(J167)</f>
        <v>2042099</v>
      </c>
    </row>
    <row r="167" spans="1:13" s="627" customFormat="1" ht="65.25" customHeight="1" x14ac:dyDescent="0.25">
      <c r="A167" s="61" t="s">
        <v>826</v>
      </c>
      <c r="B167" s="628" t="s">
        <v>50</v>
      </c>
      <c r="C167" s="6">
        <v>10</v>
      </c>
      <c r="D167" s="2" t="s">
        <v>20</v>
      </c>
      <c r="E167" s="223" t="s">
        <v>210</v>
      </c>
      <c r="F167" s="224" t="s">
        <v>12</v>
      </c>
      <c r="G167" s="225" t="s">
        <v>827</v>
      </c>
      <c r="H167" s="2"/>
      <c r="I167" s="421">
        <f>SUM(I168:I168)</f>
        <v>0</v>
      </c>
      <c r="J167" s="421">
        <f>SUM(J168:J168)</f>
        <v>2042099</v>
      </c>
    </row>
    <row r="168" spans="1:13" s="627" customFormat="1" ht="15.75" x14ac:dyDescent="0.25">
      <c r="A168" s="61" t="s">
        <v>40</v>
      </c>
      <c r="B168" s="628" t="s">
        <v>50</v>
      </c>
      <c r="C168" s="6">
        <v>10</v>
      </c>
      <c r="D168" s="2" t="s">
        <v>20</v>
      </c>
      <c r="E168" s="223" t="s">
        <v>210</v>
      </c>
      <c r="F168" s="224" t="s">
        <v>12</v>
      </c>
      <c r="G168" s="225" t="s">
        <v>827</v>
      </c>
      <c r="H168" s="2" t="s">
        <v>39</v>
      </c>
      <c r="I168" s="423"/>
      <c r="J168" s="423">
        <v>2042099</v>
      </c>
    </row>
    <row r="169" spans="1:13" ht="47.25" x14ac:dyDescent="0.25">
      <c r="A169" s="99" t="s">
        <v>178</v>
      </c>
      <c r="B169" s="30" t="s">
        <v>50</v>
      </c>
      <c r="C169" s="30">
        <v>10</v>
      </c>
      <c r="D169" s="28" t="s">
        <v>20</v>
      </c>
      <c r="E169" s="220" t="s">
        <v>434</v>
      </c>
      <c r="F169" s="221" t="s">
        <v>383</v>
      </c>
      <c r="G169" s="222" t="s">
        <v>384</v>
      </c>
      <c r="H169" s="28"/>
      <c r="I169" s="420">
        <f t="shared" ref="I169:J172" si="18">SUM(I170)</f>
        <v>456082</v>
      </c>
      <c r="J169" s="420">
        <f t="shared" si="18"/>
        <v>429106</v>
      </c>
    </row>
    <row r="170" spans="1:13" ht="82.5" customHeight="1" x14ac:dyDescent="0.25">
      <c r="A170" s="61" t="s">
        <v>179</v>
      </c>
      <c r="B170" s="347" t="s">
        <v>50</v>
      </c>
      <c r="C170" s="347">
        <v>10</v>
      </c>
      <c r="D170" s="2" t="s">
        <v>20</v>
      </c>
      <c r="E170" s="223" t="s">
        <v>206</v>
      </c>
      <c r="F170" s="224" t="s">
        <v>383</v>
      </c>
      <c r="G170" s="225" t="s">
        <v>384</v>
      </c>
      <c r="H170" s="2"/>
      <c r="I170" s="421">
        <f t="shared" si="18"/>
        <v>456082</v>
      </c>
      <c r="J170" s="421">
        <f t="shared" si="18"/>
        <v>429106</v>
      </c>
    </row>
    <row r="171" spans="1:13" ht="34.5" customHeight="1" x14ac:dyDescent="0.25">
      <c r="A171" s="61" t="s">
        <v>440</v>
      </c>
      <c r="B171" s="347" t="s">
        <v>50</v>
      </c>
      <c r="C171" s="347">
        <v>10</v>
      </c>
      <c r="D171" s="2" t="s">
        <v>20</v>
      </c>
      <c r="E171" s="223" t="s">
        <v>206</v>
      </c>
      <c r="F171" s="224" t="s">
        <v>10</v>
      </c>
      <c r="G171" s="225" t="s">
        <v>384</v>
      </c>
      <c r="H171" s="2"/>
      <c r="I171" s="421">
        <f t="shared" si="18"/>
        <v>456082</v>
      </c>
      <c r="J171" s="421">
        <f t="shared" si="18"/>
        <v>429106</v>
      </c>
    </row>
    <row r="172" spans="1:13" ht="15.75" x14ac:dyDescent="0.25">
      <c r="A172" s="61" t="s">
        <v>596</v>
      </c>
      <c r="B172" s="347" t="s">
        <v>50</v>
      </c>
      <c r="C172" s="347">
        <v>10</v>
      </c>
      <c r="D172" s="2" t="s">
        <v>20</v>
      </c>
      <c r="E172" s="223" t="s">
        <v>206</v>
      </c>
      <c r="F172" s="224" t="s">
        <v>10</v>
      </c>
      <c r="G172" s="225" t="s">
        <v>595</v>
      </c>
      <c r="H172" s="2"/>
      <c r="I172" s="421">
        <f t="shared" si="18"/>
        <v>456082</v>
      </c>
      <c r="J172" s="421">
        <f t="shared" si="18"/>
        <v>429106</v>
      </c>
    </row>
    <row r="173" spans="1:13" ht="15.75" x14ac:dyDescent="0.25">
      <c r="A173" s="103" t="s">
        <v>21</v>
      </c>
      <c r="B173" s="53" t="s">
        <v>50</v>
      </c>
      <c r="C173" s="347">
        <v>10</v>
      </c>
      <c r="D173" s="2" t="s">
        <v>20</v>
      </c>
      <c r="E173" s="223" t="s">
        <v>206</v>
      </c>
      <c r="F173" s="224" t="s">
        <v>10</v>
      </c>
      <c r="G173" s="225" t="s">
        <v>595</v>
      </c>
      <c r="H173" s="2" t="s">
        <v>66</v>
      </c>
      <c r="I173" s="423">
        <v>456082</v>
      </c>
      <c r="J173" s="423">
        <v>429106</v>
      </c>
    </row>
    <row r="174" spans="1:13" s="43" customFormat="1" ht="31.5" customHeight="1" x14ac:dyDescent="0.25">
      <c r="A174" s="428" t="s">
        <v>55</v>
      </c>
      <c r="B174" s="429" t="s">
        <v>56</v>
      </c>
      <c r="C174" s="430"/>
      <c r="D174" s="431"/>
      <c r="E174" s="432"/>
      <c r="F174" s="433"/>
      <c r="G174" s="434"/>
      <c r="H174" s="435"/>
      <c r="I174" s="436">
        <f>SUM(I175+I193)</f>
        <v>8913048</v>
      </c>
      <c r="J174" s="436">
        <f>SUM(J175+J193)</f>
        <v>8452623</v>
      </c>
      <c r="K174" s="490"/>
      <c r="L174" s="490"/>
      <c r="M174" s="490"/>
    </row>
    <row r="175" spans="1:13" s="43" customFormat="1" ht="16.5" customHeight="1" x14ac:dyDescent="0.25">
      <c r="A175" s="283" t="s">
        <v>9</v>
      </c>
      <c r="B175" s="300" t="s">
        <v>56</v>
      </c>
      <c r="C175" s="15" t="s">
        <v>10</v>
      </c>
      <c r="D175" s="15"/>
      <c r="E175" s="294"/>
      <c r="F175" s="295"/>
      <c r="G175" s="296"/>
      <c r="H175" s="15"/>
      <c r="I175" s="418">
        <f>SUM(I176)</f>
        <v>3190632</v>
      </c>
      <c r="J175" s="418">
        <f>SUM(J176)</f>
        <v>3190632</v>
      </c>
    </row>
    <row r="176" spans="1:13" ht="31.5" x14ac:dyDescent="0.25">
      <c r="A176" s="97" t="s">
        <v>69</v>
      </c>
      <c r="B176" s="26" t="s">
        <v>56</v>
      </c>
      <c r="C176" s="22" t="s">
        <v>10</v>
      </c>
      <c r="D176" s="22" t="s">
        <v>68</v>
      </c>
      <c r="E176" s="217"/>
      <c r="F176" s="218"/>
      <c r="G176" s="219"/>
      <c r="H176" s="23"/>
      <c r="I176" s="419">
        <f>SUM(I177,I182,I187)</f>
        <v>3190632</v>
      </c>
      <c r="J176" s="419">
        <f>SUM(J177,J182,J187)</f>
        <v>3190632</v>
      </c>
    </row>
    <row r="177" spans="1:10" ht="47.25" x14ac:dyDescent="0.25">
      <c r="A177" s="75" t="s">
        <v>105</v>
      </c>
      <c r="B177" s="30" t="s">
        <v>56</v>
      </c>
      <c r="C177" s="28" t="s">
        <v>10</v>
      </c>
      <c r="D177" s="28" t="s">
        <v>68</v>
      </c>
      <c r="E177" s="220" t="s">
        <v>386</v>
      </c>
      <c r="F177" s="221" t="s">
        <v>383</v>
      </c>
      <c r="G177" s="222" t="s">
        <v>384</v>
      </c>
      <c r="H177" s="28"/>
      <c r="I177" s="420">
        <f t="shared" ref="I177:J180" si="19">SUM(I178)</f>
        <v>539566</v>
      </c>
      <c r="J177" s="420">
        <f t="shared" si="19"/>
        <v>539566</v>
      </c>
    </row>
    <row r="178" spans="1:10" ht="63" x14ac:dyDescent="0.25">
      <c r="A178" s="76" t="s">
        <v>116</v>
      </c>
      <c r="B178" s="53" t="s">
        <v>56</v>
      </c>
      <c r="C178" s="2" t="s">
        <v>10</v>
      </c>
      <c r="D178" s="2" t="s">
        <v>68</v>
      </c>
      <c r="E178" s="223" t="s">
        <v>387</v>
      </c>
      <c r="F178" s="224" t="s">
        <v>383</v>
      </c>
      <c r="G178" s="225" t="s">
        <v>384</v>
      </c>
      <c r="H178" s="44"/>
      <c r="I178" s="421">
        <f t="shared" si="19"/>
        <v>539566</v>
      </c>
      <c r="J178" s="421">
        <f t="shared" si="19"/>
        <v>539566</v>
      </c>
    </row>
    <row r="179" spans="1:10" ht="47.25" x14ac:dyDescent="0.25">
      <c r="A179" s="76" t="s">
        <v>390</v>
      </c>
      <c r="B179" s="53" t="s">
        <v>56</v>
      </c>
      <c r="C179" s="2" t="s">
        <v>10</v>
      </c>
      <c r="D179" s="2" t="s">
        <v>68</v>
      </c>
      <c r="E179" s="223" t="s">
        <v>387</v>
      </c>
      <c r="F179" s="224" t="s">
        <v>10</v>
      </c>
      <c r="G179" s="225" t="s">
        <v>384</v>
      </c>
      <c r="H179" s="44"/>
      <c r="I179" s="421">
        <f t="shared" si="19"/>
        <v>539566</v>
      </c>
      <c r="J179" s="421">
        <f t="shared" si="19"/>
        <v>539566</v>
      </c>
    </row>
    <row r="180" spans="1:10" ht="15.75" x14ac:dyDescent="0.25">
      <c r="A180" s="76" t="s">
        <v>107</v>
      </c>
      <c r="B180" s="53" t="s">
        <v>56</v>
      </c>
      <c r="C180" s="2" t="s">
        <v>10</v>
      </c>
      <c r="D180" s="2" t="s">
        <v>68</v>
      </c>
      <c r="E180" s="223" t="s">
        <v>387</v>
      </c>
      <c r="F180" s="224" t="s">
        <v>10</v>
      </c>
      <c r="G180" s="225" t="s">
        <v>389</v>
      </c>
      <c r="H180" s="44"/>
      <c r="I180" s="421">
        <f t="shared" si="19"/>
        <v>539566</v>
      </c>
      <c r="J180" s="421">
        <f t="shared" si="19"/>
        <v>539566</v>
      </c>
    </row>
    <row r="181" spans="1:10" ht="31.5" x14ac:dyDescent="0.25">
      <c r="A181" s="587" t="s">
        <v>537</v>
      </c>
      <c r="B181" s="284" t="s">
        <v>56</v>
      </c>
      <c r="C181" s="2" t="s">
        <v>10</v>
      </c>
      <c r="D181" s="2" t="s">
        <v>68</v>
      </c>
      <c r="E181" s="223" t="s">
        <v>387</v>
      </c>
      <c r="F181" s="224" t="s">
        <v>10</v>
      </c>
      <c r="G181" s="225" t="s">
        <v>389</v>
      </c>
      <c r="H181" s="2" t="s">
        <v>16</v>
      </c>
      <c r="I181" s="423">
        <v>539566</v>
      </c>
      <c r="J181" s="423">
        <v>539566</v>
      </c>
    </row>
    <row r="182" spans="1:10" s="37" customFormat="1" ht="63" x14ac:dyDescent="0.25">
      <c r="A182" s="75" t="s">
        <v>128</v>
      </c>
      <c r="B182" s="30" t="s">
        <v>56</v>
      </c>
      <c r="C182" s="28" t="s">
        <v>10</v>
      </c>
      <c r="D182" s="28" t="s">
        <v>68</v>
      </c>
      <c r="E182" s="220" t="s">
        <v>199</v>
      </c>
      <c r="F182" s="221" t="s">
        <v>383</v>
      </c>
      <c r="G182" s="222" t="s">
        <v>384</v>
      </c>
      <c r="H182" s="28"/>
      <c r="I182" s="420">
        <f t="shared" ref="I182:J185" si="20">SUM(I183)</f>
        <v>26000</v>
      </c>
      <c r="J182" s="420">
        <f t="shared" si="20"/>
        <v>26000</v>
      </c>
    </row>
    <row r="183" spans="1:10" s="37" customFormat="1" ht="110.25" x14ac:dyDescent="0.25">
      <c r="A183" s="76" t="s">
        <v>144</v>
      </c>
      <c r="B183" s="53" t="s">
        <v>56</v>
      </c>
      <c r="C183" s="2" t="s">
        <v>10</v>
      </c>
      <c r="D183" s="2" t="s">
        <v>68</v>
      </c>
      <c r="E183" s="223" t="s">
        <v>201</v>
      </c>
      <c r="F183" s="224" t="s">
        <v>383</v>
      </c>
      <c r="G183" s="225" t="s">
        <v>384</v>
      </c>
      <c r="H183" s="2"/>
      <c r="I183" s="421">
        <f t="shared" si="20"/>
        <v>26000</v>
      </c>
      <c r="J183" s="421">
        <f t="shared" si="20"/>
        <v>26000</v>
      </c>
    </row>
    <row r="184" spans="1:10" s="37" customFormat="1" ht="47.25" x14ac:dyDescent="0.25">
      <c r="A184" s="76" t="s">
        <v>403</v>
      </c>
      <c r="B184" s="53" t="s">
        <v>56</v>
      </c>
      <c r="C184" s="2" t="s">
        <v>10</v>
      </c>
      <c r="D184" s="2" t="s">
        <v>68</v>
      </c>
      <c r="E184" s="223" t="s">
        <v>201</v>
      </c>
      <c r="F184" s="224" t="s">
        <v>10</v>
      </c>
      <c r="G184" s="225" t="s">
        <v>384</v>
      </c>
      <c r="H184" s="2"/>
      <c r="I184" s="421">
        <f t="shared" si="20"/>
        <v>26000</v>
      </c>
      <c r="J184" s="421">
        <f t="shared" si="20"/>
        <v>26000</v>
      </c>
    </row>
    <row r="185" spans="1:10" s="37" customFormat="1" ht="31.5" x14ac:dyDescent="0.25">
      <c r="A185" s="3" t="s">
        <v>99</v>
      </c>
      <c r="B185" s="347" t="s">
        <v>56</v>
      </c>
      <c r="C185" s="2" t="s">
        <v>10</v>
      </c>
      <c r="D185" s="2" t="s">
        <v>68</v>
      </c>
      <c r="E185" s="223" t="s">
        <v>201</v>
      </c>
      <c r="F185" s="224" t="s">
        <v>10</v>
      </c>
      <c r="G185" s="225" t="s">
        <v>404</v>
      </c>
      <c r="H185" s="2"/>
      <c r="I185" s="421">
        <f t="shared" si="20"/>
        <v>26000</v>
      </c>
      <c r="J185" s="421">
        <f t="shared" si="20"/>
        <v>26000</v>
      </c>
    </row>
    <row r="186" spans="1:10" s="37" customFormat="1" ht="31.5" x14ac:dyDescent="0.25">
      <c r="A186" s="587" t="s">
        <v>537</v>
      </c>
      <c r="B186" s="284" t="s">
        <v>56</v>
      </c>
      <c r="C186" s="2" t="s">
        <v>10</v>
      </c>
      <c r="D186" s="2" t="s">
        <v>68</v>
      </c>
      <c r="E186" s="223" t="s">
        <v>201</v>
      </c>
      <c r="F186" s="224" t="s">
        <v>10</v>
      </c>
      <c r="G186" s="225" t="s">
        <v>404</v>
      </c>
      <c r="H186" s="2" t="s">
        <v>16</v>
      </c>
      <c r="I186" s="422">
        <v>26000</v>
      </c>
      <c r="J186" s="422">
        <v>26000</v>
      </c>
    </row>
    <row r="187" spans="1:10" ht="47.25" x14ac:dyDescent="0.25">
      <c r="A187" s="27" t="s">
        <v>120</v>
      </c>
      <c r="B187" s="30" t="s">
        <v>56</v>
      </c>
      <c r="C187" s="28" t="s">
        <v>10</v>
      </c>
      <c r="D187" s="28" t="s">
        <v>68</v>
      </c>
      <c r="E187" s="220" t="s">
        <v>208</v>
      </c>
      <c r="F187" s="221" t="s">
        <v>383</v>
      </c>
      <c r="G187" s="222" t="s">
        <v>384</v>
      </c>
      <c r="H187" s="28"/>
      <c r="I187" s="420">
        <f t="shared" ref="I187:J189" si="21">SUM(I188)</f>
        <v>2625066</v>
      </c>
      <c r="J187" s="420">
        <f t="shared" si="21"/>
        <v>2625066</v>
      </c>
    </row>
    <row r="188" spans="1:10" ht="63" x14ac:dyDescent="0.25">
      <c r="A188" s="3" t="s">
        <v>121</v>
      </c>
      <c r="B188" s="347" t="s">
        <v>56</v>
      </c>
      <c r="C188" s="2" t="s">
        <v>10</v>
      </c>
      <c r="D188" s="2" t="s">
        <v>68</v>
      </c>
      <c r="E188" s="223" t="s">
        <v>209</v>
      </c>
      <c r="F188" s="224" t="s">
        <v>383</v>
      </c>
      <c r="G188" s="225" t="s">
        <v>384</v>
      </c>
      <c r="H188" s="2"/>
      <c r="I188" s="421">
        <f t="shared" si="21"/>
        <v>2625066</v>
      </c>
      <c r="J188" s="421">
        <f t="shared" si="21"/>
        <v>2625066</v>
      </c>
    </row>
    <row r="189" spans="1:10" ht="78.75" x14ac:dyDescent="0.25">
      <c r="A189" s="3" t="s">
        <v>405</v>
      </c>
      <c r="B189" s="347" t="s">
        <v>56</v>
      </c>
      <c r="C189" s="2" t="s">
        <v>10</v>
      </c>
      <c r="D189" s="2" t="s">
        <v>68</v>
      </c>
      <c r="E189" s="223" t="s">
        <v>209</v>
      </c>
      <c r="F189" s="224" t="s">
        <v>10</v>
      </c>
      <c r="G189" s="225" t="s">
        <v>384</v>
      </c>
      <c r="H189" s="2"/>
      <c r="I189" s="421">
        <f t="shared" si="21"/>
        <v>2625066</v>
      </c>
      <c r="J189" s="421">
        <f t="shared" si="21"/>
        <v>2625066</v>
      </c>
    </row>
    <row r="190" spans="1:10" ht="31.5" x14ac:dyDescent="0.25">
      <c r="A190" s="3" t="s">
        <v>75</v>
      </c>
      <c r="B190" s="347" t="s">
        <v>56</v>
      </c>
      <c r="C190" s="2" t="s">
        <v>10</v>
      </c>
      <c r="D190" s="2" t="s">
        <v>68</v>
      </c>
      <c r="E190" s="223" t="s">
        <v>209</v>
      </c>
      <c r="F190" s="224" t="s">
        <v>10</v>
      </c>
      <c r="G190" s="225" t="s">
        <v>388</v>
      </c>
      <c r="H190" s="2"/>
      <c r="I190" s="421">
        <f>SUM(I191:I192)</f>
        <v>2625066</v>
      </c>
      <c r="J190" s="421">
        <f>SUM(J191:J192)</f>
        <v>2625066</v>
      </c>
    </row>
    <row r="191" spans="1:10" ht="63" x14ac:dyDescent="0.25">
      <c r="A191" s="84" t="s">
        <v>76</v>
      </c>
      <c r="B191" s="347" t="s">
        <v>56</v>
      </c>
      <c r="C191" s="2" t="s">
        <v>10</v>
      </c>
      <c r="D191" s="2" t="s">
        <v>68</v>
      </c>
      <c r="E191" s="223" t="s">
        <v>209</v>
      </c>
      <c r="F191" s="224" t="s">
        <v>10</v>
      </c>
      <c r="G191" s="225" t="s">
        <v>388</v>
      </c>
      <c r="H191" s="2" t="s">
        <v>13</v>
      </c>
      <c r="I191" s="422">
        <v>2622066</v>
      </c>
      <c r="J191" s="422">
        <v>2622066</v>
      </c>
    </row>
    <row r="192" spans="1:10" ht="15.75" x14ac:dyDescent="0.25">
      <c r="A192" s="3" t="s">
        <v>18</v>
      </c>
      <c r="B192" s="347" t="s">
        <v>56</v>
      </c>
      <c r="C192" s="2" t="s">
        <v>10</v>
      </c>
      <c r="D192" s="2" t="s">
        <v>68</v>
      </c>
      <c r="E192" s="223" t="s">
        <v>209</v>
      </c>
      <c r="F192" s="224" t="s">
        <v>10</v>
      </c>
      <c r="G192" s="225" t="s">
        <v>388</v>
      </c>
      <c r="H192" s="2" t="s">
        <v>17</v>
      </c>
      <c r="I192" s="422">
        <v>3000</v>
      </c>
      <c r="J192" s="422">
        <v>3000</v>
      </c>
    </row>
    <row r="193" spans="1:10" ht="47.25" x14ac:dyDescent="0.25">
      <c r="A193" s="113" t="s">
        <v>46</v>
      </c>
      <c r="B193" s="19" t="s">
        <v>56</v>
      </c>
      <c r="C193" s="19">
        <v>14</v>
      </c>
      <c r="D193" s="19"/>
      <c r="E193" s="250"/>
      <c r="F193" s="251"/>
      <c r="G193" s="252"/>
      <c r="H193" s="15"/>
      <c r="I193" s="418">
        <f>SUM(I194)</f>
        <v>5722416</v>
      </c>
      <c r="J193" s="418">
        <f>SUM(J194)</f>
        <v>5261991</v>
      </c>
    </row>
    <row r="194" spans="1:10" ht="31.5" x14ac:dyDescent="0.25">
      <c r="A194" s="109" t="s">
        <v>47</v>
      </c>
      <c r="B194" s="26" t="s">
        <v>56</v>
      </c>
      <c r="C194" s="26">
        <v>14</v>
      </c>
      <c r="D194" s="22" t="s">
        <v>10</v>
      </c>
      <c r="E194" s="217"/>
      <c r="F194" s="218"/>
      <c r="G194" s="219"/>
      <c r="H194" s="22"/>
      <c r="I194" s="419">
        <f t="shared" ref="I194:J198" si="22">SUM(I195)</f>
        <v>5722416</v>
      </c>
      <c r="J194" s="419">
        <f t="shared" si="22"/>
        <v>5261991</v>
      </c>
    </row>
    <row r="195" spans="1:10" ht="47.25" x14ac:dyDescent="0.25">
      <c r="A195" s="102" t="s">
        <v>120</v>
      </c>
      <c r="B195" s="30" t="s">
        <v>56</v>
      </c>
      <c r="C195" s="30">
        <v>14</v>
      </c>
      <c r="D195" s="28" t="s">
        <v>10</v>
      </c>
      <c r="E195" s="220" t="s">
        <v>208</v>
      </c>
      <c r="F195" s="221" t="s">
        <v>383</v>
      </c>
      <c r="G195" s="222" t="s">
        <v>384</v>
      </c>
      <c r="H195" s="28"/>
      <c r="I195" s="420">
        <f t="shared" si="22"/>
        <v>5722416</v>
      </c>
      <c r="J195" s="420">
        <f t="shared" si="22"/>
        <v>5261991</v>
      </c>
    </row>
    <row r="196" spans="1:10" ht="63" x14ac:dyDescent="0.25">
      <c r="A196" s="101" t="s">
        <v>169</v>
      </c>
      <c r="B196" s="347" t="s">
        <v>56</v>
      </c>
      <c r="C196" s="347">
        <v>14</v>
      </c>
      <c r="D196" s="2" t="s">
        <v>10</v>
      </c>
      <c r="E196" s="223" t="s">
        <v>212</v>
      </c>
      <c r="F196" s="224" t="s">
        <v>383</v>
      </c>
      <c r="G196" s="225" t="s">
        <v>384</v>
      </c>
      <c r="H196" s="2"/>
      <c r="I196" s="421">
        <f t="shared" si="22"/>
        <v>5722416</v>
      </c>
      <c r="J196" s="421">
        <f t="shared" si="22"/>
        <v>5261991</v>
      </c>
    </row>
    <row r="197" spans="1:10" ht="34.5" customHeight="1" x14ac:dyDescent="0.25">
      <c r="A197" s="101" t="s">
        <v>490</v>
      </c>
      <c r="B197" s="347" t="s">
        <v>56</v>
      </c>
      <c r="C197" s="347">
        <v>14</v>
      </c>
      <c r="D197" s="2" t="s">
        <v>10</v>
      </c>
      <c r="E197" s="223" t="s">
        <v>212</v>
      </c>
      <c r="F197" s="224" t="s">
        <v>12</v>
      </c>
      <c r="G197" s="225" t="s">
        <v>384</v>
      </c>
      <c r="H197" s="2"/>
      <c r="I197" s="421">
        <f t="shared" si="22"/>
        <v>5722416</v>
      </c>
      <c r="J197" s="421">
        <f t="shared" si="22"/>
        <v>5261991</v>
      </c>
    </row>
    <row r="198" spans="1:10" ht="47.25" x14ac:dyDescent="0.25">
      <c r="A198" s="101" t="s">
        <v>492</v>
      </c>
      <c r="B198" s="347" t="s">
        <v>56</v>
      </c>
      <c r="C198" s="347">
        <v>14</v>
      </c>
      <c r="D198" s="2" t="s">
        <v>10</v>
      </c>
      <c r="E198" s="223" t="s">
        <v>212</v>
      </c>
      <c r="F198" s="224" t="s">
        <v>12</v>
      </c>
      <c r="G198" s="225" t="s">
        <v>491</v>
      </c>
      <c r="H198" s="2"/>
      <c r="I198" s="421">
        <f t="shared" si="22"/>
        <v>5722416</v>
      </c>
      <c r="J198" s="421">
        <f t="shared" si="22"/>
        <v>5261991</v>
      </c>
    </row>
    <row r="199" spans="1:10" ht="15.75" x14ac:dyDescent="0.25">
      <c r="A199" s="101" t="s">
        <v>21</v>
      </c>
      <c r="B199" s="347" t="s">
        <v>56</v>
      </c>
      <c r="C199" s="347">
        <v>14</v>
      </c>
      <c r="D199" s="2" t="s">
        <v>10</v>
      </c>
      <c r="E199" s="223" t="s">
        <v>212</v>
      </c>
      <c r="F199" s="224" t="s">
        <v>12</v>
      </c>
      <c r="G199" s="225" t="s">
        <v>491</v>
      </c>
      <c r="H199" s="2" t="s">
        <v>66</v>
      </c>
      <c r="I199" s="423">
        <v>5722416</v>
      </c>
      <c r="J199" s="423">
        <v>5261991</v>
      </c>
    </row>
    <row r="200" spans="1:10" ht="18.75" customHeight="1" x14ac:dyDescent="0.25">
      <c r="A200" s="441" t="s">
        <v>53</v>
      </c>
      <c r="B200" s="442" t="s">
        <v>54</v>
      </c>
      <c r="C200" s="443"/>
      <c r="D200" s="444"/>
      <c r="E200" s="445"/>
      <c r="F200" s="446"/>
      <c r="G200" s="447"/>
      <c r="H200" s="448"/>
      <c r="I200" s="436">
        <f>SUM(I201)</f>
        <v>780604</v>
      </c>
      <c r="J200" s="436">
        <f>SUM(J201)</f>
        <v>780604</v>
      </c>
    </row>
    <row r="201" spans="1:10" ht="18.75" customHeight="1" x14ac:dyDescent="0.25">
      <c r="A201" s="283" t="s">
        <v>9</v>
      </c>
      <c r="B201" s="300" t="s">
        <v>54</v>
      </c>
      <c r="C201" s="15" t="s">
        <v>10</v>
      </c>
      <c r="D201" s="15"/>
      <c r="E201" s="294"/>
      <c r="F201" s="295"/>
      <c r="G201" s="296"/>
      <c r="H201" s="15"/>
      <c r="I201" s="418">
        <f>SUM(I202)</f>
        <v>780604</v>
      </c>
      <c r="J201" s="418">
        <f>SUM(J202)</f>
        <v>780604</v>
      </c>
    </row>
    <row r="202" spans="1:10" ht="47.25" x14ac:dyDescent="0.25">
      <c r="A202" s="21" t="s">
        <v>14</v>
      </c>
      <c r="B202" s="26" t="s">
        <v>54</v>
      </c>
      <c r="C202" s="22" t="s">
        <v>10</v>
      </c>
      <c r="D202" s="22" t="s">
        <v>15</v>
      </c>
      <c r="E202" s="217"/>
      <c r="F202" s="218"/>
      <c r="G202" s="219"/>
      <c r="H202" s="23"/>
      <c r="I202" s="419">
        <f>SUM(I203,I208)</f>
        <v>780604</v>
      </c>
      <c r="J202" s="419">
        <f>SUM(J203,J208)</f>
        <v>780604</v>
      </c>
    </row>
    <row r="203" spans="1:10" ht="47.25" x14ac:dyDescent="0.25">
      <c r="A203" s="75" t="s">
        <v>105</v>
      </c>
      <c r="B203" s="30" t="s">
        <v>54</v>
      </c>
      <c r="C203" s="28" t="s">
        <v>10</v>
      </c>
      <c r="D203" s="28" t="s">
        <v>15</v>
      </c>
      <c r="E203" s="232" t="s">
        <v>386</v>
      </c>
      <c r="F203" s="233" t="s">
        <v>383</v>
      </c>
      <c r="G203" s="234" t="s">
        <v>384</v>
      </c>
      <c r="H203" s="28"/>
      <c r="I203" s="420">
        <f t="shared" ref="I203:J206" si="23">SUM(I204)</f>
        <v>83000</v>
      </c>
      <c r="J203" s="420">
        <f t="shared" si="23"/>
        <v>83000</v>
      </c>
    </row>
    <row r="204" spans="1:10" ht="63" x14ac:dyDescent="0.25">
      <c r="A204" s="76" t="s">
        <v>106</v>
      </c>
      <c r="B204" s="53" t="s">
        <v>54</v>
      </c>
      <c r="C204" s="2" t="s">
        <v>10</v>
      </c>
      <c r="D204" s="2" t="s">
        <v>15</v>
      </c>
      <c r="E204" s="235" t="s">
        <v>387</v>
      </c>
      <c r="F204" s="236" t="s">
        <v>383</v>
      </c>
      <c r="G204" s="237" t="s">
        <v>384</v>
      </c>
      <c r="H204" s="44"/>
      <c r="I204" s="421">
        <f t="shared" si="23"/>
        <v>83000</v>
      </c>
      <c r="J204" s="421">
        <f t="shared" si="23"/>
        <v>83000</v>
      </c>
    </row>
    <row r="205" spans="1:10" ht="47.25" x14ac:dyDescent="0.25">
      <c r="A205" s="76" t="s">
        <v>390</v>
      </c>
      <c r="B205" s="53" t="s">
        <v>54</v>
      </c>
      <c r="C205" s="2" t="s">
        <v>10</v>
      </c>
      <c r="D205" s="2" t="s">
        <v>15</v>
      </c>
      <c r="E205" s="235" t="s">
        <v>387</v>
      </c>
      <c r="F205" s="236" t="s">
        <v>10</v>
      </c>
      <c r="G205" s="237" t="s">
        <v>384</v>
      </c>
      <c r="H205" s="44"/>
      <c r="I205" s="421">
        <f t="shared" si="23"/>
        <v>83000</v>
      </c>
      <c r="J205" s="421">
        <f t="shared" si="23"/>
        <v>83000</v>
      </c>
    </row>
    <row r="206" spans="1:10" ht="16.5" customHeight="1" x14ac:dyDescent="0.25">
      <c r="A206" s="76" t="s">
        <v>107</v>
      </c>
      <c r="B206" s="53" t="s">
        <v>54</v>
      </c>
      <c r="C206" s="2" t="s">
        <v>10</v>
      </c>
      <c r="D206" s="2" t="s">
        <v>15</v>
      </c>
      <c r="E206" s="235" t="s">
        <v>387</v>
      </c>
      <c r="F206" s="236" t="s">
        <v>10</v>
      </c>
      <c r="G206" s="237" t="s">
        <v>389</v>
      </c>
      <c r="H206" s="44"/>
      <c r="I206" s="421">
        <f t="shared" si="23"/>
        <v>83000</v>
      </c>
      <c r="J206" s="421">
        <f t="shared" si="23"/>
        <v>83000</v>
      </c>
    </row>
    <row r="207" spans="1:10" ht="30.75" customHeight="1" x14ac:dyDescent="0.25">
      <c r="A207" s="586" t="s">
        <v>537</v>
      </c>
      <c r="B207" s="284" t="s">
        <v>54</v>
      </c>
      <c r="C207" s="2" t="s">
        <v>10</v>
      </c>
      <c r="D207" s="2" t="s">
        <v>15</v>
      </c>
      <c r="E207" s="235" t="s">
        <v>387</v>
      </c>
      <c r="F207" s="236" t="s">
        <v>10</v>
      </c>
      <c r="G207" s="237" t="s">
        <v>389</v>
      </c>
      <c r="H207" s="2" t="s">
        <v>16</v>
      </c>
      <c r="I207" s="423">
        <v>83000</v>
      </c>
      <c r="J207" s="423">
        <v>83000</v>
      </c>
    </row>
    <row r="208" spans="1:10" ht="31.5" x14ac:dyDescent="0.25">
      <c r="A208" s="27" t="s">
        <v>108</v>
      </c>
      <c r="B208" s="30" t="s">
        <v>54</v>
      </c>
      <c r="C208" s="28" t="s">
        <v>10</v>
      </c>
      <c r="D208" s="28" t="s">
        <v>15</v>
      </c>
      <c r="E208" s="220" t="s">
        <v>213</v>
      </c>
      <c r="F208" s="221" t="s">
        <v>383</v>
      </c>
      <c r="G208" s="222" t="s">
        <v>384</v>
      </c>
      <c r="H208" s="28"/>
      <c r="I208" s="420">
        <f t="shared" ref="I208:J210" si="24">SUM(I209)</f>
        <v>697604</v>
      </c>
      <c r="J208" s="420">
        <f t="shared" si="24"/>
        <v>697604</v>
      </c>
    </row>
    <row r="209" spans="1:12" ht="31.5" x14ac:dyDescent="0.25">
      <c r="A209" s="3" t="s">
        <v>109</v>
      </c>
      <c r="B209" s="347" t="s">
        <v>54</v>
      </c>
      <c r="C209" s="2" t="s">
        <v>10</v>
      </c>
      <c r="D209" s="2" t="s">
        <v>15</v>
      </c>
      <c r="E209" s="223" t="s">
        <v>214</v>
      </c>
      <c r="F209" s="224" t="s">
        <v>383</v>
      </c>
      <c r="G209" s="225" t="s">
        <v>384</v>
      </c>
      <c r="H209" s="2"/>
      <c r="I209" s="421">
        <f t="shared" si="24"/>
        <v>697604</v>
      </c>
      <c r="J209" s="421">
        <f t="shared" si="24"/>
        <v>697604</v>
      </c>
    </row>
    <row r="210" spans="1:12" ht="31.5" x14ac:dyDescent="0.25">
      <c r="A210" s="3" t="s">
        <v>75</v>
      </c>
      <c r="B210" s="347" t="s">
        <v>54</v>
      </c>
      <c r="C210" s="2" t="s">
        <v>10</v>
      </c>
      <c r="D210" s="2" t="s">
        <v>15</v>
      </c>
      <c r="E210" s="223" t="s">
        <v>214</v>
      </c>
      <c r="F210" s="224" t="s">
        <v>383</v>
      </c>
      <c r="G210" s="225" t="s">
        <v>388</v>
      </c>
      <c r="H210" s="2"/>
      <c r="I210" s="421">
        <f t="shared" si="24"/>
        <v>697604</v>
      </c>
      <c r="J210" s="421">
        <f t="shared" si="24"/>
        <v>697604</v>
      </c>
    </row>
    <row r="211" spans="1:12" ht="63" x14ac:dyDescent="0.25">
      <c r="A211" s="84" t="s">
        <v>76</v>
      </c>
      <c r="B211" s="347" t="s">
        <v>54</v>
      </c>
      <c r="C211" s="2" t="s">
        <v>10</v>
      </c>
      <c r="D211" s="2" t="s">
        <v>15</v>
      </c>
      <c r="E211" s="223" t="s">
        <v>214</v>
      </c>
      <c r="F211" s="224" t="s">
        <v>383</v>
      </c>
      <c r="G211" s="225" t="s">
        <v>388</v>
      </c>
      <c r="H211" s="2" t="s">
        <v>13</v>
      </c>
      <c r="I211" s="422">
        <v>697604</v>
      </c>
      <c r="J211" s="422">
        <v>697604</v>
      </c>
    </row>
    <row r="212" spans="1:12" ht="30" customHeight="1" x14ac:dyDescent="0.25">
      <c r="A212" s="449" t="s">
        <v>51</v>
      </c>
      <c r="B212" s="450" t="s">
        <v>52</v>
      </c>
      <c r="C212" s="443"/>
      <c r="D212" s="451"/>
      <c r="E212" s="452"/>
      <c r="F212" s="453"/>
      <c r="G212" s="447"/>
      <c r="H212" s="448"/>
      <c r="I212" s="436">
        <f>SUM(I213+I331)</f>
        <v>462503491</v>
      </c>
      <c r="J212" s="436">
        <f>SUM(J213+J331)</f>
        <v>284681336</v>
      </c>
      <c r="K212" s="472"/>
      <c r="L212" s="472"/>
    </row>
    <row r="213" spans="1:12" ht="15.75" x14ac:dyDescent="0.25">
      <c r="A213" s="282" t="s">
        <v>27</v>
      </c>
      <c r="B213" s="19" t="s">
        <v>52</v>
      </c>
      <c r="C213" s="15" t="s">
        <v>29</v>
      </c>
      <c r="D213" s="19"/>
      <c r="E213" s="288"/>
      <c r="F213" s="289"/>
      <c r="G213" s="290"/>
      <c r="H213" s="15"/>
      <c r="I213" s="418">
        <f>SUM(I214+I230+I281+I296+I304)</f>
        <v>449611917</v>
      </c>
      <c r="J213" s="418">
        <f>SUM(J214+J230+J281+J296+J304)</f>
        <v>271789762</v>
      </c>
    </row>
    <row r="214" spans="1:12" ht="15.75" x14ac:dyDescent="0.25">
      <c r="A214" s="97" t="s">
        <v>28</v>
      </c>
      <c r="B214" s="26" t="s">
        <v>52</v>
      </c>
      <c r="C214" s="22" t="s">
        <v>29</v>
      </c>
      <c r="D214" s="22" t="s">
        <v>10</v>
      </c>
      <c r="E214" s="268"/>
      <c r="F214" s="269"/>
      <c r="G214" s="270"/>
      <c r="H214" s="22"/>
      <c r="I214" s="419">
        <f>SUM(I215,I225)</f>
        <v>33757164</v>
      </c>
      <c r="J214" s="419">
        <f>SUM(J215,J225)</f>
        <v>33757164</v>
      </c>
      <c r="K214" s="472"/>
      <c r="L214" s="472"/>
    </row>
    <row r="215" spans="1:12" ht="31.5" x14ac:dyDescent="0.25">
      <c r="A215" s="27" t="s">
        <v>141</v>
      </c>
      <c r="B215" s="33" t="s">
        <v>52</v>
      </c>
      <c r="C215" s="29" t="s">
        <v>29</v>
      </c>
      <c r="D215" s="29" t="s">
        <v>10</v>
      </c>
      <c r="E215" s="220" t="s">
        <v>441</v>
      </c>
      <c r="F215" s="221" t="s">
        <v>383</v>
      </c>
      <c r="G215" s="222" t="s">
        <v>384</v>
      </c>
      <c r="H215" s="31"/>
      <c r="I215" s="420">
        <f>SUM(I216)</f>
        <v>33609164</v>
      </c>
      <c r="J215" s="420">
        <f>SUM(J216)</f>
        <v>33609164</v>
      </c>
    </row>
    <row r="216" spans="1:12" ht="47.25" x14ac:dyDescent="0.25">
      <c r="A216" s="3" t="s">
        <v>142</v>
      </c>
      <c r="B216" s="361" t="s">
        <v>52</v>
      </c>
      <c r="C216" s="5" t="s">
        <v>29</v>
      </c>
      <c r="D216" s="5" t="s">
        <v>10</v>
      </c>
      <c r="E216" s="223" t="s">
        <v>215</v>
      </c>
      <c r="F216" s="224" t="s">
        <v>383</v>
      </c>
      <c r="G216" s="225" t="s">
        <v>384</v>
      </c>
      <c r="H216" s="59"/>
      <c r="I216" s="421">
        <f>SUM(I217)</f>
        <v>33609164</v>
      </c>
      <c r="J216" s="421">
        <f>SUM(J217)</f>
        <v>33609164</v>
      </c>
    </row>
    <row r="217" spans="1:12" ht="15.75" x14ac:dyDescent="0.25">
      <c r="A217" s="3" t="s">
        <v>442</v>
      </c>
      <c r="B217" s="361" t="s">
        <v>52</v>
      </c>
      <c r="C217" s="5" t="s">
        <v>29</v>
      </c>
      <c r="D217" s="5" t="s">
        <v>10</v>
      </c>
      <c r="E217" s="223" t="s">
        <v>215</v>
      </c>
      <c r="F217" s="224" t="s">
        <v>10</v>
      </c>
      <c r="G217" s="225" t="s">
        <v>384</v>
      </c>
      <c r="H217" s="59"/>
      <c r="I217" s="421">
        <f>SUM(I218+I221)</f>
        <v>33609164</v>
      </c>
      <c r="J217" s="421">
        <f>SUM(J218+J221)</f>
        <v>33609164</v>
      </c>
    </row>
    <row r="218" spans="1:12" ht="94.5" x14ac:dyDescent="0.25">
      <c r="A218" s="3" t="s">
        <v>443</v>
      </c>
      <c r="B218" s="361" t="s">
        <v>52</v>
      </c>
      <c r="C218" s="5" t="s">
        <v>29</v>
      </c>
      <c r="D218" s="5" t="s">
        <v>10</v>
      </c>
      <c r="E218" s="223" t="s">
        <v>215</v>
      </c>
      <c r="F218" s="224" t="s">
        <v>10</v>
      </c>
      <c r="G218" s="225" t="s">
        <v>444</v>
      </c>
      <c r="H218" s="2"/>
      <c r="I218" s="421">
        <f>SUM(I219:I220)</f>
        <v>18429532</v>
      </c>
      <c r="J218" s="421">
        <f>SUM(J219:J220)</f>
        <v>18429532</v>
      </c>
    </row>
    <row r="219" spans="1:12" ht="63" x14ac:dyDescent="0.25">
      <c r="A219" s="101" t="s">
        <v>76</v>
      </c>
      <c r="B219" s="347" t="s">
        <v>52</v>
      </c>
      <c r="C219" s="5" t="s">
        <v>29</v>
      </c>
      <c r="D219" s="5" t="s">
        <v>10</v>
      </c>
      <c r="E219" s="223" t="s">
        <v>215</v>
      </c>
      <c r="F219" s="224" t="s">
        <v>10</v>
      </c>
      <c r="G219" s="225" t="s">
        <v>444</v>
      </c>
      <c r="H219" s="271" t="s">
        <v>13</v>
      </c>
      <c r="I219" s="423">
        <v>18218061</v>
      </c>
      <c r="J219" s="423">
        <v>18218061</v>
      </c>
    </row>
    <row r="220" spans="1:12" ht="31.5" x14ac:dyDescent="0.25">
      <c r="A220" s="585" t="s">
        <v>537</v>
      </c>
      <c r="B220" s="6" t="s">
        <v>52</v>
      </c>
      <c r="C220" s="5" t="s">
        <v>29</v>
      </c>
      <c r="D220" s="5" t="s">
        <v>10</v>
      </c>
      <c r="E220" s="223" t="s">
        <v>215</v>
      </c>
      <c r="F220" s="224" t="s">
        <v>10</v>
      </c>
      <c r="G220" s="225" t="s">
        <v>444</v>
      </c>
      <c r="H220" s="271" t="s">
        <v>16</v>
      </c>
      <c r="I220" s="423">
        <v>211471</v>
      </c>
      <c r="J220" s="423">
        <v>211471</v>
      </c>
    </row>
    <row r="221" spans="1:12" ht="31.5" x14ac:dyDescent="0.25">
      <c r="A221" s="3" t="s">
        <v>84</v>
      </c>
      <c r="B221" s="361" t="s">
        <v>52</v>
      </c>
      <c r="C221" s="5" t="s">
        <v>29</v>
      </c>
      <c r="D221" s="5" t="s">
        <v>10</v>
      </c>
      <c r="E221" s="223" t="s">
        <v>215</v>
      </c>
      <c r="F221" s="224" t="s">
        <v>10</v>
      </c>
      <c r="G221" s="225" t="s">
        <v>415</v>
      </c>
      <c r="H221" s="59"/>
      <c r="I221" s="421">
        <f>SUM(I222:I224)</f>
        <v>15179632</v>
      </c>
      <c r="J221" s="421">
        <f>SUM(J222:J224)</f>
        <v>15179632</v>
      </c>
    </row>
    <row r="222" spans="1:12" ht="63" x14ac:dyDescent="0.25">
      <c r="A222" s="101" t="s">
        <v>76</v>
      </c>
      <c r="B222" s="347" t="s">
        <v>52</v>
      </c>
      <c r="C222" s="5" t="s">
        <v>29</v>
      </c>
      <c r="D222" s="5" t="s">
        <v>10</v>
      </c>
      <c r="E222" s="223" t="s">
        <v>215</v>
      </c>
      <c r="F222" s="224" t="s">
        <v>10</v>
      </c>
      <c r="G222" s="225" t="s">
        <v>415</v>
      </c>
      <c r="H222" s="59" t="s">
        <v>13</v>
      </c>
      <c r="I222" s="423">
        <v>6210585</v>
      </c>
      <c r="J222" s="423">
        <v>6210585</v>
      </c>
    </row>
    <row r="223" spans="1:12" ht="31.5" x14ac:dyDescent="0.25">
      <c r="A223" s="585" t="s">
        <v>537</v>
      </c>
      <c r="B223" s="6" t="s">
        <v>52</v>
      </c>
      <c r="C223" s="5" t="s">
        <v>29</v>
      </c>
      <c r="D223" s="5" t="s">
        <v>10</v>
      </c>
      <c r="E223" s="223" t="s">
        <v>215</v>
      </c>
      <c r="F223" s="224" t="s">
        <v>10</v>
      </c>
      <c r="G223" s="225" t="s">
        <v>415</v>
      </c>
      <c r="H223" s="59" t="s">
        <v>16</v>
      </c>
      <c r="I223" s="423">
        <v>8427685</v>
      </c>
      <c r="J223" s="423">
        <v>8427685</v>
      </c>
    </row>
    <row r="224" spans="1:12" ht="15.75" x14ac:dyDescent="0.25">
      <c r="A224" s="3" t="s">
        <v>18</v>
      </c>
      <c r="B224" s="361" t="s">
        <v>52</v>
      </c>
      <c r="C224" s="5" t="s">
        <v>29</v>
      </c>
      <c r="D224" s="5" t="s">
        <v>10</v>
      </c>
      <c r="E224" s="223" t="s">
        <v>215</v>
      </c>
      <c r="F224" s="224" t="s">
        <v>10</v>
      </c>
      <c r="G224" s="225" t="s">
        <v>415</v>
      </c>
      <c r="H224" s="59" t="s">
        <v>17</v>
      </c>
      <c r="I224" s="423">
        <v>541362</v>
      </c>
      <c r="J224" s="423">
        <v>541362</v>
      </c>
    </row>
    <row r="225" spans="1:10" ht="63" x14ac:dyDescent="0.25">
      <c r="A225" s="75" t="s">
        <v>128</v>
      </c>
      <c r="B225" s="30" t="s">
        <v>52</v>
      </c>
      <c r="C225" s="28" t="s">
        <v>29</v>
      </c>
      <c r="D225" s="42" t="s">
        <v>10</v>
      </c>
      <c r="E225" s="232" t="s">
        <v>199</v>
      </c>
      <c r="F225" s="233" t="s">
        <v>383</v>
      </c>
      <c r="G225" s="234" t="s">
        <v>384</v>
      </c>
      <c r="H225" s="28"/>
      <c r="I225" s="420">
        <f t="shared" ref="I225:J228" si="25">SUM(I226)</f>
        <v>148000</v>
      </c>
      <c r="J225" s="420">
        <f t="shared" si="25"/>
        <v>148000</v>
      </c>
    </row>
    <row r="226" spans="1:10" ht="110.25" x14ac:dyDescent="0.25">
      <c r="A226" s="76" t="s">
        <v>144</v>
      </c>
      <c r="B226" s="53" t="s">
        <v>52</v>
      </c>
      <c r="C226" s="2" t="s">
        <v>29</v>
      </c>
      <c r="D226" s="8" t="s">
        <v>10</v>
      </c>
      <c r="E226" s="256" t="s">
        <v>201</v>
      </c>
      <c r="F226" s="257" t="s">
        <v>383</v>
      </c>
      <c r="G226" s="258" t="s">
        <v>384</v>
      </c>
      <c r="H226" s="2"/>
      <c r="I226" s="421">
        <f t="shared" si="25"/>
        <v>148000</v>
      </c>
      <c r="J226" s="421">
        <f t="shared" si="25"/>
        <v>148000</v>
      </c>
    </row>
    <row r="227" spans="1:10" ht="47.25" x14ac:dyDescent="0.25">
      <c r="A227" s="76" t="s">
        <v>403</v>
      </c>
      <c r="B227" s="53" t="s">
        <v>52</v>
      </c>
      <c r="C227" s="2" t="s">
        <v>29</v>
      </c>
      <c r="D227" s="8" t="s">
        <v>10</v>
      </c>
      <c r="E227" s="256" t="s">
        <v>201</v>
      </c>
      <c r="F227" s="257" t="s">
        <v>10</v>
      </c>
      <c r="G227" s="258" t="s">
        <v>384</v>
      </c>
      <c r="H227" s="2"/>
      <c r="I227" s="421">
        <f t="shared" si="25"/>
        <v>148000</v>
      </c>
      <c r="J227" s="421">
        <f t="shared" si="25"/>
        <v>148000</v>
      </c>
    </row>
    <row r="228" spans="1:10" ht="18" customHeight="1" x14ac:dyDescent="0.25">
      <c r="A228" s="3" t="s">
        <v>99</v>
      </c>
      <c r="B228" s="347" t="s">
        <v>52</v>
      </c>
      <c r="C228" s="2" t="s">
        <v>29</v>
      </c>
      <c r="D228" s="8" t="s">
        <v>10</v>
      </c>
      <c r="E228" s="256" t="s">
        <v>201</v>
      </c>
      <c r="F228" s="257" t="s">
        <v>10</v>
      </c>
      <c r="G228" s="258" t="s">
        <v>404</v>
      </c>
      <c r="H228" s="2"/>
      <c r="I228" s="421">
        <f t="shared" si="25"/>
        <v>148000</v>
      </c>
      <c r="J228" s="421">
        <f t="shared" si="25"/>
        <v>148000</v>
      </c>
    </row>
    <row r="229" spans="1:10" ht="33.75" customHeight="1" x14ac:dyDescent="0.25">
      <c r="A229" s="587" t="s">
        <v>537</v>
      </c>
      <c r="B229" s="284" t="s">
        <v>52</v>
      </c>
      <c r="C229" s="2" t="s">
        <v>29</v>
      </c>
      <c r="D229" s="8" t="s">
        <v>10</v>
      </c>
      <c r="E229" s="256" t="s">
        <v>201</v>
      </c>
      <c r="F229" s="257" t="s">
        <v>10</v>
      </c>
      <c r="G229" s="258" t="s">
        <v>404</v>
      </c>
      <c r="H229" s="2" t="s">
        <v>16</v>
      </c>
      <c r="I229" s="422">
        <v>148000</v>
      </c>
      <c r="J229" s="422">
        <v>148000</v>
      </c>
    </row>
    <row r="230" spans="1:10" ht="15.75" x14ac:dyDescent="0.25">
      <c r="A230" s="97" t="s">
        <v>30</v>
      </c>
      <c r="B230" s="26" t="s">
        <v>52</v>
      </c>
      <c r="C230" s="22" t="s">
        <v>29</v>
      </c>
      <c r="D230" s="22" t="s">
        <v>12</v>
      </c>
      <c r="E230" s="268"/>
      <c r="F230" s="269"/>
      <c r="G230" s="270"/>
      <c r="H230" s="22"/>
      <c r="I230" s="419">
        <f>SUM(I231+I276)</f>
        <v>391573807</v>
      </c>
      <c r="J230" s="419">
        <f>SUM(J231+J276)</f>
        <v>213751652</v>
      </c>
    </row>
    <row r="231" spans="1:10" ht="31.5" x14ac:dyDescent="0.25">
      <c r="A231" s="27" t="s">
        <v>141</v>
      </c>
      <c r="B231" s="30" t="s">
        <v>52</v>
      </c>
      <c r="C231" s="28" t="s">
        <v>29</v>
      </c>
      <c r="D231" s="28" t="s">
        <v>12</v>
      </c>
      <c r="E231" s="220" t="s">
        <v>441</v>
      </c>
      <c r="F231" s="221" t="s">
        <v>383</v>
      </c>
      <c r="G231" s="222" t="s">
        <v>384</v>
      </c>
      <c r="H231" s="28"/>
      <c r="I231" s="420">
        <f>SUM(I232)</f>
        <v>390148307</v>
      </c>
      <c r="J231" s="420">
        <f>SUM(J232)</f>
        <v>212326152</v>
      </c>
    </row>
    <row r="232" spans="1:10" ht="47.25" x14ac:dyDescent="0.25">
      <c r="A232" s="61" t="s">
        <v>142</v>
      </c>
      <c r="B232" s="347" t="s">
        <v>52</v>
      </c>
      <c r="C232" s="2" t="s">
        <v>29</v>
      </c>
      <c r="D232" s="2" t="s">
        <v>12</v>
      </c>
      <c r="E232" s="223" t="s">
        <v>215</v>
      </c>
      <c r="F232" s="224" t="s">
        <v>383</v>
      </c>
      <c r="G232" s="225" t="s">
        <v>384</v>
      </c>
      <c r="H232" s="2"/>
      <c r="I232" s="421">
        <f>SUM(I233+I267+I273+I270)</f>
        <v>390148307</v>
      </c>
      <c r="J232" s="421">
        <f>SUM(J233+J267+J273+J270)</f>
        <v>212326152</v>
      </c>
    </row>
    <row r="233" spans="1:10" ht="15.75" x14ac:dyDescent="0.25">
      <c r="A233" s="61" t="s">
        <v>452</v>
      </c>
      <c r="B233" s="347" t="s">
        <v>52</v>
      </c>
      <c r="C233" s="2" t="s">
        <v>29</v>
      </c>
      <c r="D233" s="2" t="s">
        <v>12</v>
      </c>
      <c r="E233" s="223" t="s">
        <v>215</v>
      </c>
      <c r="F233" s="224" t="s">
        <v>12</v>
      </c>
      <c r="G233" s="225" t="s">
        <v>384</v>
      </c>
      <c r="H233" s="2"/>
      <c r="I233" s="421">
        <f>SUM(I234+I237+I242+I252+I257+I244+I246+I261+I255+I265+I240+I248+I250+I259)</f>
        <v>388122909</v>
      </c>
      <c r="J233" s="421">
        <f>SUM(J234+J237+J242+J252+J257+J244+J246+J261+J255+J265+J240)</f>
        <v>208545755</v>
      </c>
    </row>
    <row r="234" spans="1:10" ht="94.5" x14ac:dyDescent="0.25">
      <c r="A234" s="593" t="s">
        <v>145</v>
      </c>
      <c r="B234" s="347" t="s">
        <v>52</v>
      </c>
      <c r="C234" s="2" t="s">
        <v>29</v>
      </c>
      <c r="D234" s="2" t="s">
        <v>12</v>
      </c>
      <c r="E234" s="223" t="s">
        <v>215</v>
      </c>
      <c r="F234" s="224" t="s">
        <v>12</v>
      </c>
      <c r="G234" s="225" t="s">
        <v>445</v>
      </c>
      <c r="H234" s="2"/>
      <c r="I234" s="421">
        <f>SUM(I235:I236)</f>
        <v>165576256</v>
      </c>
      <c r="J234" s="421">
        <f>SUM(J235:J236)</f>
        <v>165576256</v>
      </c>
    </row>
    <row r="235" spans="1:10" ht="63" x14ac:dyDescent="0.25">
      <c r="A235" s="101" t="s">
        <v>76</v>
      </c>
      <c r="B235" s="347" t="s">
        <v>52</v>
      </c>
      <c r="C235" s="2" t="s">
        <v>29</v>
      </c>
      <c r="D235" s="2" t="s">
        <v>12</v>
      </c>
      <c r="E235" s="223" t="s">
        <v>215</v>
      </c>
      <c r="F235" s="224" t="s">
        <v>12</v>
      </c>
      <c r="G235" s="225" t="s">
        <v>445</v>
      </c>
      <c r="H235" s="2" t="s">
        <v>13</v>
      </c>
      <c r="I235" s="423">
        <v>159931011</v>
      </c>
      <c r="J235" s="423">
        <v>159931011</v>
      </c>
    </row>
    <row r="236" spans="1:10" ht="31.5" x14ac:dyDescent="0.25">
      <c r="A236" s="585" t="s">
        <v>537</v>
      </c>
      <c r="B236" s="6" t="s">
        <v>52</v>
      </c>
      <c r="C236" s="2" t="s">
        <v>29</v>
      </c>
      <c r="D236" s="2" t="s">
        <v>12</v>
      </c>
      <c r="E236" s="223" t="s">
        <v>215</v>
      </c>
      <c r="F236" s="224" t="s">
        <v>12</v>
      </c>
      <c r="G236" s="225" t="s">
        <v>445</v>
      </c>
      <c r="H236" s="2" t="s">
        <v>16</v>
      </c>
      <c r="I236" s="423">
        <v>5645245</v>
      </c>
      <c r="J236" s="423">
        <v>5645245</v>
      </c>
    </row>
    <row r="237" spans="1:10" ht="31.5" x14ac:dyDescent="0.25">
      <c r="A237" s="592" t="s">
        <v>544</v>
      </c>
      <c r="B237" s="6" t="s">
        <v>52</v>
      </c>
      <c r="C237" s="2" t="s">
        <v>29</v>
      </c>
      <c r="D237" s="2" t="s">
        <v>12</v>
      </c>
      <c r="E237" s="223" t="s">
        <v>215</v>
      </c>
      <c r="F237" s="224" t="s">
        <v>12</v>
      </c>
      <c r="G237" s="225" t="s">
        <v>543</v>
      </c>
      <c r="H237" s="2"/>
      <c r="I237" s="421">
        <f>SUM(I238:I239)</f>
        <v>107072</v>
      </c>
      <c r="J237" s="421">
        <f>SUM(J238:J239)</f>
        <v>107072</v>
      </c>
    </row>
    <row r="238" spans="1:10" ht="63" x14ac:dyDescent="0.25">
      <c r="A238" s="101" t="s">
        <v>76</v>
      </c>
      <c r="B238" s="6" t="s">
        <v>52</v>
      </c>
      <c r="C238" s="2" t="s">
        <v>29</v>
      </c>
      <c r="D238" s="2" t="s">
        <v>12</v>
      </c>
      <c r="E238" s="223" t="s">
        <v>215</v>
      </c>
      <c r="F238" s="224" t="s">
        <v>12</v>
      </c>
      <c r="G238" s="225" t="s">
        <v>543</v>
      </c>
      <c r="H238" s="2" t="s">
        <v>13</v>
      </c>
      <c r="I238" s="423">
        <v>83872</v>
      </c>
      <c r="J238" s="423">
        <v>83872</v>
      </c>
    </row>
    <row r="239" spans="1:10" s="599" customFormat="1" ht="15.75" x14ac:dyDescent="0.25">
      <c r="A239" s="61" t="s">
        <v>40</v>
      </c>
      <c r="B239" s="6" t="s">
        <v>52</v>
      </c>
      <c r="C239" s="2" t="s">
        <v>29</v>
      </c>
      <c r="D239" s="2" t="s">
        <v>12</v>
      </c>
      <c r="E239" s="223" t="s">
        <v>215</v>
      </c>
      <c r="F239" s="224" t="s">
        <v>12</v>
      </c>
      <c r="G239" s="225" t="s">
        <v>543</v>
      </c>
      <c r="H239" s="2" t="s">
        <v>39</v>
      </c>
      <c r="I239" s="423">
        <v>23200</v>
      </c>
      <c r="J239" s="423">
        <v>23200</v>
      </c>
    </row>
    <row r="240" spans="1:10" s="599" customFormat="1" ht="47.25" x14ac:dyDescent="0.25">
      <c r="A240" s="593" t="s">
        <v>639</v>
      </c>
      <c r="B240" s="6" t="s">
        <v>52</v>
      </c>
      <c r="C240" s="2" t="s">
        <v>29</v>
      </c>
      <c r="D240" s="2" t="s">
        <v>12</v>
      </c>
      <c r="E240" s="223" t="s">
        <v>215</v>
      </c>
      <c r="F240" s="224" t="s">
        <v>12</v>
      </c>
      <c r="G240" s="225" t="s">
        <v>638</v>
      </c>
      <c r="H240" s="2"/>
      <c r="I240" s="421">
        <f>SUM(I241)</f>
        <v>436961</v>
      </c>
      <c r="J240" s="421">
        <f>SUM(J241)</f>
        <v>436961</v>
      </c>
    </row>
    <row r="241" spans="1:10" s="599" customFormat="1" ht="31.5" x14ac:dyDescent="0.25">
      <c r="A241" s="585" t="s">
        <v>537</v>
      </c>
      <c r="B241" s="6" t="s">
        <v>52</v>
      </c>
      <c r="C241" s="2" t="s">
        <v>29</v>
      </c>
      <c r="D241" s="2" t="s">
        <v>12</v>
      </c>
      <c r="E241" s="223" t="s">
        <v>215</v>
      </c>
      <c r="F241" s="224" t="s">
        <v>12</v>
      </c>
      <c r="G241" s="225" t="s">
        <v>638</v>
      </c>
      <c r="H241" s="2" t="s">
        <v>16</v>
      </c>
      <c r="I241" s="423">
        <v>436961</v>
      </c>
      <c r="J241" s="423">
        <v>436961</v>
      </c>
    </row>
    <row r="242" spans="1:10" ht="63" x14ac:dyDescent="0.25">
      <c r="A242" s="592" t="s">
        <v>545</v>
      </c>
      <c r="B242" s="6" t="s">
        <v>52</v>
      </c>
      <c r="C242" s="2" t="s">
        <v>29</v>
      </c>
      <c r="D242" s="2" t="s">
        <v>12</v>
      </c>
      <c r="E242" s="223" t="s">
        <v>215</v>
      </c>
      <c r="F242" s="224" t="s">
        <v>12</v>
      </c>
      <c r="G242" s="225" t="s">
        <v>542</v>
      </c>
      <c r="H242" s="2"/>
      <c r="I242" s="421">
        <f>SUM(I243)</f>
        <v>440088</v>
      </c>
      <c r="J242" s="421">
        <f>SUM(J243)</f>
        <v>440088</v>
      </c>
    </row>
    <row r="243" spans="1:10" ht="31.5" x14ac:dyDescent="0.25">
      <c r="A243" s="585" t="s">
        <v>537</v>
      </c>
      <c r="B243" s="6" t="s">
        <v>52</v>
      </c>
      <c r="C243" s="2" t="s">
        <v>29</v>
      </c>
      <c r="D243" s="2" t="s">
        <v>12</v>
      </c>
      <c r="E243" s="223" t="s">
        <v>215</v>
      </c>
      <c r="F243" s="224" t="s">
        <v>12</v>
      </c>
      <c r="G243" s="225" t="s">
        <v>542</v>
      </c>
      <c r="H243" s="2" t="s">
        <v>16</v>
      </c>
      <c r="I243" s="423">
        <v>440088</v>
      </c>
      <c r="J243" s="423">
        <v>440088</v>
      </c>
    </row>
    <row r="244" spans="1:10" ht="47.25" x14ac:dyDescent="0.25">
      <c r="A244" s="588" t="s">
        <v>704</v>
      </c>
      <c r="B244" s="347" t="s">
        <v>52</v>
      </c>
      <c r="C244" s="5" t="s">
        <v>29</v>
      </c>
      <c r="D244" s="5" t="s">
        <v>12</v>
      </c>
      <c r="E244" s="223" t="s">
        <v>215</v>
      </c>
      <c r="F244" s="224" t="s">
        <v>12</v>
      </c>
      <c r="G244" s="225" t="s">
        <v>703</v>
      </c>
      <c r="H244" s="2"/>
      <c r="I244" s="421">
        <f>SUM(I245)</f>
        <v>11604709</v>
      </c>
      <c r="J244" s="421">
        <f>SUM(J245)</f>
        <v>11497568</v>
      </c>
    </row>
    <row r="245" spans="1:10" ht="63" x14ac:dyDescent="0.25">
      <c r="A245" s="101" t="s">
        <v>76</v>
      </c>
      <c r="B245" s="347" t="s">
        <v>52</v>
      </c>
      <c r="C245" s="5" t="s">
        <v>29</v>
      </c>
      <c r="D245" s="5" t="s">
        <v>12</v>
      </c>
      <c r="E245" s="223" t="s">
        <v>215</v>
      </c>
      <c r="F245" s="224" t="s">
        <v>12</v>
      </c>
      <c r="G245" s="225" t="s">
        <v>703</v>
      </c>
      <c r="H245" s="2" t="s">
        <v>13</v>
      </c>
      <c r="I245" s="423">
        <v>11604709</v>
      </c>
      <c r="J245" s="423">
        <v>11497568</v>
      </c>
    </row>
    <row r="246" spans="1:10" ht="47.25" x14ac:dyDescent="0.25">
      <c r="A246" s="594" t="s">
        <v>692</v>
      </c>
      <c r="B246" s="542" t="s">
        <v>52</v>
      </c>
      <c r="C246" s="5" t="s">
        <v>29</v>
      </c>
      <c r="D246" s="5" t="s">
        <v>12</v>
      </c>
      <c r="E246" s="223" t="s">
        <v>215</v>
      </c>
      <c r="F246" s="224" t="s">
        <v>12</v>
      </c>
      <c r="G246" s="225" t="s">
        <v>691</v>
      </c>
      <c r="H246" s="2"/>
      <c r="I246" s="421">
        <f>SUM(I247)</f>
        <v>4374032</v>
      </c>
      <c r="J246" s="421">
        <f>SUM(J247)</f>
        <v>4488159</v>
      </c>
    </row>
    <row r="247" spans="1:10" ht="31.5" x14ac:dyDescent="0.25">
      <c r="A247" s="585" t="s">
        <v>537</v>
      </c>
      <c r="B247" s="542" t="s">
        <v>52</v>
      </c>
      <c r="C247" s="5" t="s">
        <v>29</v>
      </c>
      <c r="D247" s="5" t="s">
        <v>12</v>
      </c>
      <c r="E247" s="223" t="s">
        <v>215</v>
      </c>
      <c r="F247" s="224" t="s">
        <v>12</v>
      </c>
      <c r="G247" s="225" t="s">
        <v>691</v>
      </c>
      <c r="H247" s="2" t="s">
        <v>16</v>
      </c>
      <c r="I247" s="423">
        <v>4374032</v>
      </c>
      <c r="J247" s="423">
        <v>4488159</v>
      </c>
    </row>
    <row r="248" spans="1:10" s="647" customFormat="1" ht="31.5" x14ac:dyDescent="0.25">
      <c r="A248" s="571" t="s">
        <v>866</v>
      </c>
      <c r="B248" s="648" t="s">
        <v>52</v>
      </c>
      <c r="C248" s="5" t="s">
        <v>29</v>
      </c>
      <c r="D248" s="5" t="s">
        <v>12</v>
      </c>
      <c r="E248" s="223" t="s">
        <v>215</v>
      </c>
      <c r="F248" s="224" t="s">
        <v>12</v>
      </c>
      <c r="G248" s="225" t="s">
        <v>865</v>
      </c>
      <c r="H248" s="2"/>
      <c r="I248" s="421">
        <f>SUM(I249)</f>
        <v>172160331</v>
      </c>
      <c r="J248" s="421">
        <f>SUM(J249)</f>
        <v>0</v>
      </c>
    </row>
    <row r="249" spans="1:10" s="647" customFormat="1" ht="31.5" x14ac:dyDescent="0.25">
      <c r="A249" s="570" t="s">
        <v>537</v>
      </c>
      <c r="B249" s="648" t="s">
        <v>52</v>
      </c>
      <c r="C249" s="5" t="s">
        <v>29</v>
      </c>
      <c r="D249" s="5" t="s">
        <v>12</v>
      </c>
      <c r="E249" s="223" t="s">
        <v>215</v>
      </c>
      <c r="F249" s="224" t="s">
        <v>12</v>
      </c>
      <c r="G249" s="225" t="s">
        <v>865</v>
      </c>
      <c r="H249" s="2" t="s">
        <v>16</v>
      </c>
      <c r="I249" s="423">
        <v>172160331</v>
      </c>
      <c r="J249" s="423"/>
    </row>
    <row r="250" spans="1:10" s="647" customFormat="1" ht="31.5" x14ac:dyDescent="0.25">
      <c r="A250" s="571" t="s">
        <v>868</v>
      </c>
      <c r="B250" s="648" t="s">
        <v>52</v>
      </c>
      <c r="C250" s="5" t="s">
        <v>29</v>
      </c>
      <c r="D250" s="5" t="s">
        <v>12</v>
      </c>
      <c r="E250" s="223" t="s">
        <v>215</v>
      </c>
      <c r="F250" s="224" t="s">
        <v>12</v>
      </c>
      <c r="G250" s="225" t="s">
        <v>871</v>
      </c>
      <c r="H250" s="2"/>
      <c r="I250" s="421">
        <f>SUM(I251)</f>
        <v>7012567</v>
      </c>
      <c r="J250" s="421">
        <f>SUM(J251)</f>
        <v>0</v>
      </c>
    </row>
    <row r="251" spans="1:10" s="647" customFormat="1" ht="31.5" x14ac:dyDescent="0.25">
      <c r="A251" s="570" t="s">
        <v>537</v>
      </c>
      <c r="B251" s="648" t="s">
        <v>52</v>
      </c>
      <c r="C251" s="5" t="s">
        <v>29</v>
      </c>
      <c r="D251" s="5" t="s">
        <v>12</v>
      </c>
      <c r="E251" s="223" t="s">
        <v>215</v>
      </c>
      <c r="F251" s="224" t="s">
        <v>12</v>
      </c>
      <c r="G251" s="225" t="s">
        <v>871</v>
      </c>
      <c r="H251" s="2" t="s">
        <v>16</v>
      </c>
      <c r="I251" s="423">
        <v>7012567</v>
      </c>
      <c r="J251" s="423"/>
    </row>
    <row r="252" spans="1:10" ht="31.5" x14ac:dyDescent="0.25">
      <c r="A252" s="595" t="s">
        <v>446</v>
      </c>
      <c r="B252" s="6" t="s">
        <v>52</v>
      </c>
      <c r="C252" s="2" t="s">
        <v>29</v>
      </c>
      <c r="D252" s="2" t="s">
        <v>12</v>
      </c>
      <c r="E252" s="223" t="s">
        <v>215</v>
      </c>
      <c r="F252" s="224" t="s">
        <v>12</v>
      </c>
      <c r="G252" s="225" t="s">
        <v>447</v>
      </c>
      <c r="H252" s="2"/>
      <c r="I252" s="421">
        <f>SUM(I253:I254)</f>
        <v>907338</v>
      </c>
      <c r="J252" s="421">
        <f>SUM(J253:J254)</f>
        <v>907338</v>
      </c>
    </row>
    <row r="253" spans="1:10" ht="63" x14ac:dyDescent="0.25">
      <c r="A253" s="101" t="s">
        <v>76</v>
      </c>
      <c r="B253" s="347" t="s">
        <v>52</v>
      </c>
      <c r="C253" s="2" t="s">
        <v>29</v>
      </c>
      <c r="D253" s="2" t="s">
        <v>12</v>
      </c>
      <c r="E253" s="223" t="s">
        <v>215</v>
      </c>
      <c r="F253" s="224" t="s">
        <v>12</v>
      </c>
      <c r="G253" s="225" t="s">
        <v>447</v>
      </c>
      <c r="H253" s="2" t="s">
        <v>13</v>
      </c>
      <c r="I253" s="423">
        <v>710758</v>
      </c>
      <c r="J253" s="423">
        <v>710758</v>
      </c>
    </row>
    <row r="254" spans="1:10" ht="15.75" x14ac:dyDescent="0.25">
      <c r="A254" s="61" t="s">
        <v>40</v>
      </c>
      <c r="B254" s="347" t="s">
        <v>52</v>
      </c>
      <c r="C254" s="2" t="s">
        <v>29</v>
      </c>
      <c r="D254" s="2" t="s">
        <v>12</v>
      </c>
      <c r="E254" s="223" t="s">
        <v>215</v>
      </c>
      <c r="F254" s="224" t="s">
        <v>12</v>
      </c>
      <c r="G254" s="225" t="s">
        <v>447</v>
      </c>
      <c r="H254" s="271" t="s">
        <v>39</v>
      </c>
      <c r="I254" s="423">
        <v>196580</v>
      </c>
      <c r="J254" s="423">
        <v>196580</v>
      </c>
    </row>
    <row r="255" spans="1:10" s="489" customFormat="1" ht="47.25" x14ac:dyDescent="0.25">
      <c r="A255" s="593" t="s">
        <v>641</v>
      </c>
      <c r="B255" s="6" t="s">
        <v>52</v>
      </c>
      <c r="C255" s="44" t="s">
        <v>29</v>
      </c>
      <c r="D255" s="44" t="s">
        <v>12</v>
      </c>
      <c r="E255" s="259" t="s">
        <v>215</v>
      </c>
      <c r="F255" s="260" t="s">
        <v>12</v>
      </c>
      <c r="G255" s="261" t="s">
        <v>640</v>
      </c>
      <c r="H255" s="44"/>
      <c r="I255" s="421">
        <f>SUM(I256)</f>
        <v>672557</v>
      </c>
      <c r="J255" s="421">
        <f>SUM(J256)</f>
        <v>672557</v>
      </c>
    </row>
    <row r="256" spans="1:10" s="489" customFormat="1" ht="31.5" x14ac:dyDescent="0.25">
      <c r="A256" s="596" t="s">
        <v>537</v>
      </c>
      <c r="B256" s="6" t="s">
        <v>52</v>
      </c>
      <c r="C256" s="59" t="s">
        <v>29</v>
      </c>
      <c r="D256" s="44" t="s">
        <v>12</v>
      </c>
      <c r="E256" s="259" t="s">
        <v>215</v>
      </c>
      <c r="F256" s="260" t="s">
        <v>12</v>
      </c>
      <c r="G256" s="261" t="s">
        <v>640</v>
      </c>
      <c r="H256" s="44" t="s">
        <v>16</v>
      </c>
      <c r="I256" s="423">
        <v>672557</v>
      </c>
      <c r="J256" s="423">
        <v>672557</v>
      </c>
    </row>
    <row r="257" spans="1:10" ht="63" x14ac:dyDescent="0.25">
      <c r="A257" s="595" t="s">
        <v>598</v>
      </c>
      <c r="B257" s="6" t="s">
        <v>52</v>
      </c>
      <c r="C257" s="44" t="s">
        <v>29</v>
      </c>
      <c r="D257" s="44" t="s">
        <v>12</v>
      </c>
      <c r="E257" s="259" t="s">
        <v>215</v>
      </c>
      <c r="F257" s="260" t="s">
        <v>12</v>
      </c>
      <c r="G257" s="261" t="s">
        <v>448</v>
      </c>
      <c r="H257" s="44"/>
      <c r="I257" s="421">
        <f>SUM(I258)</f>
        <v>2943303</v>
      </c>
      <c r="J257" s="421">
        <f>SUM(J258)</f>
        <v>2943303</v>
      </c>
    </row>
    <row r="258" spans="1:10" ht="31.5" x14ac:dyDescent="0.25">
      <c r="A258" s="596" t="s">
        <v>537</v>
      </c>
      <c r="B258" s="6" t="s">
        <v>52</v>
      </c>
      <c r="C258" s="59" t="s">
        <v>29</v>
      </c>
      <c r="D258" s="44" t="s">
        <v>12</v>
      </c>
      <c r="E258" s="259" t="s">
        <v>215</v>
      </c>
      <c r="F258" s="260" t="s">
        <v>12</v>
      </c>
      <c r="G258" s="261" t="s">
        <v>448</v>
      </c>
      <c r="H258" s="44" t="s">
        <v>16</v>
      </c>
      <c r="I258" s="423">
        <v>2943303</v>
      </c>
      <c r="J258" s="423">
        <v>2943303</v>
      </c>
    </row>
    <row r="259" spans="1:10" s="647" customFormat="1" ht="15.75" x14ac:dyDescent="0.25">
      <c r="A259" s="576" t="s">
        <v>870</v>
      </c>
      <c r="B259" s="6" t="s">
        <v>52</v>
      </c>
      <c r="C259" s="59" t="s">
        <v>29</v>
      </c>
      <c r="D259" s="44" t="s">
        <v>12</v>
      </c>
      <c r="E259" s="259" t="s">
        <v>215</v>
      </c>
      <c r="F259" s="260" t="s">
        <v>12</v>
      </c>
      <c r="G259" s="261" t="s">
        <v>869</v>
      </c>
      <c r="H259" s="44"/>
      <c r="I259" s="421">
        <f>SUM(I260)</f>
        <v>143113</v>
      </c>
      <c r="J259" s="421">
        <f>SUM(J260)</f>
        <v>0</v>
      </c>
    </row>
    <row r="260" spans="1:10" s="647" customFormat="1" ht="31.5" x14ac:dyDescent="0.25">
      <c r="A260" s="575" t="s">
        <v>537</v>
      </c>
      <c r="B260" s="6" t="s">
        <v>52</v>
      </c>
      <c r="C260" s="59" t="s">
        <v>29</v>
      </c>
      <c r="D260" s="44" t="s">
        <v>12</v>
      </c>
      <c r="E260" s="259" t="s">
        <v>215</v>
      </c>
      <c r="F260" s="260" t="s">
        <v>12</v>
      </c>
      <c r="G260" s="261" t="s">
        <v>869</v>
      </c>
      <c r="H260" s="44" t="s">
        <v>16</v>
      </c>
      <c r="I260" s="423">
        <v>143113</v>
      </c>
      <c r="J260" s="423"/>
    </row>
    <row r="261" spans="1:10" ht="31.5" x14ac:dyDescent="0.25">
      <c r="A261" s="61" t="s">
        <v>84</v>
      </c>
      <c r="B261" s="347" t="s">
        <v>52</v>
      </c>
      <c r="C261" s="5" t="s">
        <v>29</v>
      </c>
      <c r="D261" s="5" t="s">
        <v>12</v>
      </c>
      <c r="E261" s="223" t="s">
        <v>215</v>
      </c>
      <c r="F261" s="224" t="s">
        <v>12</v>
      </c>
      <c r="G261" s="225" t="s">
        <v>415</v>
      </c>
      <c r="H261" s="2"/>
      <c r="I261" s="421">
        <f>SUM(I262:I264)</f>
        <v>20501231</v>
      </c>
      <c r="J261" s="421">
        <f>SUM(J262:J264)</f>
        <v>20233102</v>
      </c>
    </row>
    <row r="262" spans="1:10" ht="63" x14ac:dyDescent="0.25">
      <c r="A262" s="101" t="s">
        <v>76</v>
      </c>
      <c r="B262" s="347" t="s">
        <v>52</v>
      </c>
      <c r="C262" s="5" t="s">
        <v>29</v>
      </c>
      <c r="D262" s="5" t="s">
        <v>12</v>
      </c>
      <c r="E262" s="223" t="s">
        <v>215</v>
      </c>
      <c r="F262" s="224" t="s">
        <v>12</v>
      </c>
      <c r="G262" s="225" t="s">
        <v>415</v>
      </c>
      <c r="H262" s="2" t="s">
        <v>13</v>
      </c>
      <c r="I262" s="422">
        <v>2278307</v>
      </c>
      <c r="J262" s="422">
        <v>2278307</v>
      </c>
    </row>
    <row r="263" spans="1:10" ht="31.5" x14ac:dyDescent="0.25">
      <c r="A263" s="585" t="s">
        <v>537</v>
      </c>
      <c r="B263" s="6" t="s">
        <v>52</v>
      </c>
      <c r="C263" s="5" t="s">
        <v>29</v>
      </c>
      <c r="D263" s="5" t="s">
        <v>12</v>
      </c>
      <c r="E263" s="223" t="s">
        <v>215</v>
      </c>
      <c r="F263" s="224" t="s">
        <v>12</v>
      </c>
      <c r="G263" s="225" t="s">
        <v>415</v>
      </c>
      <c r="H263" s="2" t="s">
        <v>16</v>
      </c>
      <c r="I263" s="425">
        <v>15813116</v>
      </c>
      <c r="J263" s="425">
        <v>15544987</v>
      </c>
    </row>
    <row r="264" spans="1:10" ht="15.75" x14ac:dyDescent="0.25">
      <c r="A264" s="61" t="s">
        <v>18</v>
      </c>
      <c r="B264" s="347" t="s">
        <v>52</v>
      </c>
      <c r="C264" s="44" t="s">
        <v>29</v>
      </c>
      <c r="D264" s="44" t="s">
        <v>12</v>
      </c>
      <c r="E264" s="259" t="s">
        <v>215</v>
      </c>
      <c r="F264" s="260" t="s">
        <v>12</v>
      </c>
      <c r="G264" s="261" t="s">
        <v>415</v>
      </c>
      <c r="H264" s="44" t="s">
        <v>17</v>
      </c>
      <c r="I264" s="422">
        <v>2409808</v>
      </c>
      <c r="J264" s="422">
        <v>2409808</v>
      </c>
    </row>
    <row r="265" spans="1:10" s="489" customFormat="1" ht="31.5" x14ac:dyDescent="0.25">
      <c r="A265" s="597" t="s">
        <v>633</v>
      </c>
      <c r="B265" s="6" t="s">
        <v>52</v>
      </c>
      <c r="C265" s="59" t="s">
        <v>29</v>
      </c>
      <c r="D265" s="44" t="s">
        <v>12</v>
      </c>
      <c r="E265" s="259" t="s">
        <v>215</v>
      </c>
      <c r="F265" s="260" t="s">
        <v>12</v>
      </c>
      <c r="G265" s="261" t="s">
        <v>632</v>
      </c>
      <c r="H265" s="44"/>
      <c r="I265" s="421">
        <f>SUM(I266)</f>
        <v>1243351</v>
      </c>
      <c r="J265" s="421">
        <f>SUM(J266)</f>
        <v>1243351</v>
      </c>
    </row>
    <row r="266" spans="1:10" s="489" customFormat="1" ht="31.5" x14ac:dyDescent="0.25">
      <c r="A266" s="597" t="s">
        <v>537</v>
      </c>
      <c r="B266" s="6" t="s">
        <v>52</v>
      </c>
      <c r="C266" s="59" t="s">
        <v>29</v>
      </c>
      <c r="D266" s="44" t="s">
        <v>12</v>
      </c>
      <c r="E266" s="259" t="s">
        <v>215</v>
      </c>
      <c r="F266" s="260" t="s">
        <v>12</v>
      </c>
      <c r="G266" s="261" t="s">
        <v>632</v>
      </c>
      <c r="H266" s="44" t="s">
        <v>16</v>
      </c>
      <c r="I266" s="423">
        <v>1243351</v>
      </c>
      <c r="J266" s="423">
        <v>1243351</v>
      </c>
    </row>
    <row r="267" spans="1:10" s="493" customFormat="1" ht="15.75" x14ac:dyDescent="0.25">
      <c r="A267" s="61" t="s">
        <v>663</v>
      </c>
      <c r="B267" s="494" t="s">
        <v>52</v>
      </c>
      <c r="C267" s="2" t="s">
        <v>29</v>
      </c>
      <c r="D267" s="2" t="s">
        <v>12</v>
      </c>
      <c r="E267" s="223" t="s">
        <v>215</v>
      </c>
      <c r="F267" s="224" t="s">
        <v>658</v>
      </c>
      <c r="G267" s="225" t="s">
        <v>384</v>
      </c>
      <c r="H267" s="2"/>
      <c r="I267" s="421">
        <f>SUM(I268)</f>
        <v>0</v>
      </c>
      <c r="J267" s="421">
        <f>SUM(J268)</f>
        <v>2904406</v>
      </c>
    </row>
    <row r="268" spans="1:10" s="493" customFormat="1" ht="66.75" customHeight="1" x14ac:dyDescent="0.25">
      <c r="A268" s="61" t="s">
        <v>772</v>
      </c>
      <c r="B268" s="494" t="s">
        <v>52</v>
      </c>
      <c r="C268" s="2" t="s">
        <v>29</v>
      </c>
      <c r="D268" s="2" t="s">
        <v>12</v>
      </c>
      <c r="E268" s="223" t="s">
        <v>215</v>
      </c>
      <c r="F268" s="224" t="s">
        <v>658</v>
      </c>
      <c r="G268" s="225" t="s">
        <v>659</v>
      </c>
      <c r="H268" s="2"/>
      <c r="I268" s="421">
        <f>SUM(I269)</f>
        <v>0</v>
      </c>
      <c r="J268" s="421">
        <f>SUM(J269)</f>
        <v>2904406</v>
      </c>
    </row>
    <row r="269" spans="1:10" s="493" customFormat="1" ht="31.5" x14ac:dyDescent="0.25">
      <c r="A269" s="597" t="s">
        <v>537</v>
      </c>
      <c r="B269" s="494" t="s">
        <v>52</v>
      </c>
      <c r="C269" s="2" t="s">
        <v>29</v>
      </c>
      <c r="D269" s="2" t="s">
        <v>12</v>
      </c>
      <c r="E269" s="223" t="s">
        <v>215</v>
      </c>
      <c r="F269" s="224" t="s">
        <v>658</v>
      </c>
      <c r="G269" s="225" t="s">
        <v>659</v>
      </c>
      <c r="H269" s="2" t="s">
        <v>16</v>
      </c>
      <c r="I269" s="423"/>
      <c r="J269" s="423">
        <v>2904406</v>
      </c>
    </row>
    <row r="270" spans="1:10" s="519" customFormat="1" ht="15.75" x14ac:dyDescent="0.25">
      <c r="A270" s="61" t="s">
        <v>665</v>
      </c>
      <c r="B270" s="520" t="s">
        <v>52</v>
      </c>
      <c r="C270" s="2" t="s">
        <v>29</v>
      </c>
      <c r="D270" s="2" t="s">
        <v>12</v>
      </c>
      <c r="E270" s="223" t="s">
        <v>215</v>
      </c>
      <c r="F270" s="224" t="s">
        <v>660</v>
      </c>
      <c r="G270" s="225" t="s">
        <v>384</v>
      </c>
      <c r="H270" s="2"/>
      <c r="I270" s="421">
        <f>SUM(I271)</f>
        <v>2025398</v>
      </c>
      <c r="J270" s="421">
        <f>SUM(J271)</f>
        <v>0</v>
      </c>
    </row>
    <row r="271" spans="1:10" s="519" customFormat="1" ht="47.25" x14ac:dyDescent="0.25">
      <c r="A271" s="597" t="s">
        <v>678</v>
      </c>
      <c r="B271" s="520" t="s">
        <v>52</v>
      </c>
      <c r="C271" s="2" t="s">
        <v>29</v>
      </c>
      <c r="D271" s="2" t="s">
        <v>12</v>
      </c>
      <c r="E271" s="223" t="s">
        <v>215</v>
      </c>
      <c r="F271" s="224" t="s">
        <v>660</v>
      </c>
      <c r="G271" s="225" t="s">
        <v>677</v>
      </c>
      <c r="H271" s="2"/>
      <c r="I271" s="421">
        <f>SUM(I272)</f>
        <v>2025398</v>
      </c>
      <c r="J271" s="421">
        <f>SUM(J272)</f>
        <v>0</v>
      </c>
    </row>
    <row r="272" spans="1:10" s="519" customFormat="1" ht="31.5" x14ac:dyDescent="0.25">
      <c r="A272" s="597" t="s">
        <v>537</v>
      </c>
      <c r="B272" s="520" t="s">
        <v>52</v>
      </c>
      <c r="C272" s="2" t="s">
        <v>29</v>
      </c>
      <c r="D272" s="2" t="s">
        <v>12</v>
      </c>
      <c r="E272" s="223" t="s">
        <v>215</v>
      </c>
      <c r="F272" s="224" t="s">
        <v>660</v>
      </c>
      <c r="G272" s="225" t="s">
        <v>677</v>
      </c>
      <c r="H272" s="2" t="s">
        <v>16</v>
      </c>
      <c r="I272" s="423">
        <v>2025398</v>
      </c>
      <c r="J272" s="423"/>
    </row>
    <row r="273" spans="1:10" s="493" customFormat="1" ht="15.75" x14ac:dyDescent="0.25">
      <c r="A273" s="61" t="s">
        <v>664</v>
      </c>
      <c r="B273" s="494" t="s">
        <v>52</v>
      </c>
      <c r="C273" s="2" t="s">
        <v>29</v>
      </c>
      <c r="D273" s="2" t="s">
        <v>12</v>
      </c>
      <c r="E273" s="223" t="s">
        <v>215</v>
      </c>
      <c r="F273" s="224" t="s">
        <v>661</v>
      </c>
      <c r="G273" s="225" t="s">
        <v>384</v>
      </c>
      <c r="H273" s="2"/>
      <c r="I273" s="421">
        <f>SUM(I274)</f>
        <v>0</v>
      </c>
      <c r="J273" s="421">
        <f>SUM(J274)</f>
        <v>875991</v>
      </c>
    </row>
    <row r="274" spans="1:10" s="493" customFormat="1" ht="31.5" x14ac:dyDescent="0.25">
      <c r="A274" s="61" t="s">
        <v>771</v>
      </c>
      <c r="B274" s="494" t="s">
        <v>52</v>
      </c>
      <c r="C274" s="2" t="s">
        <v>29</v>
      </c>
      <c r="D274" s="2" t="s">
        <v>12</v>
      </c>
      <c r="E274" s="223" t="s">
        <v>215</v>
      </c>
      <c r="F274" s="224" t="s">
        <v>661</v>
      </c>
      <c r="G274" s="225" t="s">
        <v>662</v>
      </c>
      <c r="H274" s="2"/>
      <c r="I274" s="421">
        <f>SUM(I275)</f>
        <v>0</v>
      </c>
      <c r="J274" s="421">
        <f>SUM(J275)</f>
        <v>875991</v>
      </c>
    </row>
    <row r="275" spans="1:10" s="493" customFormat="1" ht="31.5" x14ac:dyDescent="0.25">
      <c r="A275" s="597" t="s">
        <v>537</v>
      </c>
      <c r="B275" s="494" t="s">
        <v>52</v>
      </c>
      <c r="C275" s="2" t="s">
        <v>29</v>
      </c>
      <c r="D275" s="2" t="s">
        <v>12</v>
      </c>
      <c r="E275" s="223" t="s">
        <v>215</v>
      </c>
      <c r="F275" s="224" t="s">
        <v>661</v>
      </c>
      <c r="G275" s="225" t="s">
        <v>662</v>
      </c>
      <c r="H275" s="2" t="s">
        <v>16</v>
      </c>
      <c r="I275" s="423"/>
      <c r="J275" s="423">
        <v>875991</v>
      </c>
    </row>
    <row r="276" spans="1:10" s="37" customFormat="1" ht="63" x14ac:dyDescent="0.25">
      <c r="A276" s="102" t="s">
        <v>128</v>
      </c>
      <c r="B276" s="30" t="s">
        <v>52</v>
      </c>
      <c r="C276" s="28" t="s">
        <v>29</v>
      </c>
      <c r="D276" s="42" t="s">
        <v>12</v>
      </c>
      <c r="E276" s="232" t="s">
        <v>199</v>
      </c>
      <c r="F276" s="233" t="s">
        <v>383</v>
      </c>
      <c r="G276" s="234" t="s">
        <v>384</v>
      </c>
      <c r="H276" s="28"/>
      <c r="I276" s="420">
        <f t="shared" ref="I276:J279" si="26">SUM(I277)</f>
        <v>1425500</v>
      </c>
      <c r="J276" s="420">
        <f t="shared" si="26"/>
        <v>1425500</v>
      </c>
    </row>
    <row r="277" spans="1:10" s="37" customFormat="1" ht="110.25" x14ac:dyDescent="0.25">
      <c r="A277" s="103" t="s">
        <v>144</v>
      </c>
      <c r="B277" s="53" t="s">
        <v>52</v>
      </c>
      <c r="C277" s="2" t="s">
        <v>29</v>
      </c>
      <c r="D277" s="35" t="s">
        <v>12</v>
      </c>
      <c r="E277" s="262" t="s">
        <v>201</v>
      </c>
      <c r="F277" s="263" t="s">
        <v>383</v>
      </c>
      <c r="G277" s="264" t="s">
        <v>384</v>
      </c>
      <c r="H277" s="2"/>
      <c r="I277" s="421">
        <f t="shared" si="26"/>
        <v>1425500</v>
      </c>
      <c r="J277" s="421">
        <f t="shared" si="26"/>
        <v>1425500</v>
      </c>
    </row>
    <row r="278" spans="1:10" s="37" customFormat="1" ht="47.25" x14ac:dyDescent="0.25">
      <c r="A278" s="103" t="s">
        <v>403</v>
      </c>
      <c r="B278" s="53" t="s">
        <v>52</v>
      </c>
      <c r="C278" s="2" t="s">
        <v>29</v>
      </c>
      <c r="D278" s="35" t="s">
        <v>12</v>
      </c>
      <c r="E278" s="262" t="s">
        <v>201</v>
      </c>
      <c r="F278" s="263" t="s">
        <v>10</v>
      </c>
      <c r="G278" s="264" t="s">
        <v>384</v>
      </c>
      <c r="H278" s="2"/>
      <c r="I278" s="421">
        <f t="shared" si="26"/>
        <v>1425500</v>
      </c>
      <c r="J278" s="421">
        <f t="shared" si="26"/>
        <v>1425500</v>
      </c>
    </row>
    <row r="279" spans="1:10" s="37" customFormat="1" ht="31.5" x14ac:dyDescent="0.25">
      <c r="A279" s="61" t="s">
        <v>99</v>
      </c>
      <c r="B279" s="347" t="s">
        <v>52</v>
      </c>
      <c r="C279" s="2" t="s">
        <v>29</v>
      </c>
      <c r="D279" s="35" t="s">
        <v>12</v>
      </c>
      <c r="E279" s="262" t="s">
        <v>201</v>
      </c>
      <c r="F279" s="263" t="s">
        <v>10</v>
      </c>
      <c r="G279" s="264" t="s">
        <v>404</v>
      </c>
      <c r="H279" s="2"/>
      <c r="I279" s="421">
        <f t="shared" si="26"/>
        <v>1425500</v>
      </c>
      <c r="J279" s="421">
        <f t="shared" si="26"/>
        <v>1425500</v>
      </c>
    </row>
    <row r="280" spans="1:10" s="37" customFormat="1" ht="31.5" x14ac:dyDescent="0.25">
      <c r="A280" s="585" t="s">
        <v>537</v>
      </c>
      <c r="B280" s="6" t="s">
        <v>52</v>
      </c>
      <c r="C280" s="2" t="s">
        <v>29</v>
      </c>
      <c r="D280" s="35" t="s">
        <v>12</v>
      </c>
      <c r="E280" s="262" t="s">
        <v>201</v>
      </c>
      <c r="F280" s="263" t="s">
        <v>10</v>
      </c>
      <c r="G280" s="264" t="s">
        <v>404</v>
      </c>
      <c r="H280" s="2" t="s">
        <v>16</v>
      </c>
      <c r="I280" s="425">
        <v>1425500</v>
      </c>
      <c r="J280" s="425">
        <v>1425500</v>
      </c>
    </row>
    <row r="281" spans="1:10" s="37" customFormat="1" ht="15.75" x14ac:dyDescent="0.25">
      <c r="A281" s="109" t="s">
        <v>570</v>
      </c>
      <c r="B281" s="26" t="s">
        <v>52</v>
      </c>
      <c r="C281" s="22" t="s">
        <v>29</v>
      </c>
      <c r="D281" s="22" t="s">
        <v>15</v>
      </c>
      <c r="E281" s="268"/>
      <c r="F281" s="269"/>
      <c r="G281" s="270"/>
      <c r="H281" s="22"/>
      <c r="I281" s="419">
        <f>SUM(I282+I291)</f>
        <v>11454467</v>
      </c>
      <c r="J281" s="419">
        <f>SUM(J282+J291)</f>
        <v>11454467</v>
      </c>
    </row>
    <row r="282" spans="1:10" s="37" customFormat="1" ht="31.5" x14ac:dyDescent="0.25">
      <c r="A282" s="27" t="s">
        <v>141</v>
      </c>
      <c r="B282" s="30" t="s">
        <v>52</v>
      </c>
      <c r="C282" s="28" t="s">
        <v>29</v>
      </c>
      <c r="D282" s="28" t="s">
        <v>15</v>
      </c>
      <c r="E282" s="220" t="s">
        <v>441</v>
      </c>
      <c r="F282" s="221" t="s">
        <v>383</v>
      </c>
      <c r="G282" s="222" t="s">
        <v>384</v>
      </c>
      <c r="H282" s="28"/>
      <c r="I282" s="420">
        <f>SUM(I283)</f>
        <v>11329467</v>
      </c>
      <c r="J282" s="420">
        <f>SUM(J283)</f>
        <v>11329467</v>
      </c>
    </row>
    <row r="283" spans="1:10" s="37" customFormat="1" ht="63.75" customHeight="1" x14ac:dyDescent="0.25">
      <c r="A283" s="61" t="s">
        <v>146</v>
      </c>
      <c r="B283" s="347" t="s">
        <v>52</v>
      </c>
      <c r="C283" s="44" t="s">
        <v>29</v>
      </c>
      <c r="D283" s="44" t="s">
        <v>15</v>
      </c>
      <c r="E283" s="259" t="s">
        <v>216</v>
      </c>
      <c r="F283" s="260" t="s">
        <v>383</v>
      </c>
      <c r="G283" s="261" t="s">
        <v>384</v>
      </c>
      <c r="H283" s="44"/>
      <c r="I283" s="421">
        <f>SUM(I284)</f>
        <v>11329467</v>
      </c>
      <c r="J283" s="421">
        <f>SUM(J284)</f>
        <v>11329467</v>
      </c>
    </row>
    <row r="284" spans="1:10" s="37" customFormat="1" ht="31.5" x14ac:dyDescent="0.25">
      <c r="A284" s="61" t="s">
        <v>455</v>
      </c>
      <c r="B284" s="347" t="s">
        <v>52</v>
      </c>
      <c r="C284" s="44" t="s">
        <v>29</v>
      </c>
      <c r="D284" s="44" t="s">
        <v>15</v>
      </c>
      <c r="E284" s="259" t="s">
        <v>216</v>
      </c>
      <c r="F284" s="260" t="s">
        <v>10</v>
      </c>
      <c r="G284" s="261" t="s">
        <v>384</v>
      </c>
      <c r="H284" s="44"/>
      <c r="I284" s="421">
        <f>SUM(I285+I289)</f>
        <v>11329467</v>
      </c>
      <c r="J284" s="421">
        <f>SUM(J285+J289)</f>
        <v>11329467</v>
      </c>
    </row>
    <row r="285" spans="1:10" s="37" customFormat="1" ht="31.5" x14ac:dyDescent="0.25">
      <c r="A285" s="61" t="s">
        <v>84</v>
      </c>
      <c r="B285" s="347" t="s">
        <v>52</v>
      </c>
      <c r="C285" s="44" t="s">
        <v>29</v>
      </c>
      <c r="D285" s="44" t="s">
        <v>15</v>
      </c>
      <c r="E285" s="259" t="s">
        <v>216</v>
      </c>
      <c r="F285" s="260" t="s">
        <v>10</v>
      </c>
      <c r="G285" s="261" t="s">
        <v>415</v>
      </c>
      <c r="H285" s="44"/>
      <c r="I285" s="421">
        <f>SUM(I286:I288)</f>
        <v>11329467</v>
      </c>
      <c r="J285" s="421">
        <f>SUM(J286:J288)</f>
        <v>11329467</v>
      </c>
    </row>
    <row r="286" spans="1:10" s="37" customFormat="1" ht="31.5" x14ac:dyDescent="0.25">
      <c r="A286" s="101" t="s">
        <v>834</v>
      </c>
      <c r="B286" s="644" t="s">
        <v>52</v>
      </c>
      <c r="C286" s="44" t="s">
        <v>29</v>
      </c>
      <c r="D286" s="44" t="s">
        <v>15</v>
      </c>
      <c r="E286" s="259" t="s">
        <v>216</v>
      </c>
      <c r="F286" s="260" t="s">
        <v>10</v>
      </c>
      <c r="G286" s="261" t="s">
        <v>415</v>
      </c>
      <c r="H286" s="44" t="s">
        <v>835</v>
      </c>
      <c r="I286" s="423">
        <v>11329467</v>
      </c>
      <c r="J286" s="423">
        <v>11329467</v>
      </c>
    </row>
    <row r="287" spans="1:10" s="37" customFormat="1" ht="31.5" hidden="1" x14ac:dyDescent="0.25">
      <c r="A287" s="585" t="s">
        <v>537</v>
      </c>
      <c r="B287" s="644" t="s">
        <v>52</v>
      </c>
      <c r="C287" s="44" t="s">
        <v>29</v>
      </c>
      <c r="D287" s="44" t="s">
        <v>15</v>
      </c>
      <c r="E287" s="259" t="s">
        <v>216</v>
      </c>
      <c r="F287" s="260" t="s">
        <v>10</v>
      </c>
      <c r="G287" s="261" t="s">
        <v>415</v>
      </c>
      <c r="H287" s="44" t="s">
        <v>16</v>
      </c>
      <c r="I287" s="423"/>
      <c r="J287" s="423"/>
    </row>
    <row r="288" spans="1:10" s="37" customFormat="1" ht="15.75" hidden="1" x14ac:dyDescent="0.25">
      <c r="A288" s="61" t="s">
        <v>18</v>
      </c>
      <c r="B288" s="347" t="s">
        <v>52</v>
      </c>
      <c r="C288" s="44" t="s">
        <v>29</v>
      </c>
      <c r="D288" s="44" t="s">
        <v>15</v>
      </c>
      <c r="E288" s="259" t="s">
        <v>216</v>
      </c>
      <c r="F288" s="260" t="s">
        <v>10</v>
      </c>
      <c r="G288" s="261" t="s">
        <v>415</v>
      </c>
      <c r="H288" s="44" t="s">
        <v>17</v>
      </c>
      <c r="I288" s="423"/>
      <c r="J288" s="423"/>
    </row>
    <row r="289" spans="1:10" s="37" customFormat="1" ht="47.25" hidden="1" x14ac:dyDescent="0.25">
      <c r="A289" s="61" t="s">
        <v>837</v>
      </c>
      <c r="B289" s="635" t="s">
        <v>52</v>
      </c>
      <c r="C289" s="44" t="s">
        <v>29</v>
      </c>
      <c r="D289" s="44" t="s">
        <v>15</v>
      </c>
      <c r="E289" s="259" t="s">
        <v>216</v>
      </c>
      <c r="F289" s="260" t="s">
        <v>10</v>
      </c>
      <c r="G289" s="261" t="s">
        <v>836</v>
      </c>
      <c r="H289" s="44"/>
      <c r="I289" s="421">
        <f>SUM(I290)</f>
        <v>0</v>
      </c>
      <c r="J289" s="421">
        <f>SUM(J290)</f>
        <v>0</v>
      </c>
    </row>
    <row r="290" spans="1:10" s="37" customFormat="1" ht="31.5" hidden="1" x14ac:dyDescent="0.25">
      <c r="A290" s="101" t="s">
        <v>834</v>
      </c>
      <c r="B290" s="635" t="s">
        <v>52</v>
      </c>
      <c r="C290" s="44" t="s">
        <v>29</v>
      </c>
      <c r="D290" s="44" t="s">
        <v>15</v>
      </c>
      <c r="E290" s="259" t="s">
        <v>216</v>
      </c>
      <c r="F290" s="260" t="s">
        <v>10</v>
      </c>
      <c r="G290" s="261" t="s">
        <v>836</v>
      </c>
      <c r="H290" s="44" t="s">
        <v>835</v>
      </c>
      <c r="I290" s="423"/>
      <c r="J290" s="423"/>
    </row>
    <row r="291" spans="1:10" s="37" customFormat="1" ht="63" x14ac:dyDescent="0.25">
      <c r="A291" s="102" t="s">
        <v>128</v>
      </c>
      <c r="B291" s="30" t="s">
        <v>52</v>
      </c>
      <c r="C291" s="28" t="s">
        <v>29</v>
      </c>
      <c r="D291" s="42" t="s">
        <v>15</v>
      </c>
      <c r="E291" s="232" t="s">
        <v>199</v>
      </c>
      <c r="F291" s="233" t="s">
        <v>383</v>
      </c>
      <c r="G291" s="234" t="s">
        <v>384</v>
      </c>
      <c r="H291" s="28"/>
      <c r="I291" s="420">
        <f t="shared" ref="I291:J294" si="27">SUM(I292)</f>
        <v>125000</v>
      </c>
      <c r="J291" s="420">
        <f t="shared" si="27"/>
        <v>125000</v>
      </c>
    </row>
    <row r="292" spans="1:10" s="37" customFormat="1" ht="110.25" x14ac:dyDescent="0.25">
      <c r="A292" s="103" t="s">
        <v>144</v>
      </c>
      <c r="B292" s="53" t="s">
        <v>52</v>
      </c>
      <c r="C292" s="2" t="s">
        <v>29</v>
      </c>
      <c r="D292" s="35" t="s">
        <v>15</v>
      </c>
      <c r="E292" s="262" t="s">
        <v>201</v>
      </c>
      <c r="F292" s="263" t="s">
        <v>383</v>
      </c>
      <c r="G292" s="264" t="s">
        <v>384</v>
      </c>
      <c r="H292" s="2"/>
      <c r="I292" s="421">
        <f t="shared" si="27"/>
        <v>125000</v>
      </c>
      <c r="J292" s="421">
        <f t="shared" si="27"/>
        <v>125000</v>
      </c>
    </row>
    <row r="293" spans="1:10" s="37" customFormat="1" ht="47.25" x14ac:dyDescent="0.25">
      <c r="A293" s="103" t="s">
        <v>403</v>
      </c>
      <c r="B293" s="53" t="s">
        <v>52</v>
      </c>
      <c r="C293" s="2" t="s">
        <v>29</v>
      </c>
      <c r="D293" s="35" t="s">
        <v>15</v>
      </c>
      <c r="E293" s="262" t="s">
        <v>201</v>
      </c>
      <c r="F293" s="263" t="s">
        <v>10</v>
      </c>
      <c r="G293" s="264" t="s">
        <v>384</v>
      </c>
      <c r="H293" s="2"/>
      <c r="I293" s="421">
        <f t="shared" si="27"/>
        <v>125000</v>
      </c>
      <c r="J293" s="421">
        <f t="shared" si="27"/>
        <v>125000</v>
      </c>
    </row>
    <row r="294" spans="1:10" s="37" customFormat="1" ht="31.5" x14ac:dyDescent="0.25">
      <c r="A294" s="61" t="s">
        <v>99</v>
      </c>
      <c r="B294" s="347" t="s">
        <v>52</v>
      </c>
      <c r="C294" s="2" t="s">
        <v>29</v>
      </c>
      <c r="D294" s="35" t="s">
        <v>15</v>
      </c>
      <c r="E294" s="262" t="s">
        <v>201</v>
      </c>
      <c r="F294" s="263" t="s">
        <v>10</v>
      </c>
      <c r="G294" s="264" t="s">
        <v>404</v>
      </c>
      <c r="H294" s="2"/>
      <c r="I294" s="421">
        <f t="shared" si="27"/>
        <v>125000</v>
      </c>
      <c r="J294" s="421">
        <f t="shared" si="27"/>
        <v>125000</v>
      </c>
    </row>
    <row r="295" spans="1:10" ht="31.5" x14ac:dyDescent="0.25">
      <c r="A295" s="101" t="s">
        <v>834</v>
      </c>
      <c r="B295" s="6" t="s">
        <v>52</v>
      </c>
      <c r="C295" s="2" t="s">
        <v>29</v>
      </c>
      <c r="D295" s="35" t="s">
        <v>15</v>
      </c>
      <c r="E295" s="262" t="s">
        <v>201</v>
      </c>
      <c r="F295" s="263" t="s">
        <v>10</v>
      </c>
      <c r="G295" s="264" t="s">
        <v>404</v>
      </c>
      <c r="H295" s="2" t="s">
        <v>835</v>
      </c>
      <c r="I295" s="422">
        <v>125000</v>
      </c>
      <c r="J295" s="422">
        <v>125000</v>
      </c>
    </row>
    <row r="296" spans="1:10" ht="15.75" x14ac:dyDescent="0.25">
      <c r="A296" s="109" t="s">
        <v>576</v>
      </c>
      <c r="B296" s="26" t="s">
        <v>52</v>
      </c>
      <c r="C296" s="22" t="s">
        <v>29</v>
      </c>
      <c r="D296" s="22" t="s">
        <v>29</v>
      </c>
      <c r="E296" s="268"/>
      <c r="F296" s="269"/>
      <c r="G296" s="270"/>
      <c r="H296" s="22"/>
      <c r="I296" s="419">
        <f t="shared" ref="I296:J298" si="28">SUM(I297)</f>
        <v>858750</v>
      </c>
      <c r="J296" s="419">
        <f t="shared" si="28"/>
        <v>858750</v>
      </c>
    </row>
    <row r="297" spans="1:10" ht="63" x14ac:dyDescent="0.25">
      <c r="A297" s="102" t="s">
        <v>151</v>
      </c>
      <c r="B297" s="30" t="s">
        <v>52</v>
      </c>
      <c r="C297" s="28" t="s">
        <v>29</v>
      </c>
      <c r="D297" s="28" t="s">
        <v>29</v>
      </c>
      <c r="E297" s="220" t="s">
        <v>456</v>
      </c>
      <c r="F297" s="221" t="s">
        <v>383</v>
      </c>
      <c r="G297" s="222" t="s">
        <v>384</v>
      </c>
      <c r="H297" s="28"/>
      <c r="I297" s="420">
        <f t="shared" si="28"/>
        <v>858750</v>
      </c>
      <c r="J297" s="420">
        <f t="shared" si="28"/>
        <v>858750</v>
      </c>
    </row>
    <row r="298" spans="1:10" ht="78.75" x14ac:dyDescent="0.25">
      <c r="A298" s="103" t="s">
        <v>153</v>
      </c>
      <c r="B298" s="53" t="s">
        <v>52</v>
      </c>
      <c r="C298" s="44" t="s">
        <v>29</v>
      </c>
      <c r="D298" s="44" t="s">
        <v>29</v>
      </c>
      <c r="E298" s="259" t="s">
        <v>219</v>
      </c>
      <c r="F298" s="260" t="s">
        <v>383</v>
      </c>
      <c r="G298" s="261" t="s">
        <v>384</v>
      </c>
      <c r="H298" s="44"/>
      <c r="I298" s="421">
        <f t="shared" si="28"/>
        <v>858750</v>
      </c>
      <c r="J298" s="421">
        <f t="shared" si="28"/>
        <v>858750</v>
      </c>
    </row>
    <row r="299" spans="1:10" ht="31.5" x14ac:dyDescent="0.25">
      <c r="A299" s="103" t="s">
        <v>459</v>
      </c>
      <c r="B299" s="53" t="s">
        <v>52</v>
      </c>
      <c r="C299" s="44" t="s">
        <v>29</v>
      </c>
      <c r="D299" s="44" t="s">
        <v>29</v>
      </c>
      <c r="E299" s="259" t="s">
        <v>219</v>
      </c>
      <c r="F299" s="260" t="s">
        <v>10</v>
      </c>
      <c r="G299" s="261" t="s">
        <v>384</v>
      </c>
      <c r="H299" s="44"/>
      <c r="I299" s="421">
        <f>SUM(+I300+I302)</f>
        <v>858750</v>
      </c>
      <c r="J299" s="421">
        <f>SUM(+J300+J302)</f>
        <v>858750</v>
      </c>
    </row>
    <row r="300" spans="1:10" ht="31.5" x14ac:dyDescent="0.25">
      <c r="A300" s="101" t="s">
        <v>460</v>
      </c>
      <c r="B300" s="347" t="s">
        <v>52</v>
      </c>
      <c r="C300" s="2" t="s">
        <v>29</v>
      </c>
      <c r="D300" s="2" t="s">
        <v>29</v>
      </c>
      <c r="E300" s="259" t="s">
        <v>219</v>
      </c>
      <c r="F300" s="224" t="s">
        <v>10</v>
      </c>
      <c r="G300" s="225" t="s">
        <v>461</v>
      </c>
      <c r="H300" s="2"/>
      <c r="I300" s="421">
        <f>SUM(I301)</f>
        <v>788400</v>
      </c>
      <c r="J300" s="421">
        <f>SUM(J301)</f>
        <v>788400</v>
      </c>
    </row>
    <row r="301" spans="1:10" ht="31.5" x14ac:dyDescent="0.25">
      <c r="A301" s="585" t="s">
        <v>537</v>
      </c>
      <c r="B301" s="6" t="s">
        <v>52</v>
      </c>
      <c r="C301" s="2" t="s">
        <v>29</v>
      </c>
      <c r="D301" s="2" t="s">
        <v>29</v>
      </c>
      <c r="E301" s="259" t="s">
        <v>219</v>
      </c>
      <c r="F301" s="224" t="s">
        <v>10</v>
      </c>
      <c r="G301" s="225" t="s">
        <v>461</v>
      </c>
      <c r="H301" s="2" t="s">
        <v>16</v>
      </c>
      <c r="I301" s="423">
        <v>788400</v>
      </c>
      <c r="J301" s="423">
        <v>788400</v>
      </c>
    </row>
    <row r="302" spans="1:10" ht="15.75" x14ac:dyDescent="0.25">
      <c r="A302" s="588" t="s">
        <v>547</v>
      </c>
      <c r="B302" s="6" t="s">
        <v>52</v>
      </c>
      <c r="C302" s="2" t="s">
        <v>29</v>
      </c>
      <c r="D302" s="2" t="s">
        <v>29</v>
      </c>
      <c r="E302" s="259" t="s">
        <v>219</v>
      </c>
      <c r="F302" s="224" t="s">
        <v>10</v>
      </c>
      <c r="G302" s="225" t="s">
        <v>546</v>
      </c>
      <c r="H302" s="2"/>
      <c r="I302" s="421">
        <f>SUM(I303)</f>
        <v>70350</v>
      </c>
      <c r="J302" s="421">
        <f>SUM(J303)</f>
        <v>70350</v>
      </c>
    </row>
    <row r="303" spans="1:10" ht="31.5" x14ac:dyDescent="0.25">
      <c r="A303" s="101" t="s">
        <v>834</v>
      </c>
      <c r="B303" s="6" t="s">
        <v>52</v>
      </c>
      <c r="C303" s="2" t="s">
        <v>29</v>
      </c>
      <c r="D303" s="2" t="s">
        <v>29</v>
      </c>
      <c r="E303" s="259" t="s">
        <v>219</v>
      </c>
      <c r="F303" s="224" t="s">
        <v>10</v>
      </c>
      <c r="G303" s="225" t="s">
        <v>546</v>
      </c>
      <c r="H303" s="2" t="s">
        <v>835</v>
      </c>
      <c r="I303" s="423">
        <v>70350</v>
      </c>
      <c r="J303" s="423">
        <v>70350</v>
      </c>
    </row>
    <row r="304" spans="1:10" ht="15.75" x14ac:dyDescent="0.25">
      <c r="A304" s="109" t="s">
        <v>31</v>
      </c>
      <c r="B304" s="26" t="s">
        <v>52</v>
      </c>
      <c r="C304" s="22" t="s">
        <v>29</v>
      </c>
      <c r="D304" s="22" t="s">
        <v>32</v>
      </c>
      <c r="E304" s="268"/>
      <c r="F304" s="269"/>
      <c r="G304" s="270"/>
      <c r="H304" s="22"/>
      <c r="I304" s="419">
        <f>SUM(I310,I305,I326)</f>
        <v>11967729</v>
      </c>
      <c r="J304" s="419">
        <f>SUM(J310,J305,J326)</f>
        <v>11967729</v>
      </c>
    </row>
    <row r="305" spans="1:10" s="64" customFormat="1" ht="47.25" x14ac:dyDescent="0.25">
      <c r="A305" s="102" t="s">
        <v>110</v>
      </c>
      <c r="B305" s="30" t="s">
        <v>52</v>
      </c>
      <c r="C305" s="28" t="s">
        <v>29</v>
      </c>
      <c r="D305" s="28" t="s">
        <v>32</v>
      </c>
      <c r="E305" s="220" t="s">
        <v>180</v>
      </c>
      <c r="F305" s="221" t="s">
        <v>383</v>
      </c>
      <c r="G305" s="222" t="s">
        <v>384</v>
      </c>
      <c r="H305" s="28"/>
      <c r="I305" s="420">
        <f t="shared" ref="I305:J308" si="29">SUM(I306)</f>
        <v>3000</v>
      </c>
      <c r="J305" s="420">
        <f t="shared" si="29"/>
        <v>3000</v>
      </c>
    </row>
    <row r="306" spans="1:10" s="37" customFormat="1" ht="78.75" x14ac:dyDescent="0.25">
      <c r="A306" s="104" t="s">
        <v>111</v>
      </c>
      <c r="B306" s="287" t="s">
        <v>52</v>
      </c>
      <c r="C306" s="70" t="s">
        <v>29</v>
      </c>
      <c r="D306" s="35" t="s">
        <v>32</v>
      </c>
      <c r="E306" s="262" t="s">
        <v>210</v>
      </c>
      <c r="F306" s="263" t="s">
        <v>383</v>
      </c>
      <c r="G306" s="264" t="s">
        <v>384</v>
      </c>
      <c r="H306" s="71"/>
      <c r="I306" s="424">
        <f t="shared" si="29"/>
        <v>3000</v>
      </c>
      <c r="J306" s="424">
        <f t="shared" si="29"/>
        <v>3000</v>
      </c>
    </row>
    <row r="307" spans="1:10" s="37" customFormat="1" ht="47.25" x14ac:dyDescent="0.25">
      <c r="A307" s="104" t="s">
        <v>391</v>
      </c>
      <c r="B307" s="287" t="s">
        <v>52</v>
      </c>
      <c r="C307" s="70" t="s">
        <v>29</v>
      </c>
      <c r="D307" s="35" t="s">
        <v>32</v>
      </c>
      <c r="E307" s="262" t="s">
        <v>210</v>
      </c>
      <c r="F307" s="263" t="s">
        <v>10</v>
      </c>
      <c r="G307" s="264" t="s">
        <v>384</v>
      </c>
      <c r="H307" s="71"/>
      <c r="I307" s="424">
        <f t="shared" si="29"/>
        <v>3000</v>
      </c>
      <c r="J307" s="424">
        <f t="shared" si="29"/>
        <v>3000</v>
      </c>
    </row>
    <row r="308" spans="1:10" s="37" customFormat="1" ht="31.5" x14ac:dyDescent="0.25">
      <c r="A308" s="584" t="s">
        <v>102</v>
      </c>
      <c r="B308" s="53" t="s">
        <v>52</v>
      </c>
      <c r="C308" s="70" t="s">
        <v>29</v>
      </c>
      <c r="D308" s="35" t="s">
        <v>32</v>
      </c>
      <c r="E308" s="262" t="s">
        <v>210</v>
      </c>
      <c r="F308" s="263" t="s">
        <v>10</v>
      </c>
      <c r="G308" s="264" t="s">
        <v>393</v>
      </c>
      <c r="H308" s="2"/>
      <c r="I308" s="421">
        <f t="shared" si="29"/>
        <v>3000</v>
      </c>
      <c r="J308" s="421">
        <f t="shared" si="29"/>
        <v>3000</v>
      </c>
    </row>
    <row r="309" spans="1:10" s="37" customFormat="1" ht="31.5" x14ac:dyDescent="0.25">
      <c r="A309" s="590" t="s">
        <v>537</v>
      </c>
      <c r="B309" s="287" t="s">
        <v>52</v>
      </c>
      <c r="C309" s="70" t="s">
        <v>29</v>
      </c>
      <c r="D309" s="35" t="s">
        <v>32</v>
      </c>
      <c r="E309" s="262" t="s">
        <v>210</v>
      </c>
      <c r="F309" s="263" t="s">
        <v>10</v>
      </c>
      <c r="G309" s="264" t="s">
        <v>393</v>
      </c>
      <c r="H309" s="71" t="s">
        <v>16</v>
      </c>
      <c r="I309" s="425">
        <v>3000</v>
      </c>
      <c r="J309" s="425">
        <v>3000</v>
      </c>
    </row>
    <row r="310" spans="1:10" ht="31.5" x14ac:dyDescent="0.25">
      <c r="A310" s="99" t="s">
        <v>141</v>
      </c>
      <c r="B310" s="30" t="s">
        <v>52</v>
      </c>
      <c r="C310" s="28" t="s">
        <v>29</v>
      </c>
      <c r="D310" s="28" t="s">
        <v>32</v>
      </c>
      <c r="E310" s="220" t="s">
        <v>441</v>
      </c>
      <c r="F310" s="221" t="s">
        <v>383</v>
      </c>
      <c r="G310" s="222" t="s">
        <v>384</v>
      </c>
      <c r="H310" s="28"/>
      <c r="I310" s="420">
        <f>SUM(I315+I311)</f>
        <v>11936029</v>
      </c>
      <c r="J310" s="420">
        <f>SUM(J315+J311)</f>
        <v>11936029</v>
      </c>
    </row>
    <row r="311" spans="1:10" s="541" customFormat="1" ht="63" x14ac:dyDescent="0.25">
      <c r="A311" s="103" t="s">
        <v>147</v>
      </c>
      <c r="B311" s="53" t="s">
        <v>52</v>
      </c>
      <c r="C311" s="2" t="s">
        <v>29</v>
      </c>
      <c r="D311" s="2" t="s">
        <v>32</v>
      </c>
      <c r="E311" s="259" t="s">
        <v>217</v>
      </c>
      <c r="F311" s="260" t="s">
        <v>383</v>
      </c>
      <c r="G311" s="261" t="s">
        <v>384</v>
      </c>
      <c r="H311" s="44"/>
      <c r="I311" s="421">
        <f t="shared" ref="I311:J313" si="30">SUM(I312)</f>
        <v>82000</v>
      </c>
      <c r="J311" s="421">
        <f t="shared" si="30"/>
        <v>82000</v>
      </c>
    </row>
    <row r="312" spans="1:10" s="541" customFormat="1" ht="31.5" x14ac:dyDescent="0.25">
      <c r="A312" s="103" t="s">
        <v>449</v>
      </c>
      <c r="B312" s="53" t="s">
        <v>52</v>
      </c>
      <c r="C312" s="2" t="s">
        <v>29</v>
      </c>
      <c r="D312" s="2" t="s">
        <v>32</v>
      </c>
      <c r="E312" s="259" t="s">
        <v>217</v>
      </c>
      <c r="F312" s="260" t="s">
        <v>10</v>
      </c>
      <c r="G312" s="261" t="s">
        <v>384</v>
      </c>
      <c r="H312" s="44"/>
      <c r="I312" s="421">
        <f t="shared" si="30"/>
        <v>82000</v>
      </c>
      <c r="J312" s="421">
        <f t="shared" si="30"/>
        <v>82000</v>
      </c>
    </row>
    <row r="313" spans="1:10" s="541" customFormat="1" ht="15.75" x14ac:dyDescent="0.25">
      <c r="A313" s="584" t="s">
        <v>450</v>
      </c>
      <c r="B313" s="53" t="s">
        <v>52</v>
      </c>
      <c r="C313" s="2" t="s">
        <v>29</v>
      </c>
      <c r="D313" s="2" t="s">
        <v>32</v>
      </c>
      <c r="E313" s="259" t="s">
        <v>217</v>
      </c>
      <c r="F313" s="260" t="s">
        <v>10</v>
      </c>
      <c r="G313" s="261" t="s">
        <v>451</v>
      </c>
      <c r="H313" s="44"/>
      <c r="I313" s="421">
        <f t="shared" si="30"/>
        <v>82000</v>
      </c>
      <c r="J313" s="421">
        <f t="shared" si="30"/>
        <v>82000</v>
      </c>
    </row>
    <row r="314" spans="1:10" s="541" customFormat="1" ht="31.5" x14ac:dyDescent="0.25">
      <c r="A314" s="585" t="s">
        <v>537</v>
      </c>
      <c r="B314" s="6" t="s">
        <v>52</v>
      </c>
      <c r="C314" s="2" t="s">
        <v>29</v>
      </c>
      <c r="D314" s="2" t="s">
        <v>32</v>
      </c>
      <c r="E314" s="223" t="s">
        <v>217</v>
      </c>
      <c r="F314" s="224" t="s">
        <v>10</v>
      </c>
      <c r="G314" s="225" t="s">
        <v>451</v>
      </c>
      <c r="H314" s="2" t="s">
        <v>16</v>
      </c>
      <c r="I314" s="423">
        <v>82000</v>
      </c>
      <c r="J314" s="423">
        <v>82000</v>
      </c>
    </row>
    <row r="315" spans="1:10" ht="63" x14ac:dyDescent="0.25">
      <c r="A315" s="61" t="s">
        <v>154</v>
      </c>
      <c r="B315" s="347" t="s">
        <v>52</v>
      </c>
      <c r="C315" s="2" t="s">
        <v>29</v>
      </c>
      <c r="D315" s="2" t="s">
        <v>32</v>
      </c>
      <c r="E315" s="223" t="s">
        <v>220</v>
      </c>
      <c r="F315" s="224" t="s">
        <v>383</v>
      </c>
      <c r="G315" s="225" t="s">
        <v>384</v>
      </c>
      <c r="H315" s="2"/>
      <c r="I315" s="421">
        <f>SUM(I316+I323)</f>
        <v>11854029</v>
      </c>
      <c r="J315" s="421">
        <f>SUM(J316+J323)</f>
        <v>11854029</v>
      </c>
    </row>
    <row r="316" spans="1:10" ht="47.25" x14ac:dyDescent="0.25">
      <c r="A316" s="61" t="s">
        <v>462</v>
      </c>
      <c r="B316" s="347" t="s">
        <v>52</v>
      </c>
      <c r="C316" s="2" t="s">
        <v>29</v>
      </c>
      <c r="D316" s="2" t="s">
        <v>32</v>
      </c>
      <c r="E316" s="223" t="s">
        <v>220</v>
      </c>
      <c r="F316" s="224" t="s">
        <v>10</v>
      </c>
      <c r="G316" s="225" t="s">
        <v>384</v>
      </c>
      <c r="H316" s="2"/>
      <c r="I316" s="421">
        <f>SUM(I317+I319)</f>
        <v>10116039</v>
      </c>
      <c r="J316" s="421">
        <f>SUM(J317+J319)</f>
        <v>10116039</v>
      </c>
    </row>
    <row r="317" spans="1:10" ht="35.25" customHeight="1" x14ac:dyDescent="0.25">
      <c r="A317" s="61" t="s">
        <v>155</v>
      </c>
      <c r="B317" s="347" t="s">
        <v>52</v>
      </c>
      <c r="C317" s="2" t="s">
        <v>29</v>
      </c>
      <c r="D317" s="2" t="s">
        <v>32</v>
      </c>
      <c r="E317" s="223" t="s">
        <v>220</v>
      </c>
      <c r="F317" s="224" t="s">
        <v>10</v>
      </c>
      <c r="G317" s="225" t="s">
        <v>463</v>
      </c>
      <c r="H317" s="2"/>
      <c r="I317" s="421">
        <f>SUM(I318)</f>
        <v>99395</v>
      </c>
      <c r="J317" s="421">
        <f>SUM(J318)</f>
        <v>99395</v>
      </c>
    </row>
    <row r="318" spans="1:10" ht="63" x14ac:dyDescent="0.25">
      <c r="A318" s="101" t="s">
        <v>76</v>
      </c>
      <c r="B318" s="347" t="s">
        <v>52</v>
      </c>
      <c r="C318" s="2" t="s">
        <v>29</v>
      </c>
      <c r="D318" s="2" t="s">
        <v>32</v>
      </c>
      <c r="E318" s="223" t="s">
        <v>220</v>
      </c>
      <c r="F318" s="224" t="s">
        <v>10</v>
      </c>
      <c r="G318" s="225" t="s">
        <v>463</v>
      </c>
      <c r="H318" s="2" t="s">
        <v>13</v>
      </c>
      <c r="I318" s="423">
        <v>99395</v>
      </c>
      <c r="J318" s="423">
        <v>99395</v>
      </c>
    </row>
    <row r="319" spans="1:10" ht="31.5" x14ac:dyDescent="0.25">
      <c r="A319" s="61" t="s">
        <v>84</v>
      </c>
      <c r="B319" s="347" t="s">
        <v>52</v>
      </c>
      <c r="C319" s="44" t="s">
        <v>29</v>
      </c>
      <c r="D319" s="44" t="s">
        <v>32</v>
      </c>
      <c r="E319" s="259" t="s">
        <v>220</v>
      </c>
      <c r="F319" s="260" t="s">
        <v>10</v>
      </c>
      <c r="G319" s="261" t="s">
        <v>415</v>
      </c>
      <c r="H319" s="44"/>
      <c r="I319" s="421">
        <f>SUM(I320:I322)</f>
        <v>10016644</v>
      </c>
      <c r="J319" s="421">
        <f>SUM(J320:J322)</f>
        <v>10016644</v>
      </c>
    </row>
    <row r="320" spans="1:10" ht="63" x14ac:dyDescent="0.25">
      <c r="A320" s="101" t="s">
        <v>76</v>
      </c>
      <c r="B320" s="347" t="s">
        <v>52</v>
      </c>
      <c r="C320" s="2" t="s">
        <v>29</v>
      </c>
      <c r="D320" s="2" t="s">
        <v>32</v>
      </c>
      <c r="E320" s="223" t="s">
        <v>220</v>
      </c>
      <c r="F320" s="224" t="s">
        <v>10</v>
      </c>
      <c r="G320" s="225" t="s">
        <v>415</v>
      </c>
      <c r="H320" s="2" t="s">
        <v>13</v>
      </c>
      <c r="I320" s="423">
        <v>8730924</v>
      </c>
      <c r="J320" s="423">
        <v>8730924</v>
      </c>
    </row>
    <row r="321" spans="1:10" ht="31.5" x14ac:dyDescent="0.25">
      <c r="A321" s="585" t="s">
        <v>537</v>
      </c>
      <c r="B321" s="6" t="s">
        <v>52</v>
      </c>
      <c r="C321" s="2" t="s">
        <v>29</v>
      </c>
      <c r="D321" s="2" t="s">
        <v>32</v>
      </c>
      <c r="E321" s="223" t="s">
        <v>220</v>
      </c>
      <c r="F321" s="224" t="s">
        <v>10</v>
      </c>
      <c r="G321" s="225" t="s">
        <v>415</v>
      </c>
      <c r="H321" s="2" t="s">
        <v>16</v>
      </c>
      <c r="I321" s="492">
        <v>1281429</v>
      </c>
      <c r="J321" s="492">
        <v>1281429</v>
      </c>
    </row>
    <row r="322" spans="1:10" ht="15.75" x14ac:dyDescent="0.25">
      <c r="A322" s="61" t="s">
        <v>18</v>
      </c>
      <c r="B322" s="347" t="s">
        <v>52</v>
      </c>
      <c r="C322" s="2" t="s">
        <v>29</v>
      </c>
      <c r="D322" s="2" t="s">
        <v>32</v>
      </c>
      <c r="E322" s="223" t="s">
        <v>220</v>
      </c>
      <c r="F322" s="224" t="s">
        <v>10</v>
      </c>
      <c r="G322" s="225" t="s">
        <v>415</v>
      </c>
      <c r="H322" s="2" t="s">
        <v>17</v>
      </c>
      <c r="I322" s="423">
        <v>4291</v>
      </c>
      <c r="J322" s="423">
        <v>4291</v>
      </c>
    </row>
    <row r="323" spans="1:10" ht="68.25" customHeight="1" x14ac:dyDescent="0.25">
      <c r="A323" s="61" t="s">
        <v>637</v>
      </c>
      <c r="B323" s="347" t="s">
        <v>52</v>
      </c>
      <c r="C323" s="2" t="s">
        <v>29</v>
      </c>
      <c r="D323" s="2" t="s">
        <v>32</v>
      </c>
      <c r="E323" s="223" t="s">
        <v>220</v>
      </c>
      <c r="F323" s="224" t="s">
        <v>12</v>
      </c>
      <c r="G323" s="225" t="s">
        <v>384</v>
      </c>
      <c r="H323" s="2"/>
      <c r="I323" s="421">
        <f>SUM(I324)</f>
        <v>1737990</v>
      </c>
      <c r="J323" s="421">
        <f>SUM(J324)</f>
        <v>1737990</v>
      </c>
    </row>
    <row r="324" spans="1:10" ht="31.5" x14ac:dyDescent="0.25">
      <c r="A324" s="61" t="s">
        <v>75</v>
      </c>
      <c r="B324" s="347" t="s">
        <v>52</v>
      </c>
      <c r="C324" s="2" t="s">
        <v>29</v>
      </c>
      <c r="D324" s="2" t="s">
        <v>32</v>
      </c>
      <c r="E324" s="223" t="s">
        <v>220</v>
      </c>
      <c r="F324" s="224" t="s">
        <v>12</v>
      </c>
      <c r="G324" s="225" t="s">
        <v>388</v>
      </c>
      <c r="H324" s="2"/>
      <c r="I324" s="421">
        <f>SUM(I325:I325)</f>
        <v>1737990</v>
      </c>
      <c r="J324" s="421">
        <f>SUM(J325:J325)</f>
        <v>1737990</v>
      </c>
    </row>
    <row r="325" spans="1:10" ht="63" x14ac:dyDescent="0.25">
      <c r="A325" s="101" t="s">
        <v>76</v>
      </c>
      <c r="B325" s="347" t="s">
        <v>52</v>
      </c>
      <c r="C325" s="2" t="s">
        <v>29</v>
      </c>
      <c r="D325" s="2" t="s">
        <v>32</v>
      </c>
      <c r="E325" s="223" t="s">
        <v>220</v>
      </c>
      <c r="F325" s="224" t="s">
        <v>12</v>
      </c>
      <c r="G325" s="225" t="s">
        <v>388</v>
      </c>
      <c r="H325" s="2" t="s">
        <v>13</v>
      </c>
      <c r="I325" s="422">
        <v>1737990</v>
      </c>
      <c r="J325" s="422">
        <v>1737990</v>
      </c>
    </row>
    <row r="326" spans="1:10" s="37" customFormat="1" ht="63" x14ac:dyDescent="0.25">
      <c r="A326" s="102" t="s">
        <v>128</v>
      </c>
      <c r="B326" s="30" t="s">
        <v>52</v>
      </c>
      <c r="C326" s="28" t="s">
        <v>29</v>
      </c>
      <c r="D326" s="42" t="s">
        <v>32</v>
      </c>
      <c r="E326" s="232" t="s">
        <v>199</v>
      </c>
      <c r="F326" s="233" t="s">
        <v>383</v>
      </c>
      <c r="G326" s="234" t="s">
        <v>384</v>
      </c>
      <c r="H326" s="28"/>
      <c r="I326" s="420">
        <f t="shared" ref="I326:J329" si="31">SUM(I327)</f>
        <v>28700</v>
      </c>
      <c r="J326" s="420">
        <f t="shared" si="31"/>
        <v>28700</v>
      </c>
    </row>
    <row r="327" spans="1:10" s="37" customFormat="1" ht="110.25" x14ac:dyDescent="0.25">
      <c r="A327" s="103" t="s">
        <v>144</v>
      </c>
      <c r="B327" s="53" t="s">
        <v>52</v>
      </c>
      <c r="C327" s="2" t="s">
        <v>29</v>
      </c>
      <c r="D327" s="35" t="s">
        <v>32</v>
      </c>
      <c r="E327" s="262" t="s">
        <v>201</v>
      </c>
      <c r="F327" s="263" t="s">
        <v>383</v>
      </c>
      <c r="G327" s="264" t="s">
        <v>384</v>
      </c>
      <c r="H327" s="2"/>
      <c r="I327" s="421">
        <f t="shared" si="31"/>
        <v>28700</v>
      </c>
      <c r="J327" s="421">
        <f t="shared" si="31"/>
        <v>28700</v>
      </c>
    </row>
    <row r="328" spans="1:10" s="37" customFormat="1" ht="47.25" x14ac:dyDescent="0.25">
      <c r="A328" s="103" t="s">
        <v>403</v>
      </c>
      <c r="B328" s="53" t="s">
        <v>52</v>
      </c>
      <c r="C328" s="2" t="s">
        <v>29</v>
      </c>
      <c r="D328" s="35" t="s">
        <v>32</v>
      </c>
      <c r="E328" s="262" t="s">
        <v>201</v>
      </c>
      <c r="F328" s="263" t="s">
        <v>10</v>
      </c>
      <c r="G328" s="264" t="s">
        <v>384</v>
      </c>
      <c r="H328" s="2"/>
      <c r="I328" s="421">
        <f t="shared" si="31"/>
        <v>28700</v>
      </c>
      <c r="J328" s="421">
        <f t="shared" si="31"/>
        <v>28700</v>
      </c>
    </row>
    <row r="329" spans="1:10" s="37" customFormat="1" ht="31.5" x14ac:dyDescent="0.25">
      <c r="A329" s="61" t="s">
        <v>99</v>
      </c>
      <c r="B329" s="347" t="s">
        <v>52</v>
      </c>
      <c r="C329" s="2" t="s">
        <v>29</v>
      </c>
      <c r="D329" s="35" t="s">
        <v>32</v>
      </c>
      <c r="E329" s="262" t="s">
        <v>201</v>
      </c>
      <c r="F329" s="263" t="s">
        <v>10</v>
      </c>
      <c r="G329" s="264" t="s">
        <v>404</v>
      </c>
      <c r="H329" s="2"/>
      <c r="I329" s="421">
        <f t="shared" si="31"/>
        <v>28700</v>
      </c>
      <c r="J329" s="421">
        <f t="shared" si="31"/>
        <v>28700</v>
      </c>
    </row>
    <row r="330" spans="1:10" s="37" customFormat="1" ht="31.5" x14ac:dyDescent="0.25">
      <c r="A330" s="585" t="s">
        <v>537</v>
      </c>
      <c r="B330" s="6" t="s">
        <v>52</v>
      </c>
      <c r="C330" s="2" t="s">
        <v>29</v>
      </c>
      <c r="D330" s="35" t="s">
        <v>32</v>
      </c>
      <c r="E330" s="262" t="s">
        <v>201</v>
      </c>
      <c r="F330" s="263" t="s">
        <v>10</v>
      </c>
      <c r="G330" s="264" t="s">
        <v>404</v>
      </c>
      <c r="H330" s="2" t="s">
        <v>16</v>
      </c>
      <c r="I330" s="422">
        <v>28700</v>
      </c>
      <c r="J330" s="422">
        <v>28700</v>
      </c>
    </row>
    <row r="331" spans="1:10" s="37" customFormat="1" ht="15.75" x14ac:dyDescent="0.25">
      <c r="A331" s="113" t="s">
        <v>37</v>
      </c>
      <c r="B331" s="19" t="s">
        <v>52</v>
      </c>
      <c r="C331" s="19">
        <v>10</v>
      </c>
      <c r="D331" s="19"/>
      <c r="E331" s="288"/>
      <c r="F331" s="289"/>
      <c r="G331" s="290"/>
      <c r="H331" s="15"/>
      <c r="I331" s="418">
        <f>SUM(I332+I360)</f>
        <v>12891574</v>
      </c>
      <c r="J331" s="418">
        <f>SUM(J332+J360)</f>
        <v>12891574</v>
      </c>
    </row>
    <row r="332" spans="1:10" s="37" customFormat="1" ht="15.75" x14ac:dyDescent="0.25">
      <c r="A332" s="109" t="s">
        <v>41</v>
      </c>
      <c r="B332" s="26" t="s">
        <v>52</v>
      </c>
      <c r="C332" s="26">
        <v>10</v>
      </c>
      <c r="D332" s="22" t="s">
        <v>15</v>
      </c>
      <c r="E332" s="268"/>
      <c r="F332" s="269"/>
      <c r="G332" s="270"/>
      <c r="H332" s="22"/>
      <c r="I332" s="419">
        <f>SUM(I333)</f>
        <v>10906482</v>
      </c>
      <c r="J332" s="419">
        <f>SUM(J333)</f>
        <v>10906482</v>
      </c>
    </row>
    <row r="333" spans="1:10" ht="31.5" x14ac:dyDescent="0.25">
      <c r="A333" s="102" t="s">
        <v>141</v>
      </c>
      <c r="B333" s="30" t="s">
        <v>52</v>
      </c>
      <c r="C333" s="30">
        <v>10</v>
      </c>
      <c r="D333" s="28" t="s">
        <v>15</v>
      </c>
      <c r="E333" s="220" t="s">
        <v>441</v>
      </c>
      <c r="F333" s="221" t="s">
        <v>383</v>
      </c>
      <c r="G333" s="222" t="s">
        <v>384</v>
      </c>
      <c r="H333" s="28"/>
      <c r="I333" s="420">
        <f>SUM(I334,I351)</f>
        <v>10906482</v>
      </c>
      <c r="J333" s="420">
        <f>SUM(J334,J351)</f>
        <v>10906482</v>
      </c>
    </row>
    <row r="334" spans="1:10" ht="47.25" x14ac:dyDescent="0.25">
      <c r="A334" s="101" t="s">
        <v>142</v>
      </c>
      <c r="B334" s="347" t="s">
        <v>52</v>
      </c>
      <c r="C334" s="347">
        <v>10</v>
      </c>
      <c r="D334" s="2" t="s">
        <v>15</v>
      </c>
      <c r="E334" s="223" t="s">
        <v>215</v>
      </c>
      <c r="F334" s="224" t="s">
        <v>383</v>
      </c>
      <c r="G334" s="225" t="s">
        <v>384</v>
      </c>
      <c r="H334" s="2"/>
      <c r="I334" s="421">
        <f>SUM(I335+I343)</f>
        <v>10527901</v>
      </c>
      <c r="J334" s="421">
        <f>SUM(J335+J343)</f>
        <v>10527901</v>
      </c>
    </row>
    <row r="335" spans="1:10" ht="15.75" x14ac:dyDescent="0.25">
      <c r="A335" s="101" t="s">
        <v>442</v>
      </c>
      <c r="B335" s="347" t="s">
        <v>52</v>
      </c>
      <c r="C335" s="347">
        <v>10</v>
      </c>
      <c r="D335" s="2" t="s">
        <v>15</v>
      </c>
      <c r="E335" s="223" t="s">
        <v>215</v>
      </c>
      <c r="F335" s="224" t="s">
        <v>10</v>
      </c>
      <c r="G335" s="225" t="s">
        <v>384</v>
      </c>
      <c r="H335" s="2"/>
      <c r="I335" s="421">
        <f>SUM(I336+I338+I341)</f>
        <v>1094820</v>
      </c>
      <c r="J335" s="421">
        <f>SUM(J336+J338+J341)</f>
        <v>1094820</v>
      </c>
    </row>
    <row r="336" spans="1:10" ht="31.5" x14ac:dyDescent="0.25">
      <c r="A336" s="101" t="s">
        <v>544</v>
      </c>
      <c r="B336" s="347" t="s">
        <v>52</v>
      </c>
      <c r="C336" s="347">
        <v>10</v>
      </c>
      <c r="D336" s="2" t="s">
        <v>15</v>
      </c>
      <c r="E336" s="223" t="s">
        <v>215</v>
      </c>
      <c r="F336" s="224" t="s">
        <v>10</v>
      </c>
      <c r="G336" s="225" t="s">
        <v>543</v>
      </c>
      <c r="H336" s="2"/>
      <c r="I336" s="421">
        <f>SUM(I337)</f>
        <v>8466</v>
      </c>
      <c r="J336" s="421">
        <f>SUM(J337)</f>
        <v>8466</v>
      </c>
    </row>
    <row r="337" spans="1:10" ht="15.75" x14ac:dyDescent="0.25">
      <c r="A337" s="61" t="s">
        <v>40</v>
      </c>
      <c r="B337" s="347" t="s">
        <v>52</v>
      </c>
      <c r="C337" s="347">
        <v>10</v>
      </c>
      <c r="D337" s="2" t="s">
        <v>15</v>
      </c>
      <c r="E337" s="223" t="s">
        <v>215</v>
      </c>
      <c r="F337" s="224" t="s">
        <v>10</v>
      </c>
      <c r="G337" s="225" t="s">
        <v>543</v>
      </c>
      <c r="H337" s="2" t="s">
        <v>39</v>
      </c>
      <c r="I337" s="423">
        <v>8466</v>
      </c>
      <c r="J337" s="423">
        <v>8466</v>
      </c>
    </row>
    <row r="338" spans="1:10" ht="63.75" customHeight="1" x14ac:dyDescent="0.25">
      <c r="A338" s="61" t="s">
        <v>96</v>
      </c>
      <c r="B338" s="347" t="s">
        <v>52</v>
      </c>
      <c r="C338" s="347">
        <v>10</v>
      </c>
      <c r="D338" s="2" t="s">
        <v>15</v>
      </c>
      <c r="E338" s="223" t="s">
        <v>215</v>
      </c>
      <c r="F338" s="224" t="s">
        <v>10</v>
      </c>
      <c r="G338" s="225" t="s">
        <v>477</v>
      </c>
      <c r="H338" s="2"/>
      <c r="I338" s="421">
        <f>SUM(I339:I340)</f>
        <v>1019070</v>
      </c>
      <c r="J338" s="421">
        <f>SUM(J339:J340)</f>
        <v>1019070</v>
      </c>
    </row>
    <row r="339" spans="1:10" ht="31.5" x14ac:dyDescent="0.25">
      <c r="A339" s="585" t="s">
        <v>537</v>
      </c>
      <c r="B339" s="6" t="s">
        <v>52</v>
      </c>
      <c r="C339" s="347">
        <v>10</v>
      </c>
      <c r="D339" s="2" t="s">
        <v>15</v>
      </c>
      <c r="E339" s="223" t="s">
        <v>215</v>
      </c>
      <c r="F339" s="224" t="s">
        <v>10</v>
      </c>
      <c r="G339" s="225" t="s">
        <v>477</v>
      </c>
      <c r="H339" s="2" t="s">
        <v>16</v>
      </c>
      <c r="I339" s="423">
        <v>5070</v>
      </c>
      <c r="J339" s="423">
        <v>5070</v>
      </c>
    </row>
    <row r="340" spans="1:10" ht="15.75" x14ac:dyDescent="0.25">
      <c r="A340" s="61" t="s">
        <v>40</v>
      </c>
      <c r="B340" s="347" t="s">
        <v>52</v>
      </c>
      <c r="C340" s="347">
        <v>10</v>
      </c>
      <c r="D340" s="2" t="s">
        <v>15</v>
      </c>
      <c r="E340" s="223" t="s">
        <v>215</v>
      </c>
      <c r="F340" s="224" t="s">
        <v>10</v>
      </c>
      <c r="G340" s="225" t="s">
        <v>477</v>
      </c>
      <c r="H340" s="2" t="s">
        <v>39</v>
      </c>
      <c r="I340" s="423">
        <v>1014000</v>
      </c>
      <c r="J340" s="423">
        <v>1014000</v>
      </c>
    </row>
    <row r="341" spans="1:10" ht="31.5" x14ac:dyDescent="0.25">
      <c r="A341" s="61" t="s">
        <v>446</v>
      </c>
      <c r="B341" s="347" t="s">
        <v>52</v>
      </c>
      <c r="C341" s="347">
        <v>10</v>
      </c>
      <c r="D341" s="2" t="s">
        <v>15</v>
      </c>
      <c r="E341" s="223" t="s">
        <v>215</v>
      </c>
      <c r="F341" s="224" t="s">
        <v>10</v>
      </c>
      <c r="G341" s="225" t="s">
        <v>447</v>
      </c>
      <c r="H341" s="2"/>
      <c r="I341" s="421">
        <f>SUM(I342)</f>
        <v>67284</v>
      </c>
      <c r="J341" s="421">
        <f>SUM(J342)</f>
        <v>67284</v>
      </c>
    </row>
    <row r="342" spans="1:10" ht="15.75" x14ac:dyDescent="0.25">
      <c r="A342" s="61" t="s">
        <v>40</v>
      </c>
      <c r="B342" s="347" t="s">
        <v>52</v>
      </c>
      <c r="C342" s="347">
        <v>10</v>
      </c>
      <c r="D342" s="2" t="s">
        <v>15</v>
      </c>
      <c r="E342" s="223" t="s">
        <v>215</v>
      </c>
      <c r="F342" s="224" t="s">
        <v>10</v>
      </c>
      <c r="G342" s="225" t="s">
        <v>447</v>
      </c>
      <c r="H342" s="2" t="s">
        <v>39</v>
      </c>
      <c r="I342" s="423">
        <v>67284</v>
      </c>
      <c r="J342" s="423">
        <v>67284</v>
      </c>
    </row>
    <row r="343" spans="1:10" ht="15.75" x14ac:dyDescent="0.25">
      <c r="A343" s="61" t="s">
        <v>452</v>
      </c>
      <c r="B343" s="347" t="s">
        <v>52</v>
      </c>
      <c r="C343" s="347">
        <v>10</v>
      </c>
      <c r="D343" s="2" t="s">
        <v>15</v>
      </c>
      <c r="E343" s="223" t="s">
        <v>215</v>
      </c>
      <c r="F343" s="224" t="s">
        <v>12</v>
      </c>
      <c r="G343" s="225" t="s">
        <v>384</v>
      </c>
      <c r="H343" s="2"/>
      <c r="I343" s="421">
        <f>SUM(I344+I346+I349)</f>
        <v>9433081</v>
      </c>
      <c r="J343" s="421">
        <f>SUM(J344+J346+J349)</f>
        <v>9433081</v>
      </c>
    </row>
    <row r="344" spans="1:10" ht="31.5" x14ac:dyDescent="0.25">
      <c r="A344" s="101" t="s">
        <v>544</v>
      </c>
      <c r="B344" s="347" t="s">
        <v>52</v>
      </c>
      <c r="C344" s="347">
        <v>10</v>
      </c>
      <c r="D344" s="2" t="s">
        <v>15</v>
      </c>
      <c r="E344" s="223" t="s">
        <v>215</v>
      </c>
      <c r="F344" s="224" t="s">
        <v>12</v>
      </c>
      <c r="G344" s="225" t="s">
        <v>543</v>
      </c>
      <c r="H344" s="2"/>
      <c r="I344" s="421">
        <f>SUM(I345)</f>
        <v>51154</v>
      </c>
      <c r="J344" s="421">
        <f>SUM(J345)</f>
        <v>51154</v>
      </c>
    </row>
    <row r="345" spans="1:10" ht="15.75" x14ac:dyDescent="0.25">
      <c r="A345" s="61" t="s">
        <v>40</v>
      </c>
      <c r="B345" s="347" t="s">
        <v>52</v>
      </c>
      <c r="C345" s="347">
        <v>10</v>
      </c>
      <c r="D345" s="2" t="s">
        <v>15</v>
      </c>
      <c r="E345" s="223" t="s">
        <v>215</v>
      </c>
      <c r="F345" s="224" t="s">
        <v>12</v>
      </c>
      <c r="G345" s="225" t="s">
        <v>543</v>
      </c>
      <c r="H345" s="2" t="s">
        <v>39</v>
      </c>
      <c r="I345" s="423">
        <v>51154</v>
      </c>
      <c r="J345" s="423">
        <v>51154</v>
      </c>
    </row>
    <row r="346" spans="1:10" ht="63" customHeight="1" x14ac:dyDescent="0.25">
      <c r="A346" s="61" t="s">
        <v>96</v>
      </c>
      <c r="B346" s="347" t="s">
        <v>52</v>
      </c>
      <c r="C346" s="347">
        <v>10</v>
      </c>
      <c r="D346" s="2" t="s">
        <v>15</v>
      </c>
      <c r="E346" s="223" t="s">
        <v>215</v>
      </c>
      <c r="F346" s="224" t="s">
        <v>12</v>
      </c>
      <c r="G346" s="225" t="s">
        <v>477</v>
      </c>
      <c r="H346" s="2"/>
      <c r="I346" s="421">
        <f>SUM(I347:I348)</f>
        <v>8967345</v>
      </c>
      <c r="J346" s="421">
        <f>SUM(J347:J348)</f>
        <v>8967345</v>
      </c>
    </row>
    <row r="347" spans="1:10" ht="31.5" x14ac:dyDescent="0.25">
      <c r="A347" s="585" t="s">
        <v>537</v>
      </c>
      <c r="B347" s="6" t="s">
        <v>52</v>
      </c>
      <c r="C347" s="347">
        <v>10</v>
      </c>
      <c r="D347" s="2" t="s">
        <v>15</v>
      </c>
      <c r="E347" s="223" t="s">
        <v>215</v>
      </c>
      <c r="F347" s="224" t="s">
        <v>12</v>
      </c>
      <c r="G347" s="225" t="s">
        <v>477</v>
      </c>
      <c r="H347" s="2" t="s">
        <v>16</v>
      </c>
      <c r="I347" s="423">
        <v>44837</v>
      </c>
      <c r="J347" s="423">
        <v>44837</v>
      </c>
    </row>
    <row r="348" spans="1:10" ht="15.75" x14ac:dyDescent="0.25">
      <c r="A348" s="61" t="s">
        <v>40</v>
      </c>
      <c r="B348" s="347" t="s">
        <v>52</v>
      </c>
      <c r="C348" s="347">
        <v>10</v>
      </c>
      <c r="D348" s="2" t="s">
        <v>15</v>
      </c>
      <c r="E348" s="223" t="s">
        <v>215</v>
      </c>
      <c r="F348" s="224" t="s">
        <v>12</v>
      </c>
      <c r="G348" s="225" t="s">
        <v>477</v>
      </c>
      <c r="H348" s="2" t="s">
        <v>39</v>
      </c>
      <c r="I348" s="423">
        <v>8922508</v>
      </c>
      <c r="J348" s="423">
        <v>8922508</v>
      </c>
    </row>
    <row r="349" spans="1:10" ht="31.5" x14ac:dyDescent="0.25">
      <c r="A349" s="61" t="s">
        <v>446</v>
      </c>
      <c r="B349" s="347" t="s">
        <v>52</v>
      </c>
      <c r="C349" s="347">
        <v>10</v>
      </c>
      <c r="D349" s="2" t="s">
        <v>15</v>
      </c>
      <c r="E349" s="223" t="s">
        <v>215</v>
      </c>
      <c r="F349" s="224" t="s">
        <v>12</v>
      </c>
      <c r="G349" s="225" t="s">
        <v>447</v>
      </c>
      <c r="H349" s="2"/>
      <c r="I349" s="421">
        <f>SUM(I350)</f>
        <v>414582</v>
      </c>
      <c r="J349" s="421">
        <f>SUM(J350)</f>
        <v>414582</v>
      </c>
    </row>
    <row r="350" spans="1:10" ht="15.75" x14ac:dyDescent="0.25">
      <c r="A350" s="61" t="s">
        <v>40</v>
      </c>
      <c r="B350" s="347" t="s">
        <v>52</v>
      </c>
      <c r="C350" s="347">
        <v>10</v>
      </c>
      <c r="D350" s="2" t="s">
        <v>15</v>
      </c>
      <c r="E350" s="223" t="s">
        <v>215</v>
      </c>
      <c r="F350" s="224" t="s">
        <v>12</v>
      </c>
      <c r="G350" s="225" t="s">
        <v>447</v>
      </c>
      <c r="H350" s="2" t="s">
        <v>39</v>
      </c>
      <c r="I350" s="423">
        <v>414582</v>
      </c>
      <c r="J350" s="423">
        <v>414582</v>
      </c>
    </row>
    <row r="351" spans="1:10" ht="63" customHeight="1" x14ac:dyDescent="0.25">
      <c r="A351" s="61" t="s">
        <v>146</v>
      </c>
      <c r="B351" s="347" t="s">
        <v>52</v>
      </c>
      <c r="C351" s="347">
        <v>10</v>
      </c>
      <c r="D351" s="2" t="s">
        <v>15</v>
      </c>
      <c r="E351" s="223" t="s">
        <v>216</v>
      </c>
      <c r="F351" s="224" t="s">
        <v>383</v>
      </c>
      <c r="G351" s="225" t="s">
        <v>384</v>
      </c>
      <c r="H351" s="2"/>
      <c r="I351" s="421">
        <f>SUM(I352)</f>
        <v>378581</v>
      </c>
      <c r="J351" s="421">
        <f>SUM(J352)</f>
        <v>378581</v>
      </c>
    </row>
    <row r="352" spans="1:10" ht="31.5" x14ac:dyDescent="0.25">
      <c r="A352" s="61" t="s">
        <v>455</v>
      </c>
      <c r="B352" s="347" t="s">
        <v>52</v>
      </c>
      <c r="C352" s="347">
        <v>10</v>
      </c>
      <c r="D352" s="2" t="s">
        <v>15</v>
      </c>
      <c r="E352" s="223" t="s">
        <v>216</v>
      </c>
      <c r="F352" s="224" t="s">
        <v>10</v>
      </c>
      <c r="G352" s="225" t="s">
        <v>384</v>
      </c>
      <c r="H352" s="2"/>
      <c r="I352" s="421">
        <f>SUM(I353+I355+I358)</f>
        <v>378581</v>
      </c>
      <c r="J352" s="421">
        <f>SUM(J353+J355+J358)</f>
        <v>378581</v>
      </c>
    </row>
    <row r="353" spans="1:12" ht="31.5" x14ac:dyDescent="0.25">
      <c r="A353" s="101" t="s">
        <v>544</v>
      </c>
      <c r="B353" s="347" t="s">
        <v>52</v>
      </c>
      <c r="C353" s="347">
        <v>10</v>
      </c>
      <c r="D353" s="2" t="s">
        <v>15</v>
      </c>
      <c r="E353" s="223" t="s">
        <v>216</v>
      </c>
      <c r="F353" s="224" t="s">
        <v>10</v>
      </c>
      <c r="G353" s="225" t="s">
        <v>543</v>
      </c>
      <c r="H353" s="2"/>
      <c r="I353" s="421">
        <f>SUM(I354)</f>
        <v>2124</v>
      </c>
      <c r="J353" s="421">
        <f>SUM(J354)</f>
        <v>2124</v>
      </c>
    </row>
    <row r="354" spans="1:12" ht="31.5" x14ac:dyDescent="0.25">
      <c r="A354" s="101" t="s">
        <v>834</v>
      </c>
      <c r="B354" s="347" t="s">
        <v>52</v>
      </c>
      <c r="C354" s="347">
        <v>10</v>
      </c>
      <c r="D354" s="2" t="s">
        <v>15</v>
      </c>
      <c r="E354" s="223" t="s">
        <v>216</v>
      </c>
      <c r="F354" s="224" t="s">
        <v>10</v>
      </c>
      <c r="G354" s="225" t="s">
        <v>543</v>
      </c>
      <c r="H354" s="2" t="s">
        <v>835</v>
      </c>
      <c r="I354" s="423">
        <v>2124</v>
      </c>
      <c r="J354" s="423">
        <v>2124</v>
      </c>
    </row>
    <row r="355" spans="1:12" ht="78" customHeight="1" x14ac:dyDescent="0.25">
      <c r="A355" s="61" t="s">
        <v>96</v>
      </c>
      <c r="B355" s="347" t="s">
        <v>52</v>
      </c>
      <c r="C355" s="347">
        <v>10</v>
      </c>
      <c r="D355" s="2" t="s">
        <v>15</v>
      </c>
      <c r="E355" s="223" t="s">
        <v>216</v>
      </c>
      <c r="F355" s="305" t="s">
        <v>10</v>
      </c>
      <c r="G355" s="225" t="s">
        <v>477</v>
      </c>
      <c r="H355" s="2"/>
      <c r="I355" s="421">
        <f>SUM(I356:I357)</f>
        <v>359500</v>
      </c>
      <c r="J355" s="421">
        <f>SUM(J356:J357)</f>
        <v>359500</v>
      </c>
    </row>
    <row r="356" spans="1:12" ht="18" hidden="1" customHeight="1" x14ac:dyDescent="0.25">
      <c r="A356" s="585" t="s">
        <v>537</v>
      </c>
      <c r="B356" s="6" t="s">
        <v>52</v>
      </c>
      <c r="C356" s="347">
        <v>10</v>
      </c>
      <c r="D356" s="2" t="s">
        <v>15</v>
      </c>
      <c r="E356" s="116" t="s">
        <v>216</v>
      </c>
      <c r="F356" s="307" t="s">
        <v>10</v>
      </c>
      <c r="G356" s="304" t="s">
        <v>477</v>
      </c>
      <c r="H356" s="2" t="s">
        <v>16</v>
      </c>
      <c r="I356" s="423"/>
      <c r="J356" s="423"/>
    </row>
    <row r="357" spans="1:12" ht="31.5" x14ac:dyDescent="0.25">
      <c r="A357" s="61" t="s">
        <v>834</v>
      </c>
      <c r="B357" s="347" t="s">
        <v>52</v>
      </c>
      <c r="C357" s="347">
        <v>10</v>
      </c>
      <c r="D357" s="2" t="s">
        <v>15</v>
      </c>
      <c r="E357" s="223" t="s">
        <v>216</v>
      </c>
      <c r="F357" s="306" t="s">
        <v>10</v>
      </c>
      <c r="G357" s="225" t="s">
        <v>477</v>
      </c>
      <c r="H357" s="2" t="s">
        <v>835</v>
      </c>
      <c r="I357" s="423">
        <v>359500</v>
      </c>
      <c r="J357" s="423">
        <v>359500</v>
      </c>
    </row>
    <row r="358" spans="1:12" ht="31.5" x14ac:dyDescent="0.25">
      <c r="A358" s="61" t="s">
        <v>446</v>
      </c>
      <c r="B358" s="347" t="s">
        <v>52</v>
      </c>
      <c r="C358" s="347">
        <v>10</v>
      </c>
      <c r="D358" s="2" t="s">
        <v>15</v>
      </c>
      <c r="E358" s="223" t="s">
        <v>216</v>
      </c>
      <c r="F358" s="224" t="s">
        <v>10</v>
      </c>
      <c r="G358" s="225" t="s">
        <v>447</v>
      </c>
      <c r="H358" s="2"/>
      <c r="I358" s="421">
        <f>SUM(I359)</f>
        <v>16957</v>
      </c>
      <c r="J358" s="421">
        <f>SUM(J359)</f>
        <v>16957</v>
      </c>
    </row>
    <row r="359" spans="1:12" ht="31.5" x14ac:dyDescent="0.25">
      <c r="A359" s="101" t="s">
        <v>834</v>
      </c>
      <c r="B359" s="347" t="s">
        <v>52</v>
      </c>
      <c r="C359" s="347">
        <v>10</v>
      </c>
      <c r="D359" s="2" t="s">
        <v>15</v>
      </c>
      <c r="E359" s="223" t="s">
        <v>216</v>
      </c>
      <c r="F359" s="224" t="s">
        <v>10</v>
      </c>
      <c r="G359" s="225" t="s">
        <v>447</v>
      </c>
      <c r="H359" s="2" t="s">
        <v>835</v>
      </c>
      <c r="I359" s="423">
        <v>16957</v>
      </c>
      <c r="J359" s="423">
        <v>16957</v>
      </c>
    </row>
    <row r="360" spans="1:12" ht="15.75" x14ac:dyDescent="0.25">
      <c r="A360" s="109" t="s">
        <v>42</v>
      </c>
      <c r="B360" s="26" t="s">
        <v>52</v>
      </c>
      <c r="C360" s="26">
        <v>10</v>
      </c>
      <c r="D360" s="22" t="s">
        <v>20</v>
      </c>
      <c r="E360" s="268"/>
      <c r="F360" s="269"/>
      <c r="G360" s="270"/>
      <c r="H360" s="22"/>
      <c r="I360" s="419">
        <f t="shared" ref="I360:J363" si="32">SUM(I361)</f>
        <v>1985092</v>
      </c>
      <c r="J360" s="419">
        <f t="shared" si="32"/>
        <v>1985092</v>
      </c>
    </row>
    <row r="361" spans="1:12" ht="31.5" x14ac:dyDescent="0.25">
      <c r="A361" s="102" t="s">
        <v>163</v>
      </c>
      <c r="B361" s="30" t="s">
        <v>52</v>
      </c>
      <c r="C361" s="30">
        <v>10</v>
      </c>
      <c r="D361" s="28" t="s">
        <v>20</v>
      </c>
      <c r="E361" s="220" t="s">
        <v>441</v>
      </c>
      <c r="F361" s="221" t="s">
        <v>383</v>
      </c>
      <c r="G361" s="222" t="s">
        <v>384</v>
      </c>
      <c r="H361" s="28"/>
      <c r="I361" s="420">
        <f t="shared" si="32"/>
        <v>1985092</v>
      </c>
      <c r="J361" s="420">
        <f t="shared" si="32"/>
        <v>1985092</v>
      </c>
    </row>
    <row r="362" spans="1:12" ht="47.25" x14ac:dyDescent="0.25">
      <c r="A362" s="61" t="s">
        <v>164</v>
      </c>
      <c r="B362" s="347" t="s">
        <v>52</v>
      </c>
      <c r="C362" s="347">
        <v>10</v>
      </c>
      <c r="D362" s="2" t="s">
        <v>20</v>
      </c>
      <c r="E362" s="223" t="s">
        <v>215</v>
      </c>
      <c r="F362" s="224" t="s">
        <v>383</v>
      </c>
      <c r="G362" s="225" t="s">
        <v>384</v>
      </c>
      <c r="H362" s="2"/>
      <c r="I362" s="421">
        <f t="shared" si="32"/>
        <v>1985092</v>
      </c>
      <c r="J362" s="421">
        <f t="shared" si="32"/>
        <v>1985092</v>
      </c>
    </row>
    <row r="363" spans="1:12" ht="15.75" x14ac:dyDescent="0.25">
      <c r="A363" s="61" t="s">
        <v>442</v>
      </c>
      <c r="B363" s="347" t="s">
        <v>52</v>
      </c>
      <c r="C363" s="6">
        <v>10</v>
      </c>
      <c r="D363" s="2" t="s">
        <v>20</v>
      </c>
      <c r="E363" s="223" t="s">
        <v>215</v>
      </c>
      <c r="F363" s="224" t="s">
        <v>10</v>
      </c>
      <c r="G363" s="225" t="s">
        <v>384</v>
      </c>
      <c r="H363" s="2"/>
      <c r="I363" s="421">
        <f t="shared" si="32"/>
        <v>1985092</v>
      </c>
      <c r="J363" s="421">
        <f t="shared" si="32"/>
        <v>1985092</v>
      </c>
    </row>
    <row r="364" spans="1:12" ht="15.75" x14ac:dyDescent="0.25">
      <c r="A364" s="101" t="s">
        <v>165</v>
      </c>
      <c r="B364" s="347" t="s">
        <v>52</v>
      </c>
      <c r="C364" s="347">
        <v>10</v>
      </c>
      <c r="D364" s="2" t="s">
        <v>20</v>
      </c>
      <c r="E364" s="223" t="s">
        <v>215</v>
      </c>
      <c r="F364" s="224" t="s">
        <v>10</v>
      </c>
      <c r="G364" s="225" t="s">
        <v>484</v>
      </c>
      <c r="H364" s="2"/>
      <c r="I364" s="421">
        <f>SUM(I365:I365)</f>
        <v>1985092</v>
      </c>
      <c r="J364" s="421">
        <f>SUM(J365:J365)</f>
        <v>1985092</v>
      </c>
    </row>
    <row r="365" spans="1:12" ht="15.75" x14ac:dyDescent="0.25">
      <c r="A365" s="61" t="s">
        <v>40</v>
      </c>
      <c r="B365" s="347" t="s">
        <v>52</v>
      </c>
      <c r="C365" s="347">
        <v>10</v>
      </c>
      <c r="D365" s="2" t="s">
        <v>20</v>
      </c>
      <c r="E365" s="223" t="s">
        <v>215</v>
      </c>
      <c r="F365" s="224" t="s">
        <v>10</v>
      </c>
      <c r="G365" s="225" t="s">
        <v>484</v>
      </c>
      <c r="H365" s="2" t="s">
        <v>39</v>
      </c>
      <c r="I365" s="423">
        <v>1985092</v>
      </c>
      <c r="J365" s="423">
        <v>1985092</v>
      </c>
      <c r="K365" s="472"/>
      <c r="L365" s="472"/>
    </row>
    <row r="366" spans="1:12" s="37" customFormat="1" ht="31.5" x14ac:dyDescent="0.25">
      <c r="A366" s="449" t="s">
        <v>58</v>
      </c>
      <c r="B366" s="450" t="s">
        <v>59</v>
      </c>
      <c r="C366" s="443"/>
      <c r="D366" s="444"/>
      <c r="E366" s="445"/>
      <c r="F366" s="446"/>
      <c r="G366" s="447"/>
      <c r="H366" s="448"/>
      <c r="I366" s="436">
        <f>SUM(I367+I383+I426+I439)</f>
        <v>35235580</v>
      </c>
      <c r="J366" s="436">
        <f>SUM(J367+J383+J426+J439)</f>
        <v>35235580</v>
      </c>
      <c r="K366" s="491"/>
      <c r="L366" s="491"/>
    </row>
    <row r="367" spans="1:12" s="37" customFormat="1" ht="15.75" x14ac:dyDescent="0.25">
      <c r="A367" s="282" t="s">
        <v>27</v>
      </c>
      <c r="B367" s="19" t="s">
        <v>59</v>
      </c>
      <c r="C367" s="15" t="s">
        <v>29</v>
      </c>
      <c r="D367" s="19"/>
      <c r="E367" s="250"/>
      <c r="F367" s="251"/>
      <c r="G367" s="252"/>
      <c r="H367" s="15"/>
      <c r="I367" s="418">
        <f>SUM(+I368)</f>
        <v>564950</v>
      </c>
      <c r="J367" s="418">
        <f>SUM(+J368)</f>
        <v>564950</v>
      </c>
    </row>
    <row r="368" spans="1:12" s="37" customFormat="1" ht="15.75" x14ac:dyDescent="0.25">
      <c r="A368" s="109" t="s">
        <v>576</v>
      </c>
      <c r="B368" s="26" t="s">
        <v>59</v>
      </c>
      <c r="C368" s="22" t="s">
        <v>29</v>
      </c>
      <c r="D368" s="22" t="s">
        <v>29</v>
      </c>
      <c r="E368" s="217"/>
      <c r="F368" s="218"/>
      <c r="G368" s="219"/>
      <c r="H368" s="22"/>
      <c r="I368" s="419">
        <f>SUM(I369+I378)</f>
        <v>564950</v>
      </c>
      <c r="J368" s="419">
        <f>SUM(J369+J378)</f>
        <v>564950</v>
      </c>
    </row>
    <row r="369" spans="1:12" ht="63" x14ac:dyDescent="0.25">
      <c r="A369" s="102" t="s">
        <v>151</v>
      </c>
      <c r="B369" s="30" t="s">
        <v>59</v>
      </c>
      <c r="C369" s="28" t="s">
        <v>29</v>
      </c>
      <c r="D369" s="28" t="s">
        <v>29</v>
      </c>
      <c r="E369" s="220" t="s">
        <v>456</v>
      </c>
      <c r="F369" s="221" t="s">
        <v>383</v>
      </c>
      <c r="G369" s="222" t="s">
        <v>384</v>
      </c>
      <c r="H369" s="28"/>
      <c r="I369" s="420">
        <f>SUM(I370+I374)</f>
        <v>539950</v>
      </c>
      <c r="J369" s="420">
        <f>SUM(J370+J374)</f>
        <v>539950</v>
      </c>
    </row>
    <row r="370" spans="1:12" ht="81" customHeight="1" x14ac:dyDescent="0.25">
      <c r="A370" s="105" t="s">
        <v>152</v>
      </c>
      <c r="B370" s="53" t="s">
        <v>59</v>
      </c>
      <c r="C370" s="44" t="s">
        <v>29</v>
      </c>
      <c r="D370" s="44" t="s">
        <v>29</v>
      </c>
      <c r="E370" s="259" t="s">
        <v>223</v>
      </c>
      <c r="F370" s="260" t="s">
        <v>383</v>
      </c>
      <c r="G370" s="261" t="s">
        <v>384</v>
      </c>
      <c r="H370" s="44"/>
      <c r="I370" s="421">
        <f t="shared" ref="I370:J372" si="33">SUM(I371)</f>
        <v>148000</v>
      </c>
      <c r="J370" s="421">
        <f t="shared" si="33"/>
        <v>148000</v>
      </c>
    </row>
    <row r="371" spans="1:12" ht="31.5" x14ac:dyDescent="0.25">
      <c r="A371" s="105" t="s">
        <v>457</v>
      </c>
      <c r="B371" s="53" t="s">
        <v>59</v>
      </c>
      <c r="C371" s="44" t="s">
        <v>29</v>
      </c>
      <c r="D371" s="44" t="s">
        <v>29</v>
      </c>
      <c r="E371" s="259" t="s">
        <v>223</v>
      </c>
      <c r="F371" s="260" t="s">
        <v>10</v>
      </c>
      <c r="G371" s="261" t="s">
        <v>384</v>
      </c>
      <c r="H371" s="44"/>
      <c r="I371" s="421">
        <f t="shared" si="33"/>
        <v>148000</v>
      </c>
      <c r="J371" s="421">
        <f t="shared" si="33"/>
        <v>148000</v>
      </c>
    </row>
    <row r="372" spans="1:12" ht="15.75" x14ac:dyDescent="0.25">
      <c r="A372" s="61" t="s">
        <v>85</v>
      </c>
      <c r="B372" s="347" t="s">
        <v>59</v>
      </c>
      <c r="C372" s="44" t="s">
        <v>29</v>
      </c>
      <c r="D372" s="44" t="s">
        <v>29</v>
      </c>
      <c r="E372" s="259" t="s">
        <v>223</v>
      </c>
      <c r="F372" s="260" t="s">
        <v>10</v>
      </c>
      <c r="G372" s="261" t="s">
        <v>458</v>
      </c>
      <c r="H372" s="44"/>
      <c r="I372" s="421">
        <f t="shared" si="33"/>
        <v>148000</v>
      </c>
      <c r="J372" s="421">
        <f t="shared" si="33"/>
        <v>148000</v>
      </c>
    </row>
    <row r="373" spans="1:12" ht="31.5" x14ac:dyDescent="0.25">
      <c r="A373" s="585" t="s">
        <v>537</v>
      </c>
      <c r="B373" s="6" t="s">
        <v>59</v>
      </c>
      <c r="C373" s="44" t="s">
        <v>29</v>
      </c>
      <c r="D373" s="44" t="s">
        <v>29</v>
      </c>
      <c r="E373" s="259" t="s">
        <v>223</v>
      </c>
      <c r="F373" s="260" t="s">
        <v>10</v>
      </c>
      <c r="G373" s="261" t="s">
        <v>458</v>
      </c>
      <c r="H373" s="44" t="s">
        <v>16</v>
      </c>
      <c r="I373" s="423">
        <v>148000</v>
      </c>
      <c r="J373" s="423">
        <v>148000</v>
      </c>
    </row>
    <row r="374" spans="1:12" ht="78.75" x14ac:dyDescent="0.25">
      <c r="A374" s="103" t="s">
        <v>153</v>
      </c>
      <c r="B374" s="53" t="s">
        <v>59</v>
      </c>
      <c r="C374" s="44" t="s">
        <v>29</v>
      </c>
      <c r="D374" s="44" t="s">
        <v>29</v>
      </c>
      <c r="E374" s="259" t="s">
        <v>219</v>
      </c>
      <c r="F374" s="260" t="s">
        <v>383</v>
      </c>
      <c r="G374" s="261" t="s">
        <v>384</v>
      </c>
      <c r="H374" s="44"/>
      <c r="I374" s="421">
        <f>SUM(I375)</f>
        <v>391950</v>
      </c>
      <c r="J374" s="421">
        <f>SUM(J375)</f>
        <v>391950</v>
      </c>
    </row>
    <row r="375" spans="1:12" ht="31.5" x14ac:dyDescent="0.25">
      <c r="A375" s="103" t="s">
        <v>459</v>
      </c>
      <c r="B375" s="53" t="s">
        <v>59</v>
      </c>
      <c r="C375" s="44" t="s">
        <v>29</v>
      </c>
      <c r="D375" s="44" t="s">
        <v>29</v>
      </c>
      <c r="E375" s="259" t="s">
        <v>219</v>
      </c>
      <c r="F375" s="260" t="s">
        <v>10</v>
      </c>
      <c r="G375" s="122" t="s">
        <v>384</v>
      </c>
      <c r="H375" s="44"/>
      <c r="I375" s="421">
        <f>SUM(I376)</f>
        <v>391950</v>
      </c>
      <c r="J375" s="421">
        <f>SUM(J376)</f>
        <v>391950</v>
      </c>
    </row>
    <row r="376" spans="1:12" ht="31.5" x14ac:dyDescent="0.25">
      <c r="A376" s="101" t="s">
        <v>460</v>
      </c>
      <c r="B376" s="347" t="s">
        <v>59</v>
      </c>
      <c r="C376" s="2" t="s">
        <v>29</v>
      </c>
      <c r="D376" s="2" t="s">
        <v>29</v>
      </c>
      <c r="E376" s="259" t="s">
        <v>219</v>
      </c>
      <c r="F376" s="224" t="s">
        <v>10</v>
      </c>
      <c r="G376" s="225" t="s">
        <v>461</v>
      </c>
      <c r="H376" s="2"/>
      <c r="I376" s="421">
        <f>SUM(I377:I377)</f>
        <v>391950</v>
      </c>
      <c r="J376" s="421">
        <f>SUM(J377:J377)</f>
        <v>391950</v>
      </c>
    </row>
    <row r="377" spans="1:12" ht="15.75" x14ac:dyDescent="0.25">
      <c r="A377" s="61" t="s">
        <v>40</v>
      </c>
      <c r="B377" s="347" t="s">
        <v>59</v>
      </c>
      <c r="C377" s="2" t="s">
        <v>29</v>
      </c>
      <c r="D377" s="2" t="s">
        <v>29</v>
      </c>
      <c r="E377" s="259" t="s">
        <v>219</v>
      </c>
      <c r="F377" s="224" t="s">
        <v>10</v>
      </c>
      <c r="G377" s="225" t="s">
        <v>461</v>
      </c>
      <c r="H377" s="2" t="s">
        <v>39</v>
      </c>
      <c r="I377" s="423">
        <v>391950</v>
      </c>
      <c r="J377" s="423">
        <v>391950</v>
      </c>
      <c r="K377" s="472"/>
      <c r="L377" s="472"/>
    </row>
    <row r="378" spans="1:12" s="64" customFormat="1" ht="47.25" x14ac:dyDescent="0.25">
      <c r="A378" s="102" t="s">
        <v>112</v>
      </c>
      <c r="B378" s="30" t="s">
        <v>59</v>
      </c>
      <c r="C378" s="28" t="s">
        <v>29</v>
      </c>
      <c r="D378" s="28" t="s">
        <v>29</v>
      </c>
      <c r="E378" s="220" t="s">
        <v>398</v>
      </c>
      <c r="F378" s="221" t="s">
        <v>383</v>
      </c>
      <c r="G378" s="222" t="s">
        <v>384</v>
      </c>
      <c r="H378" s="28"/>
      <c r="I378" s="420">
        <f t="shared" ref="I378:J381" si="34">SUM(I379)</f>
        <v>25000</v>
      </c>
      <c r="J378" s="420">
        <f t="shared" si="34"/>
        <v>25000</v>
      </c>
    </row>
    <row r="379" spans="1:12" s="64" customFormat="1" ht="63" x14ac:dyDescent="0.25">
      <c r="A379" s="103" t="s">
        <v>148</v>
      </c>
      <c r="B379" s="53" t="s">
        <v>59</v>
      </c>
      <c r="C379" s="35" t="s">
        <v>29</v>
      </c>
      <c r="D379" s="44" t="s">
        <v>29</v>
      </c>
      <c r="E379" s="259" t="s">
        <v>218</v>
      </c>
      <c r="F379" s="260" t="s">
        <v>383</v>
      </c>
      <c r="G379" s="261" t="s">
        <v>384</v>
      </c>
      <c r="H379" s="71"/>
      <c r="I379" s="424">
        <f t="shared" si="34"/>
        <v>25000</v>
      </c>
      <c r="J379" s="424">
        <f t="shared" si="34"/>
        <v>25000</v>
      </c>
    </row>
    <row r="380" spans="1:12" s="64" customFormat="1" ht="31.5" x14ac:dyDescent="0.25">
      <c r="A380" s="103" t="s">
        <v>453</v>
      </c>
      <c r="B380" s="53" t="s">
        <v>59</v>
      </c>
      <c r="C380" s="35" t="s">
        <v>29</v>
      </c>
      <c r="D380" s="44" t="s">
        <v>29</v>
      </c>
      <c r="E380" s="259" t="s">
        <v>218</v>
      </c>
      <c r="F380" s="260" t="s">
        <v>10</v>
      </c>
      <c r="G380" s="261" t="s">
        <v>384</v>
      </c>
      <c r="H380" s="71"/>
      <c r="I380" s="424">
        <f t="shared" si="34"/>
        <v>25000</v>
      </c>
      <c r="J380" s="424">
        <f t="shared" si="34"/>
        <v>25000</v>
      </c>
    </row>
    <row r="381" spans="1:12" s="37" customFormat="1" ht="31.5" x14ac:dyDescent="0.25">
      <c r="A381" s="104" t="s">
        <v>149</v>
      </c>
      <c r="B381" s="287" t="s">
        <v>59</v>
      </c>
      <c r="C381" s="35" t="s">
        <v>29</v>
      </c>
      <c r="D381" s="44" t="s">
        <v>29</v>
      </c>
      <c r="E381" s="259" t="s">
        <v>218</v>
      </c>
      <c r="F381" s="260" t="s">
        <v>10</v>
      </c>
      <c r="G381" s="261" t="s">
        <v>454</v>
      </c>
      <c r="H381" s="71"/>
      <c r="I381" s="424">
        <f t="shared" si="34"/>
        <v>25000</v>
      </c>
      <c r="J381" s="424">
        <f t="shared" si="34"/>
        <v>25000</v>
      </c>
    </row>
    <row r="382" spans="1:12" s="37" customFormat="1" ht="31.5" x14ac:dyDescent="0.25">
      <c r="A382" s="590" t="s">
        <v>537</v>
      </c>
      <c r="B382" s="287" t="s">
        <v>59</v>
      </c>
      <c r="C382" s="44" t="s">
        <v>29</v>
      </c>
      <c r="D382" s="44" t="s">
        <v>29</v>
      </c>
      <c r="E382" s="259" t="s">
        <v>218</v>
      </c>
      <c r="F382" s="260" t="s">
        <v>10</v>
      </c>
      <c r="G382" s="261" t="s">
        <v>454</v>
      </c>
      <c r="H382" s="71" t="s">
        <v>16</v>
      </c>
      <c r="I382" s="425">
        <v>25000</v>
      </c>
      <c r="J382" s="425">
        <v>25000</v>
      </c>
    </row>
    <row r="383" spans="1:12" ht="15.75" x14ac:dyDescent="0.25">
      <c r="A383" s="113" t="s">
        <v>33</v>
      </c>
      <c r="B383" s="19" t="s">
        <v>59</v>
      </c>
      <c r="C383" s="15" t="s">
        <v>35</v>
      </c>
      <c r="D383" s="15"/>
      <c r="E383" s="214"/>
      <c r="F383" s="215"/>
      <c r="G383" s="216"/>
      <c r="H383" s="15"/>
      <c r="I383" s="418">
        <f>SUM(I384,I408)</f>
        <v>33456169</v>
      </c>
      <c r="J383" s="418">
        <f>SUM(J384,J408)</f>
        <v>33456169</v>
      </c>
    </row>
    <row r="384" spans="1:12" ht="15.75" x14ac:dyDescent="0.25">
      <c r="A384" s="109" t="s">
        <v>34</v>
      </c>
      <c r="B384" s="26" t="s">
        <v>59</v>
      </c>
      <c r="C384" s="22" t="s">
        <v>35</v>
      </c>
      <c r="D384" s="22" t="s">
        <v>10</v>
      </c>
      <c r="E384" s="217"/>
      <c r="F384" s="218"/>
      <c r="G384" s="219"/>
      <c r="H384" s="22"/>
      <c r="I384" s="419">
        <f>SUM(I385+I398+I403)</f>
        <v>26469190</v>
      </c>
      <c r="J384" s="419">
        <f>SUM(J385+J398+J403)</f>
        <v>26469190</v>
      </c>
    </row>
    <row r="385" spans="1:10" ht="31.5" x14ac:dyDescent="0.25">
      <c r="A385" s="99" t="s">
        <v>150</v>
      </c>
      <c r="B385" s="30" t="s">
        <v>59</v>
      </c>
      <c r="C385" s="28" t="s">
        <v>35</v>
      </c>
      <c r="D385" s="28" t="s">
        <v>10</v>
      </c>
      <c r="E385" s="220" t="s">
        <v>221</v>
      </c>
      <c r="F385" s="221" t="s">
        <v>383</v>
      </c>
      <c r="G385" s="222" t="s">
        <v>384</v>
      </c>
      <c r="H385" s="31"/>
      <c r="I385" s="420">
        <f>SUM(I386,I392)</f>
        <v>26390310</v>
      </c>
      <c r="J385" s="420">
        <f>SUM(J386,J392)</f>
        <v>26390310</v>
      </c>
    </row>
    <row r="386" spans="1:10" ht="33" customHeight="1" x14ac:dyDescent="0.25">
      <c r="A386" s="101" t="s">
        <v>156</v>
      </c>
      <c r="B386" s="347" t="s">
        <v>59</v>
      </c>
      <c r="C386" s="2" t="s">
        <v>35</v>
      </c>
      <c r="D386" s="2" t="s">
        <v>10</v>
      </c>
      <c r="E386" s="223" t="s">
        <v>224</v>
      </c>
      <c r="F386" s="224" t="s">
        <v>383</v>
      </c>
      <c r="G386" s="225" t="s">
        <v>384</v>
      </c>
      <c r="H386" s="2"/>
      <c r="I386" s="421">
        <f>SUM(I387)</f>
        <v>13698677</v>
      </c>
      <c r="J386" s="421">
        <f>SUM(J387)</f>
        <v>13698677</v>
      </c>
    </row>
    <row r="387" spans="1:10" ht="31.5" x14ac:dyDescent="0.25">
      <c r="A387" s="101" t="s">
        <v>464</v>
      </c>
      <c r="B387" s="347" t="s">
        <v>59</v>
      </c>
      <c r="C387" s="2" t="s">
        <v>35</v>
      </c>
      <c r="D387" s="2" t="s">
        <v>10</v>
      </c>
      <c r="E387" s="223" t="s">
        <v>224</v>
      </c>
      <c r="F387" s="224" t="s">
        <v>10</v>
      </c>
      <c r="G387" s="225" t="s">
        <v>384</v>
      </c>
      <c r="H387" s="2"/>
      <c r="I387" s="421">
        <f>SUM(I388)</f>
        <v>13698677</v>
      </c>
      <c r="J387" s="421">
        <f>SUM(J388)</f>
        <v>13698677</v>
      </c>
    </row>
    <row r="388" spans="1:10" ht="31.5" x14ac:dyDescent="0.25">
      <c r="A388" s="61" t="s">
        <v>84</v>
      </c>
      <c r="B388" s="347" t="s">
        <v>59</v>
      </c>
      <c r="C388" s="2" t="s">
        <v>35</v>
      </c>
      <c r="D388" s="2" t="s">
        <v>10</v>
      </c>
      <c r="E388" s="223" t="s">
        <v>224</v>
      </c>
      <c r="F388" s="224" t="s">
        <v>10</v>
      </c>
      <c r="G388" s="225" t="s">
        <v>415</v>
      </c>
      <c r="H388" s="2"/>
      <c r="I388" s="421">
        <f>SUM(I389:I391)</f>
        <v>13698677</v>
      </c>
      <c r="J388" s="421">
        <f>SUM(J389:J391)</f>
        <v>13698677</v>
      </c>
    </row>
    <row r="389" spans="1:10" ht="63" x14ac:dyDescent="0.25">
      <c r="A389" s="101" t="s">
        <v>76</v>
      </c>
      <c r="B389" s="347" t="s">
        <v>59</v>
      </c>
      <c r="C389" s="2" t="s">
        <v>35</v>
      </c>
      <c r="D389" s="2" t="s">
        <v>10</v>
      </c>
      <c r="E389" s="223" t="s">
        <v>224</v>
      </c>
      <c r="F389" s="224" t="s">
        <v>10</v>
      </c>
      <c r="G389" s="225" t="s">
        <v>415</v>
      </c>
      <c r="H389" s="2" t="s">
        <v>13</v>
      </c>
      <c r="I389" s="423">
        <v>12786179</v>
      </c>
      <c r="J389" s="423">
        <v>12786179</v>
      </c>
    </row>
    <row r="390" spans="1:10" ht="31.5" x14ac:dyDescent="0.25">
      <c r="A390" s="585" t="s">
        <v>537</v>
      </c>
      <c r="B390" s="6" t="s">
        <v>59</v>
      </c>
      <c r="C390" s="2" t="s">
        <v>35</v>
      </c>
      <c r="D390" s="2" t="s">
        <v>10</v>
      </c>
      <c r="E390" s="223" t="s">
        <v>224</v>
      </c>
      <c r="F390" s="224" t="s">
        <v>10</v>
      </c>
      <c r="G390" s="225" t="s">
        <v>415</v>
      </c>
      <c r="H390" s="2" t="s">
        <v>16</v>
      </c>
      <c r="I390" s="423">
        <v>880434</v>
      </c>
      <c r="J390" s="423">
        <v>880434</v>
      </c>
    </row>
    <row r="391" spans="1:10" ht="15.75" x14ac:dyDescent="0.25">
      <c r="A391" s="61" t="s">
        <v>18</v>
      </c>
      <c r="B391" s="347" t="s">
        <v>59</v>
      </c>
      <c r="C391" s="2" t="s">
        <v>35</v>
      </c>
      <c r="D391" s="2" t="s">
        <v>10</v>
      </c>
      <c r="E391" s="223" t="s">
        <v>224</v>
      </c>
      <c r="F391" s="224" t="s">
        <v>10</v>
      </c>
      <c r="G391" s="225" t="s">
        <v>415</v>
      </c>
      <c r="H391" s="2" t="s">
        <v>17</v>
      </c>
      <c r="I391" s="423">
        <v>32064</v>
      </c>
      <c r="J391" s="423">
        <v>32064</v>
      </c>
    </row>
    <row r="392" spans="1:10" ht="48" customHeight="1" x14ac:dyDescent="0.25">
      <c r="A392" s="61" t="s">
        <v>157</v>
      </c>
      <c r="B392" s="347" t="s">
        <v>59</v>
      </c>
      <c r="C392" s="2" t="s">
        <v>35</v>
      </c>
      <c r="D392" s="2" t="s">
        <v>10</v>
      </c>
      <c r="E392" s="223" t="s">
        <v>465</v>
      </c>
      <c r="F392" s="224" t="s">
        <v>383</v>
      </c>
      <c r="G392" s="225" t="s">
        <v>384</v>
      </c>
      <c r="H392" s="2"/>
      <c r="I392" s="421">
        <f>SUM(I393)</f>
        <v>12691633</v>
      </c>
      <c r="J392" s="421">
        <f>SUM(J393)</f>
        <v>12691633</v>
      </c>
    </row>
    <row r="393" spans="1:10" ht="15.75" x14ac:dyDescent="0.25">
      <c r="A393" s="61" t="s">
        <v>466</v>
      </c>
      <c r="B393" s="347" t="s">
        <v>59</v>
      </c>
      <c r="C393" s="2" t="s">
        <v>35</v>
      </c>
      <c r="D393" s="2" t="s">
        <v>10</v>
      </c>
      <c r="E393" s="223" t="s">
        <v>225</v>
      </c>
      <c r="F393" s="224" t="s">
        <v>10</v>
      </c>
      <c r="G393" s="225" t="s">
        <v>384</v>
      </c>
      <c r="H393" s="2"/>
      <c r="I393" s="421">
        <f>SUM(I394)</f>
        <v>12691633</v>
      </c>
      <c r="J393" s="421">
        <f>SUM(J394)</f>
        <v>12691633</v>
      </c>
    </row>
    <row r="394" spans="1:10" ht="31.5" x14ac:dyDescent="0.25">
      <c r="A394" s="61" t="s">
        <v>84</v>
      </c>
      <c r="B394" s="347" t="s">
        <v>59</v>
      </c>
      <c r="C394" s="2" t="s">
        <v>35</v>
      </c>
      <c r="D394" s="2" t="s">
        <v>10</v>
      </c>
      <c r="E394" s="223" t="s">
        <v>225</v>
      </c>
      <c r="F394" s="224" t="s">
        <v>10</v>
      </c>
      <c r="G394" s="225" t="s">
        <v>415</v>
      </c>
      <c r="H394" s="2"/>
      <c r="I394" s="421">
        <f>SUM(I395:I397)</f>
        <v>12691633</v>
      </c>
      <c r="J394" s="421">
        <f>SUM(J395:J397)</f>
        <v>12691633</v>
      </c>
    </row>
    <row r="395" spans="1:10" ht="63" x14ac:dyDescent="0.25">
      <c r="A395" s="101" t="s">
        <v>76</v>
      </c>
      <c r="B395" s="347" t="s">
        <v>59</v>
      </c>
      <c r="C395" s="2" t="s">
        <v>35</v>
      </c>
      <c r="D395" s="2" t="s">
        <v>10</v>
      </c>
      <c r="E395" s="223" t="s">
        <v>225</v>
      </c>
      <c r="F395" s="224" t="s">
        <v>10</v>
      </c>
      <c r="G395" s="225" t="s">
        <v>415</v>
      </c>
      <c r="H395" s="2" t="s">
        <v>13</v>
      </c>
      <c r="I395" s="423">
        <v>12027043</v>
      </c>
      <c r="J395" s="423">
        <v>12027043</v>
      </c>
    </row>
    <row r="396" spans="1:10" ht="31.5" x14ac:dyDescent="0.25">
      <c r="A396" s="585" t="s">
        <v>537</v>
      </c>
      <c r="B396" s="6" t="s">
        <v>59</v>
      </c>
      <c r="C396" s="2" t="s">
        <v>35</v>
      </c>
      <c r="D396" s="2" t="s">
        <v>10</v>
      </c>
      <c r="E396" s="223" t="s">
        <v>225</v>
      </c>
      <c r="F396" s="224" t="s">
        <v>10</v>
      </c>
      <c r="G396" s="225" t="s">
        <v>415</v>
      </c>
      <c r="H396" s="2" t="s">
        <v>16</v>
      </c>
      <c r="I396" s="423">
        <v>655744</v>
      </c>
      <c r="J396" s="423">
        <v>655744</v>
      </c>
    </row>
    <row r="397" spans="1:10" ht="15.75" x14ac:dyDescent="0.25">
      <c r="A397" s="61" t="s">
        <v>18</v>
      </c>
      <c r="B397" s="347" t="s">
        <v>59</v>
      </c>
      <c r="C397" s="2" t="s">
        <v>35</v>
      </c>
      <c r="D397" s="2" t="s">
        <v>10</v>
      </c>
      <c r="E397" s="223" t="s">
        <v>225</v>
      </c>
      <c r="F397" s="224" t="s">
        <v>10</v>
      </c>
      <c r="G397" s="225" t="s">
        <v>415</v>
      </c>
      <c r="H397" s="2" t="s">
        <v>17</v>
      </c>
      <c r="I397" s="423">
        <v>8846</v>
      </c>
      <c r="J397" s="423">
        <v>8846</v>
      </c>
    </row>
    <row r="398" spans="1:10" s="37" customFormat="1" ht="63" x14ac:dyDescent="0.25">
      <c r="A398" s="102" t="s">
        <v>128</v>
      </c>
      <c r="B398" s="30" t="s">
        <v>59</v>
      </c>
      <c r="C398" s="28" t="s">
        <v>35</v>
      </c>
      <c r="D398" s="42" t="s">
        <v>10</v>
      </c>
      <c r="E398" s="232" t="s">
        <v>199</v>
      </c>
      <c r="F398" s="233" t="s">
        <v>383</v>
      </c>
      <c r="G398" s="234" t="s">
        <v>384</v>
      </c>
      <c r="H398" s="28"/>
      <c r="I398" s="420">
        <f t="shared" ref="I398:J401" si="35">SUM(I399)</f>
        <v>53880</v>
      </c>
      <c r="J398" s="420">
        <f t="shared" si="35"/>
        <v>53880</v>
      </c>
    </row>
    <row r="399" spans="1:10" s="37" customFormat="1" ht="110.25" x14ac:dyDescent="0.25">
      <c r="A399" s="103" t="s">
        <v>144</v>
      </c>
      <c r="B399" s="53" t="s">
        <v>59</v>
      </c>
      <c r="C399" s="2" t="s">
        <v>35</v>
      </c>
      <c r="D399" s="35" t="s">
        <v>10</v>
      </c>
      <c r="E399" s="262" t="s">
        <v>201</v>
      </c>
      <c r="F399" s="263" t="s">
        <v>383</v>
      </c>
      <c r="G399" s="264" t="s">
        <v>384</v>
      </c>
      <c r="H399" s="2"/>
      <c r="I399" s="421">
        <f t="shared" si="35"/>
        <v>53880</v>
      </c>
      <c r="J399" s="421">
        <f t="shared" si="35"/>
        <v>53880</v>
      </c>
    </row>
    <row r="400" spans="1:10" s="37" customFormat="1" ht="47.25" x14ac:dyDescent="0.25">
      <c r="A400" s="103" t="s">
        <v>403</v>
      </c>
      <c r="B400" s="53" t="s">
        <v>59</v>
      </c>
      <c r="C400" s="2" t="s">
        <v>35</v>
      </c>
      <c r="D400" s="35" t="s">
        <v>10</v>
      </c>
      <c r="E400" s="262" t="s">
        <v>201</v>
      </c>
      <c r="F400" s="263" t="s">
        <v>10</v>
      </c>
      <c r="G400" s="264" t="s">
        <v>384</v>
      </c>
      <c r="H400" s="2"/>
      <c r="I400" s="421">
        <f t="shared" si="35"/>
        <v>53880</v>
      </c>
      <c r="J400" s="421">
        <f t="shared" si="35"/>
        <v>53880</v>
      </c>
    </row>
    <row r="401" spans="1:10" s="37" customFormat="1" ht="31.5" x14ac:dyDescent="0.25">
      <c r="A401" s="61" t="s">
        <v>99</v>
      </c>
      <c r="B401" s="347" t="s">
        <v>59</v>
      </c>
      <c r="C401" s="2" t="s">
        <v>35</v>
      </c>
      <c r="D401" s="35" t="s">
        <v>10</v>
      </c>
      <c r="E401" s="262" t="s">
        <v>201</v>
      </c>
      <c r="F401" s="263" t="s">
        <v>10</v>
      </c>
      <c r="G401" s="264" t="s">
        <v>404</v>
      </c>
      <c r="H401" s="2"/>
      <c r="I401" s="421">
        <f t="shared" si="35"/>
        <v>53880</v>
      </c>
      <c r="J401" s="421">
        <f t="shared" si="35"/>
        <v>53880</v>
      </c>
    </row>
    <row r="402" spans="1:10" ht="31.5" x14ac:dyDescent="0.25">
      <c r="A402" s="585" t="s">
        <v>537</v>
      </c>
      <c r="B402" s="6" t="s">
        <v>59</v>
      </c>
      <c r="C402" s="2" t="s">
        <v>35</v>
      </c>
      <c r="D402" s="35" t="s">
        <v>10</v>
      </c>
      <c r="E402" s="262" t="s">
        <v>201</v>
      </c>
      <c r="F402" s="263" t="s">
        <v>10</v>
      </c>
      <c r="G402" s="264" t="s">
        <v>404</v>
      </c>
      <c r="H402" s="2" t="s">
        <v>16</v>
      </c>
      <c r="I402" s="422">
        <v>53880</v>
      </c>
      <c r="J402" s="422">
        <v>53880</v>
      </c>
    </row>
    <row r="403" spans="1:10" s="64" customFormat="1" ht="31.5" x14ac:dyDescent="0.25">
      <c r="A403" s="99" t="s">
        <v>135</v>
      </c>
      <c r="B403" s="30" t="s">
        <v>59</v>
      </c>
      <c r="C403" s="28" t="s">
        <v>35</v>
      </c>
      <c r="D403" s="28" t="s">
        <v>10</v>
      </c>
      <c r="E403" s="220" t="s">
        <v>204</v>
      </c>
      <c r="F403" s="221" t="s">
        <v>383</v>
      </c>
      <c r="G403" s="222" t="s">
        <v>384</v>
      </c>
      <c r="H403" s="31"/>
      <c r="I403" s="420">
        <f t="shared" ref="I403:J406" si="36">SUM(I404)</f>
        <v>25000</v>
      </c>
      <c r="J403" s="420">
        <f t="shared" si="36"/>
        <v>25000</v>
      </c>
    </row>
    <row r="404" spans="1:10" s="64" customFormat="1" ht="63" x14ac:dyDescent="0.25">
      <c r="A404" s="101" t="s">
        <v>158</v>
      </c>
      <c r="B404" s="347" t="s">
        <v>59</v>
      </c>
      <c r="C404" s="2" t="s">
        <v>35</v>
      </c>
      <c r="D404" s="2" t="s">
        <v>10</v>
      </c>
      <c r="E404" s="223" t="s">
        <v>226</v>
      </c>
      <c r="F404" s="224" t="s">
        <v>383</v>
      </c>
      <c r="G404" s="225" t="s">
        <v>384</v>
      </c>
      <c r="H404" s="2"/>
      <c r="I404" s="421">
        <f t="shared" si="36"/>
        <v>25000</v>
      </c>
      <c r="J404" s="421">
        <f t="shared" si="36"/>
        <v>25000</v>
      </c>
    </row>
    <row r="405" spans="1:10" s="64" customFormat="1" ht="48" customHeight="1" x14ac:dyDescent="0.25">
      <c r="A405" s="101" t="s">
        <v>467</v>
      </c>
      <c r="B405" s="347" t="s">
        <v>59</v>
      </c>
      <c r="C405" s="2" t="s">
        <v>35</v>
      </c>
      <c r="D405" s="2" t="s">
        <v>10</v>
      </c>
      <c r="E405" s="223" t="s">
        <v>226</v>
      </c>
      <c r="F405" s="224" t="s">
        <v>12</v>
      </c>
      <c r="G405" s="225" t="s">
        <v>384</v>
      </c>
      <c r="H405" s="2"/>
      <c r="I405" s="421">
        <f t="shared" si="36"/>
        <v>25000</v>
      </c>
      <c r="J405" s="421">
        <f t="shared" si="36"/>
        <v>25000</v>
      </c>
    </row>
    <row r="406" spans="1:10" s="64" customFormat="1" ht="31.5" x14ac:dyDescent="0.25">
      <c r="A406" s="61" t="s">
        <v>469</v>
      </c>
      <c r="B406" s="347" t="s">
        <v>59</v>
      </c>
      <c r="C406" s="2" t="s">
        <v>35</v>
      </c>
      <c r="D406" s="2" t="s">
        <v>10</v>
      </c>
      <c r="E406" s="223" t="s">
        <v>226</v>
      </c>
      <c r="F406" s="224" t="s">
        <v>12</v>
      </c>
      <c r="G406" s="225" t="s">
        <v>468</v>
      </c>
      <c r="H406" s="2"/>
      <c r="I406" s="421">
        <f t="shared" si="36"/>
        <v>25000</v>
      </c>
      <c r="J406" s="421">
        <f t="shared" si="36"/>
        <v>25000</v>
      </c>
    </row>
    <row r="407" spans="1:10" s="64" customFormat="1" ht="31.5" x14ac:dyDescent="0.25">
      <c r="A407" s="585" t="s">
        <v>537</v>
      </c>
      <c r="B407" s="6" t="s">
        <v>59</v>
      </c>
      <c r="C407" s="2" t="s">
        <v>35</v>
      </c>
      <c r="D407" s="2" t="s">
        <v>10</v>
      </c>
      <c r="E407" s="223" t="s">
        <v>226</v>
      </c>
      <c r="F407" s="224" t="s">
        <v>12</v>
      </c>
      <c r="G407" s="225" t="s">
        <v>468</v>
      </c>
      <c r="H407" s="2" t="s">
        <v>16</v>
      </c>
      <c r="I407" s="423">
        <v>25000</v>
      </c>
      <c r="J407" s="423">
        <v>25000</v>
      </c>
    </row>
    <row r="408" spans="1:10" ht="15.75" x14ac:dyDescent="0.25">
      <c r="A408" s="109" t="s">
        <v>36</v>
      </c>
      <c r="B408" s="26" t="s">
        <v>59</v>
      </c>
      <c r="C408" s="22" t="s">
        <v>35</v>
      </c>
      <c r="D408" s="22" t="s">
        <v>20</v>
      </c>
      <c r="E408" s="217"/>
      <c r="F408" s="218"/>
      <c r="G408" s="219"/>
      <c r="H408" s="22"/>
      <c r="I408" s="419">
        <f>SUM(I409,I421)</f>
        <v>6986979</v>
      </c>
      <c r="J408" s="419">
        <f>SUM(J409,J421)</f>
        <v>6986979</v>
      </c>
    </row>
    <row r="409" spans="1:10" ht="31.5" x14ac:dyDescent="0.25">
      <c r="A409" s="99" t="s">
        <v>150</v>
      </c>
      <c r="B409" s="30" t="s">
        <v>59</v>
      </c>
      <c r="C409" s="28" t="s">
        <v>35</v>
      </c>
      <c r="D409" s="28" t="s">
        <v>20</v>
      </c>
      <c r="E409" s="220" t="s">
        <v>221</v>
      </c>
      <c r="F409" s="221" t="s">
        <v>383</v>
      </c>
      <c r="G409" s="222" t="s">
        <v>384</v>
      </c>
      <c r="H409" s="28"/>
      <c r="I409" s="420">
        <f>SUM(I410)</f>
        <v>6979979</v>
      </c>
      <c r="J409" s="420">
        <f>SUM(J410)</f>
        <v>6979979</v>
      </c>
    </row>
    <row r="410" spans="1:10" ht="63.75" customHeight="1" x14ac:dyDescent="0.25">
      <c r="A410" s="61" t="s">
        <v>159</v>
      </c>
      <c r="B410" s="347" t="s">
        <v>59</v>
      </c>
      <c r="C410" s="2" t="s">
        <v>35</v>
      </c>
      <c r="D410" s="2" t="s">
        <v>20</v>
      </c>
      <c r="E410" s="223" t="s">
        <v>227</v>
      </c>
      <c r="F410" s="224" t="s">
        <v>383</v>
      </c>
      <c r="G410" s="225" t="s">
        <v>384</v>
      </c>
      <c r="H410" s="2"/>
      <c r="I410" s="421">
        <f>SUM(I411+I414)</f>
        <v>6979979</v>
      </c>
      <c r="J410" s="421">
        <f>SUM(J411+J414)</f>
        <v>6979979</v>
      </c>
    </row>
    <row r="411" spans="1:10" ht="78.75" x14ac:dyDescent="0.25">
      <c r="A411" s="61" t="s">
        <v>473</v>
      </c>
      <c r="B411" s="347" t="s">
        <v>59</v>
      </c>
      <c r="C411" s="2" t="s">
        <v>35</v>
      </c>
      <c r="D411" s="2" t="s">
        <v>20</v>
      </c>
      <c r="E411" s="223" t="s">
        <v>227</v>
      </c>
      <c r="F411" s="224" t="s">
        <v>10</v>
      </c>
      <c r="G411" s="225" t="s">
        <v>384</v>
      </c>
      <c r="H411" s="2"/>
      <c r="I411" s="421">
        <f>SUM(I412)</f>
        <v>1193609</v>
      </c>
      <c r="J411" s="421">
        <f>SUM(J412)</f>
        <v>1193609</v>
      </c>
    </row>
    <row r="412" spans="1:10" ht="31.5" x14ac:dyDescent="0.25">
      <c r="A412" s="61" t="s">
        <v>75</v>
      </c>
      <c r="B412" s="347" t="s">
        <v>59</v>
      </c>
      <c r="C412" s="44" t="s">
        <v>35</v>
      </c>
      <c r="D412" s="44" t="s">
        <v>20</v>
      </c>
      <c r="E412" s="259" t="s">
        <v>227</v>
      </c>
      <c r="F412" s="260" t="s">
        <v>474</v>
      </c>
      <c r="G412" s="261" t="s">
        <v>388</v>
      </c>
      <c r="H412" s="44"/>
      <c r="I412" s="421">
        <f>SUM(I413:I413)</f>
        <v>1193609</v>
      </c>
      <c r="J412" s="421">
        <f>SUM(J413:J413)</f>
        <v>1193609</v>
      </c>
    </row>
    <row r="413" spans="1:10" ht="63" x14ac:dyDescent="0.25">
      <c r="A413" s="101" t="s">
        <v>76</v>
      </c>
      <c r="B413" s="347" t="s">
        <v>59</v>
      </c>
      <c r="C413" s="2" t="s">
        <v>35</v>
      </c>
      <c r="D413" s="2" t="s">
        <v>20</v>
      </c>
      <c r="E413" s="223" t="s">
        <v>227</v>
      </c>
      <c r="F413" s="224" t="s">
        <v>474</v>
      </c>
      <c r="G413" s="225" t="s">
        <v>388</v>
      </c>
      <c r="H413" s="2" t="s">
        <v>13</v>
      </c>
      <c r="I413" s="423">
        <v>1193609</v>
      </c>
      <c r="J413" s="423">
        <v>1193609</v>
      </c>
    </row>
    <row r="414" spans="1:10" ht="47.25" x14ac:dyDescent="0.25">
      <c r="A414" s="61" t="s">
        <v>470</v>
      </c>
      <c r="B414" s="347" t="s">
        <v>59</v>
      </c>
      <c r="C414" s="2" t="s">
        <v>35</v>
      </c>
      <c r="D414" s="2" t="s">
        <v>20</v>
      </c>
      <c r="E414" s="223" t="s">
        <v>227</v>
      </c>
      <c r="F414" s="224" t="s">
        <v>12</v>
      </c>
      <c r="G414" s="225" t="s">
        <v>384</v>
      </c>
      <c r="H414" s="2"/>
      <c r="I414" s="421">
        <f>SUM(I415+I417)</f>
        <v>5786370</v>
      </c>
      <c r="J414" s="421">
        <f>SUM(J415+J417)</f>
        <v>5786370</v>
      </c>
    </row>
    <row r="415" spans="1:10" ht="47.25" x14ac:dyDescent="0.25">
      <c r="A415" s="61" t="s">
        <v>86</v>
      </c>
      <c r="B415" s="347" t="s">
        <v>59</v>
      </c>
      <c r="C415" s="2" t="s">
        <v>35</v>
      </c>
      <c r="D415" s="2" t="s">
        <v>20</v>
      </c>
      <c r="E415" s="223" t="s">
        <v>227</v>
      </c>
      <c r="F415" s="224" t="s">
        <v>471</v>
      </c>
      <c r="G415" s="225" t="s">
        <v>472</v>
      </c>
      <c r="H415" s="2"/>
      <c r="I415" s="421">
        <f>SUM(I416)</f>
        <v>59958</v>
      </c>
      <c r="J415" s="421">
        <f>SUM(J416)</f>
        <v>59958</v>
      </c>
    </row>
    <row r="416" spans="1:10" ht="63" x14ac:dyDescent="0.25">
      <c r="A416" s="101" t="s">
        <v>76</v>
      </c>
      <c r="B416" s="347" t="s">
        <v>59</v>
      </c>
      <c r="C416" s="2" t="s">
        <v>35</v>
      </c>
      <c r="D416" s="2" t="s">
        <v>20</v>
      </c>
      <c r="E416" s="223" t="s">
        <v>227</v>
      </c>
      <c r="F416" s="224" t="s">
        <v>471</v>
      </c>
      <c r="G416" s="225" t="s">
        <v>472</v>
      </c>
      <c r="H416" s="2" t="s">
        <v>13</v>
      </c>
      <c r="I416" s="423">
        <v>59958</v>
      </c>
      <c r="J416" s="423">
        <v>59958</v>
      </c>
    </row>
    <row r="417" spans="1:10" ht="31.5" x14ac:dyDescent="0.25">
      <c r="A417" s="61" t="s">
        <v>84</v>
      </c>
      <c r="B417" s="347" t="s">
        <v>59</v>
      </c>
      <c r="C417" s="2" t="s">
        <v>35</v>
      </c>
      <c r="D417" s="2" t="s">
        <v>20</v>
      </c>
      <c r="E417" s="223" t="s">
        <v>227</v>
      </c>
      <c r="F417" s="224" t="s">
        <v>471</v>
      </c>
      <c r="G417" s="225" t="s">
        <v>415</v>
      </c>
      <c r="H417" s="2"/>
      <c r="I417" s="421">
        <f>SUM(I418:I420)</f>
        <v>5726412</v>
      </c>
      <c r="J417" s="421">
        <f>SUM(J418:J420)</f>
        <v>5726412</v>
      </c>
    </row>
    <row r="418" spans="1:10" ht="63" x14ac:dyDescent="0.25">
      <c r="A418" s="101" t="s">
        <v>76</v>
      </c>
      <c r="B418" s="347" t="s">
        <v>59</v>
      </c>
      <c r="C418" s="2" t="s">
        <v>35</v>
      </c>
      <c r="D418" s="2" t="s">
        <v>20</v>
      </c>
      <c r="E418" s="223" t="s">
        <v>227</v>
      </c>
      <c r="F418" s="224" t="s">
        <v>471</v>
      </c>
      <c r="G418" s="225" t="s">
        <v>415</v>
      </c>
      <c r="H418" s="2" t="s">
        <v>13</v>
      </c>
      <c r="I418" s="423">
        <v>5557190</v>
      </c>
      <c r="J418" s="423">
        <v>5557190</v>
      </c>
    </row>
    <row r="419" spans="1:10" ht="31.5" x14ac:dyDescent="0.25">
      <c r="A419" s="585" t="s">
        <v>537</v>
      </c>
      <c r="B419" s="6" t="s">
        <v>59</v>
      </c>
      <c r="C419" s="2" t="s">
        <v>35</v>
      </c>
      <c r="D419" s="2" t="s">
        <v>20</v>
      </c>
      <c r="E419" s="223" t="s">
        <v>227</v>
      </c>
      <c r="F419" s="224" t="s">
        <v>471</v>
      </c>
      <c r="G419" s="225" t="s">
        <v>415</v>
      </c>
      <c r="H419" s="2" t="s">
        <v>16</v>
      </c>
      <c r="I419" s="492">
        <v>169022</v>
      </c>
      <c r="J419" s="492">
        <v>169022</v>
      </c>
    </row>
    <row r="420" spans="1:10" ht="15.75" x14ac:dyDescent="0.25">
      <c r="A420" s="61" t="s">
        <v>18</v>
      </c>
      <c r="B420" s="347" t="s">
        <v>59</v>
      </c>
      <c r="C420" s="2" t="s">
        <v>35</v>
      </c>
      <c r="D420" s="2" t="s">
        <v>20</v>
      </c>
      <c r="E420" s="223" t="s">
        <v>227</v>
      </c>
      <c r="F420" s="224" t="s">
        <v>471</v>
      </c>
      <c r="G420" s="225" t="s">
        <v>415</v>
      </c>
      <c r="H420" s="2" t="s">
        <v>17</v>
      </c>
      <c r="I420" s="423">
        <v>200</v>
      </c>
      <c r="J420" s="423">
        <v>200</v>
      </c>
    </row>
    <row r="421" spans="1:10" ht="47.25" x14ac:dyDescent="0.25">
      <c r="A421" s="102" t="s">
        <v>105</v>
      </c>
      <c r="B421" s="30" t="s">
        <v>59</v>
      </c>
      <c r="C421" s="28" t="s">
        <v>35</v>
      </c>
      <c r="D421" s="28" t="s">
        <v>20</v>
      </c>
      <c r="E421" s="220" t="s">
        <v>386</v>
      </c>
      <c r="F421" s="221" t="s">
        <v>383</v>
      </c>
      <c r="G421" s="222" t="s">
        <v>384</v>
      </c>
      <c r="H421" s="28"/>
      <c r="I421" s="420">
        <f t="shared" ref="I421:J424" si="37">SUM(I422)</f>
        <v>7000</v>
      </c>
      <c r="J421" s="420">
        <f t="shared" si="37"/>
        <v>7000</v>
      </c>
    </row>
    <row r="422" spans="1:10" ht="63" x14ac:dyDescent="0.25">
      <c r="A422" s="103" t="s">
        <v>116</v>
      </c>
      <c r="B422" s="53" t="s">
        <v>59</v>
      </c>
      <c r="C422" s="2" t="s">
        <v>35</v>
      </c>
      <c r="D422" s="2" t="s">
        <v>20</v>
      </c>
      <c r="E422" s="223" t="s">
        <v>183</v>
      </c>
      <c r="F422" s="224" t="s">
        <v>383</v>
      </c>
      <c r="G422" s="225" t="s">
        <v>384</v>
      </c>
      <c r="H422" s="44"/>
      <c r="I422" s="421">
        <f t="shared" si="37"/>
        <v>7000</v>
      </c>
      <c r="J422" s="421">
        <f t="shared" si="37"/>
        <v>7000</v>
      </c>
    </row>
    <row r="423" spans="1:10" ht="47.25" x14ac:dyDescent="0.25">
      <c r="A423" s="103" t="s">
        <v>390</v>
      </c>
      <c r="B423" s="53" t="s">
        <v>59</v>
      </c>
      <c r="C423" s="2" t="s">
        <v>35</v>
      </c>
      <c r="D423" s="2" t="s">
        <v>20</v>
      </c>
      <c r="E423" s="223" t="s">
        <v>183</v>
      </c>
      <c r="F423" s="224" t="s">
        <v>10</v>
      </c>
      <c r="G423" s="225" t="s">
        <v>384</v>
      </c>
      <c r="H423" s="44"/>
      <c r="I423" s="421">
        <f t="shared" si="37"/>
        <v>7000</v>
      </c>
      <c r="J423" s="421">
        <f t="shared" si="37"/>
        <v>7000</v>
      </c>
    </row>
    <row r="424" spans="1:10" ht="15.75" x14ac:dyDescent="0.25">
      <c r="A424" s="103" t="s">
        <v>107</v>
      </c>
      <c r="B424" s="53" t="s">
        <v>59</v>
      </c>
      <c r="C424" s="2" t="s">
        <v>35</v>
      </c>
      <c r="D424" s="2" t="s">
        <v>20</v>
      </c>
      <c r="E424" s="223" t="s">
        <v>183</v>
      </c>
      <c r="F424" s="224" t="s">
        <v>10</v>
      </c>
      <c r="G424" s="225" t="s">
        <v>389</v>
      </c>
      <c r="H424" s="44"/>
      <c r="I424" s="421">
        <f t="shared" si="37"/>
        <v>7000</v>
      </c>
      <c r="J424" s="421">
        <f t="shared" si="37"/>
        <v>7000</v>
      </c>
    </row>
    <row r="425" spans="1:10" ht="31.5" x14ac:dyDescent="0.25">
      <c r="A425" s="585" t="s">
        <v>537</v>
      </c>
      <c r="B425" s="6" t="s">
        <v>59</v>
      </c>
      <c r="C425" s="2" t="s">
        <v>35</v>
      </c>
      <c r="D425" s="2" t="s">
        <v>20</v>
      </c>
      <c r="E425" s="223" t="s">
        <v>183</v>
      </c>
      <c r="F425" s="224" t="s">
        <v>10</v>
      </c>
      <c r="G425" s="225" t="s">
        <v>389</v>
      </c>
      <c r="H425" s="2" t="s">
        <v>16</v>
      </c>
      <c r="I425" s="423">
        <v>7000</v>
      </c>
      <c r="J425" s="423">
        <v>7000</v>
      </c>
    </row>
    <row r="426" spans="1:10" ht="15.75" x14ac:dyDescent="0.25">
      <c r="A426" s="113" t="s">
        <v>37</v>
      </c>
      <c r="B426" s="19" t="s">
        <v>59</v>
      </c>
      <c r="C426" s="19">
        <v>10</v>
      </c>
      <c r="D426" s="19"/>
      <c r="E426" s="250"/>
      <c r="F426" s="251"/>
      <c r="G426" s="252"/>
      <c r="H426" s="15"/>
      <c r="I426" s="418">
        <f>SUM(I427)</f>
        <v>1064461</v>
      </c>
      <c r="J426" s="418">
        <f>SUM(J427)</f>
        <v>1064461</v>
      </c>
    </row>
    <row r="427" spans="1:10" ht="15.75" x14ac:dyDescent="0.25">
      <c r="A427" s="109" t="s">
        <v>41</v>
      </c>
      <c r="B427" s="26" t="s">
        <v>59</v>
      </c>
      <c r="C427" s="26">
        <v>10</v>
      </c>
      <c r="D427" s="22" t="s">
        <v>15</v>
      </c>
      <c r="E427" s="217"/>
      <c r="F427" s="218"/>
      <c r="G427" s="219"/>
      <c r="H427" s="22"/>
      <c r="I427" s="419">
        <f>SUM(I428)</f>
        <v>1064461</v>
      </c>
      <c r="J427" s="419">
        <f>SUM(J428)</f>
        <v>1064461</v>
      </c>
    </row>
    <row r="428" spans="1:10" ht="31.5" x14ac:dyDescent="0.25">
      <c r="A428" s="99" t="s">
        <v>150</v>
      </c>
      <c r="B428" s="30" t="s">
        <v>59</v>
      </c>
      <c r="C428" s="28" t="s">
        <v>57</v>
      </c>
      <c r="D428" s="28" t="s">
        <v>15</v>
      </c>
      <c r="E428" s="220" t="s">
        <v>221</v>
      </c>
      <c r="F428" s="221" t="s">
        <v>383</v>
      </c>
      <c r="G428" s="222" t="s">
        <v>384</v>
      </c>
      <c r="H428" s="28"/>
      <c r="I428" s="420">
        <f>SUM(I429,I434)</f>
        <v>1064461</v>
      </c>
      <c r="J428" s="420">
        <f>SUM(J429,J434)</f>
        <v>1064461</v>
      </c>
    </row>
    <row r="429" spans="1:10" ht="48" customHeight="1" x14ac:dyDescent="0.25">
      <c r="A429" s="101" t="s">
        <v>156</v>
      </c>
      <c r="B429" s="347" t="s">
        <v>59</v>
      </c>
      <c r="C429" s="53">
        <v>10</v>
      </c>
      <c r="D429" s="44" t="s">
        <v>15</v>
      </c>
      <c r="E429" s="259" t="s">
        <v>224</v>
      </c>
      <c r="F429" s="260" t="s">
        <v>383</v>
      </c>
      <c r="G429" s="261" t="s">
        <v>384</v>
      </c>
      <c r="H429" s="44"/>
      <c r="I429" s="421">
        <f>SUM(I430)</f>
        <v>572850</v>
      </c>
      <c r="J429" s="421">
        <f>SUM(J430)</f>
        <v>572850</v>
      </c>
    </row>
    <row r="430" spans="1:10" ht="31.5" x14ac:dyDescent="0.25">
      <c r="A430" s="101" t="s">
        <v>464</v>
      </c>
      <c r="B430" s="347" t="s">
        <v>59</v>
      </c>
      <c r="C430" s="53">
        <v>10</v>
      </c>
      <c r="D430" s="44" t="s">
        <v>15</v>
      </c>
      <c r="E430" s="259" t="s">
        <v>224</v>
      </c>
      <c r="F430" s="260" t="s">
        <v>10</v>
      </c>
      <c r="G430" s="261" t="s">
        <v>384</v>
      </c>
      <c r="H430" s="44"/>
      <c r="I430" s="421">
        <f>SUM(I431)</f>
        <v>572850</v>
      </c>
      <c r="J430" s="421">
        <f>SUM(J431)</f>
        <v>572850</v>
      </c>
    </row>
    <row r="431" spans="1:10" ht="33" customHeight="1" x14ac:dyDescent="0.25">
      <c r="A431" s="101" t="s">
        <v>162</v>
      </c>
      <c r="B431" s="347" t="s">
        <v>59</v>
      </c>
      <c r="C431" s="53">
        <v>10</v>
      </c>
      <c r="D431" s="44" t="s">
        <v>15</v>
      </c>
      <c r="E431" s="259" t="s">
        <v>224</v>
      </c>
      <c r="F431" s="260" t="s">
        <v>474</v>
      </c>
      <c r="G431" s="261" t="s">
        <v>476</v>
      </c>
      <c r="H431" s="44"/>
      <c r="I431" s="421">
        <f>SUM(I432:I433)</f>
        <v>572850</v>
      </c>
      <c r="J431" s="421">
        <f>SUM(J432:J433)</f>
        <v>572850</v>
      </c>
    </row>
    <row r="432" spans="1:10" ht="31.5" x14ac:dyDescent="0.25">
      <c r="A432" s="585" t="s">
        <v>537</v>
      </c>
      <c r="B432" s="6" t="s">
        <v>59</v>
      </c>
      <c r="C432" s="53">
        <v>10</v>
      </c>
      <c r="D432" s="44" t="s">
        <v>15</v>
      </c>
      <c r="E432" s="259" t="s">
        <v>224</v>
      </c>
      <c r="F432" s="260" t="s">
        <v>474</v>
      </c>
      <c r="G432" s="261" t="s">
        <v>476</v>
      </c>
      <c r="H432" s="44" t="s">
        <v>16</v>
      </c>
      <c r="I432" s="423">
        <v>3150</v>
      </c>
      <c r="J432" s="423">
        <v>3150</v>
      </c>
    </row>
    <row r="433" spans="1:12" ht="15.75" x14ac:dyDescent="0.25">
      <c r="A433" s="61" t="s">
        <v>40</v>
      </c>
      <c r="B433" s="347" t="s">
        <v>59</v>
      </c>
      <c r="C433" s="53">
        <v>10</v>
      </c>
      <c r="D433" s="44" t="s">
        <v>15</v>
      </c>
      <c r="E433" s="259" t="s">
        <v>224</v>
      </c>
      <c r="F433" s="260" t="s">
        <v>474</v>
      </c>
      <c r="G433" s="261" t="s">
        <v>476</v>
      </c>
      <c r="H433" s="44" t="s">
        <v>39</v>
      </c>
      <c r="I433" s="423">
        <v>569700</v>
      </c>
      <c r="J433" s="423">
        <v>569700</v>
      </c>
      <c r="K433" s="472"/>
      <c r="L433" s="472"/>
    </row>
    <row r="434" spans="1:12" ht="48.75" customHeight="1" x14ac:dyDescent="0.25">
      <c r="A434" s="61" t="s">
        <v>157</v>
      </c>
      <c r="B434" s="347" t="s">
        <v>59</v>
      </c>
      <c r="C434" s="53">
        <v>10</v>
      </c>
      <c r="D434" s="44" t="s">
        <v>15</v>
      </c>
      <c r="E434" s="259" t="s">
        <v>465</v>
      </c>
      <c r="F434" s="260" t="s">
        <v>383</v>
      </c>
      <c r="G434" s="261" t="s">
        <v>384</v>
      </c>
      <c r="H434" s="44"/>
      <c r="I434" s="421">
        <f>SUM(I435)</f>
        <v>491611</v>
      </c>
      <c r="J434" s="421">
        <f>SUM(J435)</f>
        <v>491611</v>
      </c>
    </row>
    <row r="435" spans="1:12" ht="15.75" x14ac:dyDescent="0.25">
      <c r="A435" s="61" t="s">
        <v>466</v>
      </c>
      <c r="B435" s="347" t="s">
        <v>59</v>
      </c>
      <c r="C435" s="53">
        <v>10</v>
      </c>
      <c r="D435" s="44" t="s">
        <v>15</v>
      </c>
      <c r="E435" s="259" t="s">
        <v>225</v>
      </c>
      <c r="F435" s="260" t="s">
        <v>10</v>
      </c>
      <c r="G435" s="261" t="s">
        <v>384</v>
      </c>
      <c r="H435" s="44"/>
      <c r="I435" s="421">
        <f>SUM(I436)</f>
        <v>491611</v>
      </c>
      <c r="J435" s="421">
        <f>SUM(J436)</f>
        <v>491611</v>
      </c>
    </row>
    <row r="436" spans="1:12" ht="45.75" customHeight="1" x14ac:dyDescent="0.25">
      <c r="A436" s="101" t="s">
        <v>162</v>
      </c>
      <c r="B436" s="347" t="s">
        <v>59</v>
      </c>
      <c r="C436" s="53">
        <v>10</v>
      </c>
      <c r="D436" s="44" t="s">
        <v>15</v>
      </c>
      <c r="E436" s="259" t="s">
        <v>225</v>
      </c>
      <c r="F436" s="260" t="s">
        <v>474</v>
      </c>
      <c r="G436" s="261" t="s">
        <v>476</v>
      </c>
      <c r="H436" s="44"/>
      <c r="I436" s="421">
        <f>SUM(I437:I438)</f>
        <v>491611</v>
      </c>
      <c r="J436" s="421">
        <f>SUM(J437:J438)</f>
        <v>491611</v>
      </c>
    </row>
    <row r="437" spans="1:12" ht="31.5" x14ac:dyDescent="0.25">
      <c r="A437" s="585" t="s">
        <v>537</v>
      </c>
      <c r="B437" s="6" t="s">
        <v>59</v>
      </c>
      <c r="C437" s="53">
        <v>10</v>
      </c>
      <c r="D437" s="44" t="s">
        <v>15</v>
      </c>
      <c r="E437" s="259" t="s">
        <v>225</v>
      </c>
      <c r="F437" s="260" t="s">
        <v>474</v>
      </c>
      <c r="G437" s="261" t="s">
        <v>476</v>
      </c>
      <c r="H437" s="44" t="s">
        <v>16</v>
      </c>
      <c r="I437" s="423">
        <v>2548</v>
      </c>
      <c r="J437" s="423">
        <v>2548</v>
      </c>
    </row>
    <row r="438" spans="1:12" ht="15.75" x14ac:dyDescent="0.25">
      <c r="A438" s="61" t="s">
        <v>40</v>
      </c>
      <c r="B438" s="347" t="s">
        <v>59</v>
      </c>
      <c r="C438" s="53">
        <v>10</v>
      </c>
      <c r="D438" s="44" t="s">
        <v>15</v>
      </c>
      <c r="E438" s="259" t="s">
        <v>225</v>
      </c>
      <c r="F438" s="260" t="s">
        <v>474</v>
      </c>
      <c r="G438" s="261" t="s">
        <v>476</v>
      </c>
      <c r="H438" s="44" t="s">
        <v>39</v>
      </c>
      <c r="I438" s="423">
        <v>489063</v>
      </c>
      <c r="J438" s="423">
        <v>489063</v>
      </c>
      <c r="K438" s="472"/>
      <c r="L438" s="472"/>
    </row>
    <row r="439" spans="1:12" ht="15.75" x14ac:dyDescent="0.25">
      <c r="A439" s="113" t="s">
        <v>43</v>
      </c>
      <c r="B439" s="19" t="s">
        <v>59</v>
      </c>
      <c r="C439" s="19">
        <v>11</v>
      </c>
      <c r="D439" s="19"/>
      <c r="E439" s="250"/>
      <c r="F439" s="251"/>
      <c r="G439" s="252"/>
      <c r="H439" s="15"/>
      <c r="I439" s="418">
        <f>SUM(I440)</f>
        <v>150000</v>
      </c>
      <c r="J439" s="418">
        <f>SUM(J440)</f>
        <v>150000</v>
      </c>
    </row>
    <row r="440" spans="1:12" ht="15.75" x14ac:dyDescent="0.25">
      <c r="A440" s="109" t="s">
        <v>44</v>
      </c>
      <c r="B440" s="26" t="s">
        <v>59</v>
      </c>
      <c r="C440" s="26">
        <v>11</v>
      </c>
      <c r="D440" s="22" t="s">
        <v>12</v>
      </c>
      <c r="E440" s="217"/>
      <c r="F440" s="218"/>
      <c r="G440" s="219"/>
      <c r="H440" s="22"/>
      <c r="I440" s="419">
        <f>SUM(I441)</f>
        <v>150000</v>
      </c>
      <c r="J440" s="419">
        <f>SUM(J441)</f>
        <v>150000</v>
      </c>
    </row>
    <row r="441" spans="1:12" ht="63" x14ac:dyDescent="0.25">
      <c r="A441" s="107" t="s">
        <v>151</v>
      </c>
      <c r="B441" s="30" t="s">
        <v>59</v>
      </c>
      <c r="C441" s="28" t="s">
        <v>45</v>
      </c>
      <c r="D441" s="28" t="s">
        <v>12</v>
      </c>
      <c r="E441" s="220" t="s">
        <v>456</v>
      </c>
      <c r="F441" s="221" t="s">
        <v>383</v>
      </c>
      <c r="G441" s="222" t="s">
        <v>384</v>
      </c>
      <c r="H441" s="28"/>
      <c r="I441" s="420">
        <f t="shared" ref="I441:J444" si="38">SUM(I442)</f>
        <v>150000</v>
      </c>
      <c r="J441" s="420">
        <f t="shared" si="38"/>
        <v>150000</v>
      </c>
    </row>
    <row r="442" spans="1:12" ht="94.5" x14ac:dyDescent="0.25">
      <c r="A442" s="108" t="s">
        <v>167</v>
      </c>
      <c r="B442" s="53" t="s">
        <v>59</v>
      </c>
      <c r="C442" s="2" t="s">
        <v>45</v>
      </c>
      <c r="D442" s="2" t="s">
        <v>12</v>
      </c>
      <c r="E442" s="223" t="s">
        <v>228</v>
      </c>
      <c r="F442" s="224" t="s">
        <v>383</v>
      </c>
      <c r="G442" s="225" t="s">
        <v>384</v>
      </c>
      <c r="H442" s="2"/>
      <c r="I442" s="421">
        <f t="shared" si="38"/>
        <v>150000</v>
      </c>
      <c r="J442" s="421">
        <f t="shared" si="38"/>
        <v>150000</v>
      </c>
    </row>
    <row r="443" spans="1:12" ht="31.5" x14ac:dyDescent="0.25">
      <c r="A443" s="108" t="s">
        <v>488</v>
      </c>
      <c r="B443" s="53" t="s">
        <v>59</v>
      </c>
      <c r="C443" s="2" t="s">
        <v>45</v>
      </c>
      <c r="D443" s="2" t="s">
        <v>12</v>
      </c>
      <c r="E443" s="223" t="s">
        <v>228</v>
      </c>
      <c r="F443" s="224" t="s">
        <v>10</v>
      </c>
      <c r="G443" s="225" t="s">
        <v>384</v>
      </c>
      <c r="H443" s="2"/>
      <c r="I443" s="421">
        <f t="shared" si="38"/>
        <v>150000</v>
      </c>
      <c r="J443" s="421">
        <f t="shared" si="38"/>
        <v>150000</v>
      </c>
    </row>
    <row r="444" spans="1:12" ht="47.25" x14ac:dyDescent="0.25">
      <c r="A444" s="61" t="s">
        <v>168</v>
      </c>
      <c r="B444" s="347" t="s">
        <v>59</v>
      </c>
      <c r="C444" s="2" t="s">
        <v>45</v>
      </c>
      <c r="D444" s="2" t="s">
        <v>12</v>
      </c>
      <c r="E444" s="223" t="s">
        <v>228</v>
      </c>
      <c r="F444" s="224" t="s">
        <v>10</v>
      </c>
      <c r="G444" s="225" t="s">
        <v>489</v>
      </c>
      <c r="H444" s="2"/>
      <c r="I444" s="421">
        <f t="shared" si="38"/>
        <v>150000</v>
      </c>
      <c r="J444" s="421">
        <f t="shared" si="38"/>
        <v>150000</v>
      </c>
    </row>
    <row r="445" spans="1:12" ht="31.5" x14ac:dyDescent="0.25">
      <c r="A445" s="592" t="s">
        <v>537</v>
      </c>
      <c r="B445" s="390" t="s">
        <v>59</v>
      </c>
      <c r="C445" s="5" t="s">
        <v>45</v>
      </c>
      <c r="D445" s="5" t="s">
        <v>12</v>
      </c>
      <c r="E445" s="391" t="s">
        <v>228</v>
      </c>
      <c r="F445" s="305" t="s">
        <v>10</v>
      </c>
      <c r="G445" s="392" t="s">
        <v>489</v>
      </c>
      <c r="H445" s="5" t="s">
        <v>16</v>
      </c>
      <c r="I445" s="425">
        <v>150000</v>
      </c>
      <c r="J445" s="425">
        <v>150000</v>
      </c>
    </row>
    <row r="446" spans="1:12" s="568" customFormat="1" ht="31.5" x14ac:dyDescent="0.25">
      <c r="A446" s="449" t="s">
        <v>765</v>
      </c>
      <c r="B446" s="437" t="s">
        <v>764</v>
      </c>
      <c r="C446" s="454"/>
      <c r="D446" s="459"/>
      <c r="E446" s="459"/>
      <c r="F446" s="581"/>
      <c r="G446" s="582"/>
      <c r="H446" s="582"/>
      <c r="I446" s="436">
        <f>SUM(+I447)</f>
        <v>50212424</v>
      </c>
      <c r="J446" s="436">
        <f>SUM(+J447)</f>
        <v>52606712</v>
      </c>
    </row>
    <row r="447" spans="1:12" ht="15.75" customHeight="1" x14ac:dyDescent="0.25">
      <c r="A447" s="113" t="s">
        <v>37</v>
      </c>
      <c r="B447" s="19" t="s">
        <v>764</v>
      </c>
      <c r="C447" s="19">
        <v>10</v>
      </c>
      <c r="D447" s="19"/>
      <c r="E447" s="250"/>
      <c r="F447" s="251"/>
      <c r="G447" s="252"/>
      <c r="H447" s="15"/>
      <c r="I447" s="418">
        <f>SUM(I448+I454+I480+I470)</f>
        <v>50212424</v>
      </c>
      <c r="J447" s="418">
        <f>SUM(J448+J454+J480+J470)</f>
        <v>52606712</v>
      </c>
    </row>
    <row r="448" spans="1:12" ht="15.75" x14ac:dyDescent="0.25">
      <c r="A448" s="109" t="s">
        <v>38</v>
      </c>
      <c r="B448" s="26" t="s">
        <v>764</v>
      </c>
      <c r="C448" s="26">
        <v>10</v>
      </c>
      <c r="D448" s="22" t="s">
        <v>10</v>
      </c>
      <c r="E448" s="217"/>
      <c r="F448" s="218"/>
      <c r="G448" s="219"/>
      <c r="H448" s="22"/>
      <c r="I448" s="419">
        <f t="shared" ref="I448:J452" si="39">SUM(I449)</f>
        <v>2538990</v>
      </c>
      <c r="J448" s="419">
        <f t="shared" si="39"/>
        <v>2538990</v>
      </c>
    </row>
    <row r="449" spans="1:12" ht="47.25" x14ac:dyDescent="0.25">
      <c r="A449" s="102" t="s">
        <v>110</v>
      </c>
      <c r="B449" s="30" t="s">
        <v>764</v>
      </c>
      <c r="C449" s="30">
        <v>10</v>
      </c>
      <c r="D449" s="28" t="s">
        <v>10</v>
      </c>
      <c r="E449" s="220" t="s">
        <v>180</v>
      </c>
      <c r="F449" s="221" t="s">
        <v>383</v>
      </c>
      <c r="G449" s="222" t="s">
        <v>384</v>
      </c>
      <c r="H449" s="28"/>
      <c r="I449" s="420">
        <f t="shared" si="39"/>
        <v>2538990</v>
      </c>
      <c r="J449" s="420">
        <f t="shared" si="39"/>
        <v>2538990</v>
      </c>
    </row>
    <row r="450" spans="1:12" ht="63" x14ac:dyDescent="0.25">
      <c r="A450" s="61" t="s">
        <v>160</v>
      </c>
      <c r="B450" s="347" t="s">
        <v>764</v>
      </c>
      <c r="C450" s="347">
        <v>10</v>
      </c>
      <c r="D450" s="2" t="s">
        <v>10</v>
      </c>
      <c r="E450" s="223" t="s">
        <v>182</v>
      </c>
      <c r="F450" s="224" t="s">
        <v>383</v>
      </c>
      <c r="G450" s="225" t="s">
        <v>384</v>
      </c>
      <c r="H450" s="2"/>
      <c r="I450" s="421">
        <f t="shared" si="39"/>
        <v>2538990</v>
      </c>
      <c r="J450" s="421">
        <f t="shared" si="39"/>
        <v>2538990</v>
      </c>
    </row>
    <row r="451" spans="1:12" ht="47.25" x14ac:dyDescent="0.25">
      <c r="A451" s="61" t="s">
        <v>475</v>
      </c>
      <c r="B451" s="347" t="s">
        <v>764</v>
      </c>
      <c r="C451" s="347">
        <v>10</v>
      </c>
      <c r="D451" s="2" t="s">
        <v>10</v>
      </c>
      <c r="E451" s="223" t="s">
        <v>182</v>
      </c>
      <c r="F451" s="224" t="s">
        <v>10</v>
      </c>
      <c r="G451" s="225" t="s">
        <v>384</v>
      </c>
      <c r="H451" s="2"/>
      <c r="I451" s="421">
        <f t="shared" si="39"/>
        <v>2538990</v>
      </c>
      <c r="J451" s="421">
        <f t="shared" si="39"/>
        <v>2538990</v>
      </c>
    </row>
    <row r="452" spans="1:12" ht="17.25" customHeight="1" x14ac:dyDescent="0.25">
      <c r="A452" s="61" t="s">
        <v>161</v>
      </c>
      <c r="B452" s="347" t="s">
        <v>764</v>
      </c>
      <c r="C452" s="347">
        <v>10</v>
      </c>
      <c r="D452" s="2" t="s">
        <v>10</v>
      </c>
      <c r="E452" s="223" t="s">
        <v>182</v>
      </c>
      <c r="F452" s="224" t="s">
        <v>10</v>
      </c>
      <c r="G452" s="225" t="s">
        <v>597</v>
      </c>
      <c r="H452" s="2"/>
      <c r="I452" s="421">
        <f t="shared" si="39"/>
        <v>2538990</v>
      </c>
      <c r="J452" s="421">
        <f t="shared" si="39"/>
        <v>2538990</v>
      </c>
    </row>
    <row r="453" spans="1:12" ht="15.75" x14ac:dyDescent="0.25">
      <c r="A453" s="61" t="s">
        <v>40</v>
      </c>
      <c r="B453" s="347" t="s">
        <v>764</v>
      </c>
      <c r="C453" s="347">
        <v>10</v>
      </c>
      <c r="D453" s="2" t="s">
        <v>10</v>
      </c>
      <c r="E453" s="223" t="s">
        <v>182</v>
      </c>
      <c r="F453" s="224" t="s">
        <v>10</v>
      </c>
      <c r="G453" s="225" t="s">
        <v>597</v>
      </c>
      <c r="H453" s="2" t="s">
        <v>39</v>
      </c>
      <c r="I453" s="422">
        <v>2538990</v>
      </c>
      <c r="J453" s="422">
        <v>2538990</v>
      </c>
      <c r="K453" s="472"/>
      <c r="L453" s="472"/>
    </row>
    <row r="454" spans="1:12" ht="15.75" x14ac:dyDescent="0.25">
      <c r="A454" s="109" t="s">
        <v>41</v>
      </c>
      <c r="B454" s="26" t="s">
        <v>764</v>
      </c>
      <c r="C454" s="26">
        <v>10</v>
      </c>
      <c r="D454" s="22" t="s">
        <v>15</v>
      </c>
      <c r="E454" s="217"/>
      <c r="F454" s="218"/>
      <c r="G454" s="219"/>
      <c r="H454" s="22"/>
      <c r="I454" s="419">
        <f t="shared" ref="I454:J456" si="40">SUM(I455)</f>
        <v>4080379</v>
      </c>
      <c r="J454" s="419">
        <f t="shared" si="40"/>
        <v>4080379</v>
      </c>
    </row>
    <row r="455" spans="1:12" ht="47.25" x14ac:dyDescent="0.25">
      <c r="A455" s="102" t="s">
        <v>110</v>
      </c>
      <c r="B455" s="30" t="s">
        <v>764</v>
      </c>
      <c r="C455" s="30">
        <v>10</v>
      </c>
      <c r="D455" s="28" t="s">
        <v>15</v>
      </c>
      <c r="E455" s="220" t="s">
        <v>180</v>
      </c>
      <c r="F455" s="221" t="s">
        <v>383</v>
      </c>
      <c r="G455" s="222" t="s">
        <v>384</v>
      </c>
      <c r="H455" s="28"/>
      <c r="I455" s="420">
        <f t="shared" si="40"/>
        <v>4080379</v>
      </c>
      <c r="J455" s="420">
        <f t="shared" si="40"/>
        <v>4080379</v>
      </c>
    </row>
    <row r="456" spans="1:12" ht="63" x14ac:dyDescent="0.25">
      <c r="A456" s="61" t="s">
        <v>160</v>
      </c>
      <c r="B456" s="347" t="s">
        <v>764</v>
      </c>
      <c r="C456" s="347">
        <v>10</v>
      </c>
      <c r="D456" s="2" t="s">
        <v>15</v>
      </c>
      <c r="E456" s="223" t="s">
        <v>182</v>
      </c>
      <c r="F456" s="224" t="s">
        <v>383</v>
      </c>
      <c r="G456" s="225" t="s">
        <v>384</v>
      </c>
      <c r="H456" s="2"/>
      <c r="I456" s="421">
        <f t="shared" si="40"/>
        <v>4080379</v>
      </c>
      <c r="J456" s="421">
        <f t="shared" si="40"/>
        <v>4080379</v>
      </c>
    </row>
    <row r="457" spans="1:12" ht="47.25" x14ac:dyDescent="0.25">
      <c r="A457" s="61" t="s">
        <v>475</v>
      </c>
      <c r="B457" s="347" t="s">
        <v>764</v>
      </c>
      <c r="C457" s="347">
        <v>10</v>
      </c>
      <c r="D457" s="2" t="s">
        <v>15</v>
      </c>
      <c r="E457" s="223" t="s">
        <v>182</v>
      </c>
      <c r="F457" s="224" t="s">
        <v>10</v>
      </c>
      <c r="G457" s="225" t="s">
        <v>384</v>
      </c>
      <c r="H457" s="2"/>
      <c r="I457" s="421">
        <f>SUM(I458+I461+I464+I467)</f>
        <v>4080379</v>
      </c>
      <c r="J457" s="421">
        <f>SUM(J458+J461+J464+J467)</f>
        <v>4080379</v>
      </c>
    </row>
    <row r="458" spans="1:12" ht="31.5" x14ac:dyDescent="0.25">
      <c r="A458" s="101" t="s">
        <v>87</v>
      </c>
      <c r="B458" s="347" t="s">
        <v>764</v>
      </c>
      <c r="C458" s="347">
        <v>10</v>
      </c>
      <c r="D458" s="2" t="s">
        <v>15</v>
      </c>
      <c r="E458" s="223" t="s">
        <v>182</v>
      </c>
      <c r="F458" s="224" t="s">
        <v>10</v>
      </c>
      <c r="G458" s="225" t="s">
        <v>479</v>
      </c>
      <c r="H458" s="2"/>
      <c r="I458" s="421">
        <f>SUM(I459:I460)</f>
        <v>45070</v>
      </c>
      <c r="J458" s="421">
        <f>SUM(J459:J460)</f>
        <v>45070</v>
      </c>
    </row>
    <row r="459" spans="1:12" ht="31.5" x14ac:dyDescent="0.25">
      <c r="A459" s="585" t="s">
        <v>537</v>
      </c>
      <c r="B459" s="6" t="s">
        <v>764</v>
      </c>
      <c r="C459" s="347">
        <v>10</v>
      </c>
      <c r="D459" s="2" t="s">
        <v>15</v>
      </c>
      <c r="E459" s="223" t="s">
        <v>182</v>
      </c>
      <c r="F459" s="224" t="s">
        <v>10</v>
      </c>
      <c r="G459" s="225" t="s">
        <v>479</v>
      </c>
      <c r="H459" s="2" t="s">
        <v>16</v>
      </c>
      <c r="I459" s="423">
        <v>640</v>
      </c>
      <c r="J459" s="423">
        <v>640</v>
      </c>
    </row>
    <row r="460" spans="1:12" ht="15.75" x14ac:dyDescent="0.25">
      <c r="A460" s="61" t="s">
        <v>40</v>
      </c>
      <c r="B460" s="347" t="s">
        <v>764</v>
      </c>
      <c r="C460" s="347">
        <v>10</v>
      </c>
      <c r="D460" s="2" t="s">
        <v>15</v>
      </c>
      <c r="E460" s="223" t="s">
        <v>182</v>
      </c>
      <c r="F460" s="224" t="s">
        <v>10</v>
      </c>
      <c r="G460" s="225" t="s">
        <v>479</v>
      </c>
      <c r="H460" s="2" t="s">
        <v>39</v>
      </c>
      <c r="I460" s="422">
        <v>44430</v>
      </c>
      <c r="J460" s="422">
        <v>44430</v>
      </c>
      <c r="K460" s="472"/>
      <c r="L460" s="472"/>
    </row>
    <row r="461" spans="1:12" ht="31.5" x14ac:dyDescent="0.25">
      <c r="A461" s="101" t="s">
        <v>88</v>
      </c>
      <c r="B461" s="347" t="s">
        <v>764</v>
      </c>
      <c r="C461" s="347">
        <v>10</v>
      </c>
      <c r="D461" s="2" t="s">
        <v>15</v>
      </c>
      <c r="E461" s="223" t="s">
        <v>182</v>
      </c>
      <c r="F461" s="224" t="s">
        <v>10</v>
      </c>
      <c r="G461" s="225" t="s">
        <v>480</v>
      </c>
      <c r="H461" s="2"/>
      <c r="I461" s="421">
        <f>SUM(I462:I463)</f>
        <v>170185</v>
      </c>
      <c r="J461" s="421">
        <f>SUM(J462:J463)</f>
        <v>170185</v>
      </c>
    </row>
    <row r="462" spans="1:12" s="78" customFormat="1" ht="31.5" x14ac:dyDescent="0.25">
      <c r="A462" s="585" t="s">
        <v>537</v>
      </c>
      <c r="B462" s="6" t="s">
        <v>764</v>
      </c>
      <c r="C462" s="347">
        <v>10</v>
      </c>
      <c r="D462" s="2" t="s">
        <v>15</v>
      </c>
      <c r="E462" s="223" t="s">
        <v>182</v>
      </c>
      <c r="F462" s="224" t="s">
        <v>10</v>
      </c>
      <c r="G462" s="225" t="s">
        <v>480</v>
      </c>
      <c r="H462" s="77" t="s">
        <v>16</v>
      </c>
      <c r="I462" s="426">
        <v>2100</v>
      </c>
      <c r="J462" s="426">
        <v>2100</v>
      </c>
    </row>
    <row r="463" spans="1:12" ht="15.75" x14ac:dyDescent="0.25">
      <c r="A463" s="61" t="s">
        <v>40</v>
      </c>
      <c r="B463" s="347" t="s">
        <v>764</v>
      </c>
      <c r="C463" s="347">
        <v>10</v>
      </c>
      <c r="D463" s="2" t="s">
        <v>15</v>
      </c>
      <c r="E463" s="223" t="s">
        <v>182</v>
      </c>
      <c r="F463" s="224" t="s">
        <v>10</v>
      </c>
      <c r="G463" s="225" t="s">
        <v>480</v>
      </c>
      <c r="H463" s="2" t="s">
        <v>39</v>
      </c>
      <c r="I463" s="423">
        <v>168085</v>
      </c>
      <c r="J463" s="423">
        <v>168085</v>
      </c>
      <c r="K463" s="472"/>
      <c r="L463" s="472"/>
    </row>
    <row r="464" spans="1:12" ht="15.75" x14ac:dyDescent="0.25">
      <c r="A464" s="111" t="s">
        <v>89</v>
      </c>
      <c r="B464" s="50" t="s">
        <v>764</v>
      </c>
      <c r="C464" s="347">
        <v>10</v>
      </c>
      <c r="D464" s="2" t="s">
        <v>15</v>
      </c>
      <c r="E464" s="223" t="s">
        <v>182</v>
      </c>
      <c r="F464" s="224" t="s">
        <v>10</v>
      </c>
      <c r="G464" s="225" t="s">
        <v>481</v>
      </c>
      <c r="H464" s="2"/>
      <c r="I464" s="421">
        <f>SUM(I465:I466)</f>
        <v>3559174</v>
      </c>
      <c r="J464" s="421">
        <f>SUM(J465:J466)</f>
        <v>3559174</v>
      </c>
    </row>
    <row r="465" spans="1:12" ht="31.5" x14ac:dyDescent="0.25">
      <c r="A465" s="585" t="s">
        <v>537</v>
      </c>
      <c r="B465" s="6" t="s">
        <v>764</v>
      </c>
      <c r="C465" s="347">
        <v>10</v>
      </c>
      <c r="D465" s="2" t="s">
        <v>15</v>
      </c>
      <c r="E465" s="223" t="s">
        <v>182</v>
      </c>
      <c r="F465" s="224" t="s">
        <v>10</v>
      </c>
      <c r="G465" s="225" t="s">
        <v>481</v>
      </c>
      <c r="H465" s="2" t="s">
        <v>16</v>
      </c>
      <c r="I465" s="423">
        <v>34400</v>
      </c>
      <c r="J465" s="423">
        <v>34400</v>
      </c>
    </row>
    <row r="466" spans="1:12" ht="15.75" x14ac:dyDescent="0.25">
      <c r="A466" s="61" t="s">
        <v>40</v>
      </c>
      <c r="B466" s="347" t="s">
        <v>764</v>
      </c>
      <c r="C466" s="347">
        <v>10</v>
      </c>
      <c r="D466" s="2" t="s">
        <v>15</v>
      </c>
      <c r="E466" s="223" t="s">
        <v>182</v>
      </c>
      <c r="F466" s="224" t="s">
        <v>10</v>
      </c>
      <c r="G466" s="225" t="s">
        <v>481</v>
      </c>
      <c r="H466" s="2" t="s">
        <v>39</v>
      </c>
      <c r="I466" s="423">
        <v>3524774</v>
      </c>
      <c r="J466" s="423">
        <v>3524774</v>
      </c>
      <c r="K466" s="472"/>
      <c r="L466" s="472"/>
    </row>
    <row r="467" spans="1:12" ht="15.75" x14ac:dyDescent="0.25">
      <c r="A467" s="101" t="s">
        <v>90</v>
      </c>
      <c r="B467" s="347" t="s">
        <v>764</v>
      </c>
      <c r="C467" s="347">
        <v>10</v>
      </c>
      <c r="D467" s="2" t="s">
        <v>15</v>
      </c>
      <c r="E467" s="223" t="s">
        <v>182</v>
      </c>
      <c r="F467" s="224" t="s">
        <v>10</v>
      </c>
      <c r="G467" s="225" t="s">
        <v>482</v>
      </c>
      <c r="H467" s="2"/>
      <c r="I467" s="421">
        <f>SUM(I468:I469)</f>
        <v>305950</v>
      </c>
      <c r="J467" s="421">
        <f>SUM(J468:J469)</f>
        <v>305950</v>
      </c>
    </row>
    <row r="468" spans="1:12" ht="31.5" x14ac:dyDescent="0.25">
      <c r="A468" s="585" t="s">
        <v>537</v>
      </c>
      <c r="B468" s="6" t="s">
        <v>764</v>
      </c>
      <c r="C468" s="347">
        <v>10</v>
      </c>
      <c r="D468" s="2" t="s">
        <v>15</v>
      </c>
      <c r="E468" s="223" t="s">
        <v>182</v>
      </c>
      <c r="F468" s="224" t="s">
        <v>10</v>
      </c>
      <c r="G468" s="225" t="s">
        <v>482</v>
      </c>
      <c r="H468" s="2" t="s">
        <v>16</v>
      </c>
      <c r="I468" s="423">
        <v>3850</v>
      </c>
      <c r="J468" s="423">
        <v>3850</v>
      </c>
    </row>
    <row r="469" spans="1:12" ht="15.75" x14ac:dyDescent="0.25">
      <c r="A469" s="61" t="s">
        <v>40</v>
      </c>
      <c r="B469" s="347" t="s">
        <v>764</v>
      </c>
      <c r="C469" s="347">
        <v>10</v>
      </c>
      <c r="D469" s="2" t="s">
        <v>15</v>
      </c>
      <c r="E469" s="223" t="s">
        <v>182</v>
      </c>
      <c r="F469" s="224" t="s">
        <v>10</v>
      </c>
      <c r="G469" s="225" t="s">
        <v>482</v>
      </c>
      <c r="H469" s="2" t="s">
        <v>39</v>
      </c>
      <c r="I469" s="423">
        <v>302100</v>
      </c>
      <c r="J469" s="423">
        <v>302100</v>
      </c>
      <c r="K469" s="472"/>
      <c r="L469" s="472"/>
    </row>
    <row r="470" spans="1:12" ht="15.75" x14ac:dyDescent="0.25">
      <c r="A470" s="86" t="s">
        <v>42</v>
      </c>
      <c r="B470" s="26" t="s">
        <v>764</v>
      </c>
      <c r="C470" s="26">
        <v>10</v>
      </c>
      <c r="D470" s="25" t="s">
        <v>20</v>
      </c>
      <c r="E470" s="217"/>
      <c r="F470" s="218"/>
      <c r="G470" s="219"/>
      <c r="H470" s="52"/>
      <c r="I470" s="419">
        <f t="shared" ref="I470:J474" si="41">SUM(I471)</f>
        <v>39634793</v>
      </c>
      <c r="J470" s="419">
        <f t="shared" si="41"/>
        <v>42029081</v>
      </c>
    </row>
    <row r="471" spans="1:12" ht="47.25" x14ac:dyDescent="0.25">
      <c r="A471" s="75" t="s">
        <v>110</v>
      </c>
      <c r="B471" s="285" t="s">
        <v>764</v>
      </c>
      <c r="C471" s="67">
        <v>10</v>
      </c>
      <c r="D471" s="68" t="s">
        <v>20</v>
      </c>
      <c r="E471" s="265" t="s">
        <v>180</v>
      </c>
      <c r="F471" s="266" t="s">
        <v>383</v>
      </c>
      <c r="G471" s="267" t="s">
        <v>384</v>
      </c>
      <c r="H471" s="31"/>
      <c r="I471" s="420">
        <f t="shared" si="41"/>
        <v>39634793</v>
      </c>
      <c r="J471" s="420">
        <f t="shared" si="41"/>
        <v>42029081</v>
      </c>
    </row>
    <row r="472" spans="1:12" ht="63" x14ac:dyDescent="0.25">
      <c r="A472" s="3" t="s">
        <v>160</v>
      </c>
      <c r="B472" s="6" t="s">
        <v>764</v>
      </c>
      <c r="C472" s="34">
        <v>10</v>
      </c>
      <c r="D472" s="35" t="s">
        <v>20</v>
      </c>
      <c r="E472" s="223" t="s">
        <v>182</v>
      </c>
      <c r="F472" s="263" t="s">
        <v>383</v>
      </c>
      <c r="G472" s="264" t="s">
        <v>384</v>
      </c>
      <c r="H472" s="271"/>
      <c r="I472" s="421">
        <f t="shared" si="41"/>
        <v>39634793</v>
      </c>
      <c r="J472" s="421">
        <f t="shared" si="41"/>
        <v>42029081</v>
      </c>
    </row>
    <row r="473" spans="1:12" ht="47.25" x14ac:dyDescent="0.25">
      <c r="A473" s="3" t="s">
        <v>475</v>
      </c>
      <c r="B473" s="6" t="s">
        <v>764</v>
      </c>
      <c r="C473" s="34">
        <v>10</v>
      </c>
      <c r="D473" s="35" t="s">
        <v>20</v>
      </c>
      <c r="E473" s="223" t="s">
        <v>182</v>
      </c>
      <c r="F473" s="263" t="s">
        <v>10</v>
      </c>
      <c r="G473" s="264" t="s">
        <v>384</v>
      </c>
      <c r="H473" s="271"/>
      <c r="I473" s="421">
        <f>SUM(I474+I476+I478)</f>
        <v>39634793</v>
      </c>
      <c r="J473" s="421">
        <f>SUM(J474+J476+J478)</f>
        <v>42029081</v>
      </c>
    </row>
    <row r="474" spans="1:12" ht="15.75" x14ac:dyDescent="0.25">
      <c r="A474" s="84" t="s">
        <v>551</v>
      </c>
      <c r="B474" s="347" t="s">
        <v>764</v>
      </c>
      <c r="C474" s="34">
        <v>10</v>
      </c>
      <c r="D474" s="35" t="s">
        <v>20</v>
      </c>
      <c r="E474" s="223" t="s">
        <v>182</v>
      </c>
      <c r="F474" s="263" t="s">
        <v>10</v>
      </c>
      <c r="G474" s="264" t="s">
        <v>478</v>
      </c>
      <c r="H474" s="271"/>
      <c r="I474" s="421">
        <f t="shared" si="41"/>
        <v>1389456</v>
      </c>
      <c r="J474" s="421">
        <f t="shared" si="41"/>
        <v>1389456</v>
      </c>
    </row>
    <row r="475" spans="1:12" ht="15.75" x14ac:dyDescent="0.25">
      <c r="A475" s="3" t="s">
        <v>40</v>
      </c>
      <c r="B475" s="347" t="s">
        <v>764</v>
      </c>
      <c r="C475" s="34">
        <v>10</v>
      </c>
      <c r="D475" s="35" t="s">
        <v>20</v>
      </c>
      <c r="E475" s="223" t="s">
        <v>182</v>
      </c>
      <c r="F475" s="263" t="s">
        <v>10</v>
      </c>
      <c r="G475" s="264" t="s">
        <v>478</v>
      </c>
      <c r="H475" s="2" t="s">
        <v>39</v>
      </c>
      <c r="I475" s="423">
        <v>1389456</v>
      </c>
      <c r="J475" s="423">
        <v>1389456</v>
      </c>
      <c r="K475" s="472"/>
      <c r="L475" s="472"/>
    </row>
    <row r="476" spans="1:12" s="599" customFormat="1" ht="31.5" x14ac:dyDescent="0.25">
      <c r="A476" s="61" t="s">
        <v>687</v>
      </c>
      <c r="B476" s="600" t="s">
        <v>764</v>
      </c>
      <c r="C476" s="34">
        <v>10</v>
      </c>
      <c r="D476" s="35" t="s">
        <v>20</v>
      </c>
      <c r="E476" s="223" t="s">
        <v>182</v>
      </c>
      <c r="F476" s="263" t="s">
        <v>10</v>
      </c>
      <c r="G476" s="264" t="s">
        <v>686</v>
      </c>
      <c r="H476" s="271"/>
      <c r="I476" s="421">
        <f>SUM(I477)</f>
        <v>37508771</v>
      </c>
      <c r="J476" s="421">
        <f>SUM(J477)</f>
        <v>39869771</v>
      </c>
    </row>
    <row r="477" spans="1:12" s="599" customFormat="1" ht="15.75" x14ac:dyDescent="0.25">
      <c r="A477" s="3" t="s">
        <v>40</v>
      </c>
      <c r="B477" s="600" t="s">
        <v>764</v>
      </c>
      <c r="C477" s="34">
        <v>10</v>
      </c>
      <c r="D477" s="35" t="s">
        <v>20</v>
      </c>
      <c r="E477" s="223" t="s">
        <v>182</v>
      </c>
      <c r="F477" s="263" t="s">
        <v>10</v>
      </c>
      <c r="G477" s="264" t="s">
        <v>686</v>
      </c>
      <c r="H477" s="271" t="s">
        <v>39</v>
      </c>
      <c r="I477" s="423">
        <v>37508771</v>
      </c>
      <c r="J477" s="423">
        <v>39869771</v>
      </c>
      <c r="K477" s="472"/>
      <c r="L477" s="472"/>
    </row>
    <row r="478" spans="1:12" s="599" customFormat="1" ht="31.5" x14ac:dyDescent="0.25">
      <c r="A478" s="61" t="s">
        <v>688</v>
      </c>
      <c r="B478" s="600" t="s">
        <v>764</v>
      </c>
      <c r="C478" s="34">
        <v>10</v>
      </c>
      <c r="D478" s="35" t="s">
        <v>20</v>
      </c>
      <c r="E478" s="223" t="s">
        <v>182</v>
      </c>
      <c r="F478" s="263" t="s">
        <v>10</v>
      </c>
      <c r="G478" s="264" t="s">
        <v>685</v>
      </c>
      <c r="H478" s="271"/>
      <c r="I478" s="421">
        <f>SUM(I479)</f>
        <v>736566</v>
      </c>
      <c r="J478" s="421">
        <f>SUM(J479)</f>
        <v>769854</v>
      </c>
    </row>
    <row r="479" spans="1:12" s="599" customFormat="1" ht="31.5" x14ac:dyDescent="0.25">
      <c r="A479" s="585" t="s">
        <v>537</v>
      </c>
      <c r="B479" s="600" t="s">
        <v>764</v>
      </c>
      <c r="C479" s="34">
        <v>10</v>
      </c>
      <c r="D479" s="35" t="s">
        <v>20</v>
      </c>
      <c r="E479" s="223" t="s">
        <v>182</v>
      </c>
      <c r="F479" s="263" t="s">
        <v>10</v>
      </c>
      <c r="G479" s="264" t="s">
        <v>685</v>
      </c>
      <c r="H479" s="271" t="s">
        <v>16</v>
      </c>
      <c r="I479" s="423">
        <v>736566</v>
      </c>
      <c r="J479" s="423">
        <v>769854</v>
      </c>
    </row>
    <row r="480" spans="1:12" s="9" customFormat="1" ht="15.75" x14ac:dyDescent="0.25">
      <c r="A480" s="100" t="s">
        <v>70</v>
      </c>
      <c r="B480" s="26" t="s">
        <v>764</v>
      </c>
      <c r="C480" s="26">
        <v>10</v>
      </c>
      <c r="D480" s="25" t="s">
        <v>68</v>
      </c>
      <c r="E480" s="217"/>
      <c r="F480" s="218"/>
      <c r="G480" s="219"/>
      <c r="H480" s="52"/>
      <c r="I480" s="419">
        <f>SUM(I481)</f>
        <v>3958262</v>
      </c>
      <c r="J480" s="419">
        <f>SUM(J481)</f>
        <v>3958262</v>
      </c>
    </row>
    <row r="481" spans="1:10" ht="47.25" x14ac:dyDescent="0.25">
      <c r="A481" s="106" t="s">
        <v>123</v>
      </c>
      <c r="B481" s="285" t="s">
        <v>764</v>
      </c>
      <c r="C481" s="67">
        <v>10</v>
      </c>
      <c r="D481" s="68" t="s">
        <v>68</v>
      </c>
      <c r="E481" s="265" t="s">
        <v>180</v>
      </c>
      <c r="F481" s="266" t="s">
        <v>383</v>
      </c>
      <c r="G481" s="267" t="s">
        <v>384</v>
      </c>
      <c r="H481" s="31"/>
      <c r="I481" s="420">
        <f>SUM(I482+I496+I492)</f>
        <v>3958262</v>
      </c>
      <c r="J481" s="420">
        <f>SUM(J482+J496+J492)</f>
        <v>3958262</v>
      </c>
    </row>
    <row r="482" spans="1:10" ht="63" x14ac:dyDescent="0.25">
      <c r="A482" s="112" t="s">
        <v>122</v>
      </c>
      <c r="B482" s="6" t="s">
        <v>764</v>
      </c>
      <c r="C482" s="34">
        <v>10</v>
      </c>
      <c r="D482" s="35" t="s">
        <v>68</v>
      </c>
      <c r="E482" s="262" t="s">
        <v>211</v>
      </c>
      <c r="F482" s="263" t="s">
        <v>383</v>
      </c>
      <c r="G482" s="264" t="s">
        <v>384</v>
      </c>
      <c r="H482" s="271"/>
      <c r="I482" s="421">
        <f>SUM(I483)</f>
        <v>3946262</v>
      </c>
      <c r="J482" s="421">
        <f>SUM(J483)</f>
        <v>3946262</v>
      </c>
    </row>
    <row r="483" spans="1:10" ht="47.25" x14ac:dyDescent="0.25">
      <c r="A483" s="112" t="s">
        <v>407</v>
      </c>
      <c r="B483" s="6" t="s">
        <v>764</v>
      </c>
      <c r="C483" s="34">
        <v>10</v>
      </c>
      <c r="D483" s="35" t="s">
        <v>68</v>
      </c>
      <c r="E483" s="262" t="s">
        <v>211</v>
      </c>
      <c r="F483" s="263" t="s">
        <v>10</v>
      </c>
      <c r="G483" s="264" t="s">
        <v>384</v>
      </c>
      <c r="H483" s="271"/>
      <c r="I483" s="421">
        <f>SUM(I484+I490+I487)</f>
        <v>3946262</v>
      </c>
      <c r="J483" s="421">
        <f>SUM(J484+J490+J487)</f>
        <v>3946262</v>
      </c>
    </row>
    <row r="484" spans="1:10" ht="31.5" x14ac:dyDescent="0.25">
      <c r="A484" s="61" t="s">
        <v>91</v>
      </c>
      <c r="B484" s="347" t="s">
        <v>764</v>
      </c>
      <c r="C484" s="34">
        <v>10</v>
      </c>
      <c r="D484" s="35" t="s">
        <v>68</v>
      </c>
      <c r="E484" s="262" t="s">
        <v>211</v>
      </c>
      <c r="F484" s="263" t="s">
        <v>10</v>
      </c>
      <c r="G484" s="264" t="s">
        <v>485</v>
      </c>
      <c r="H484" s="271"/>
      <c r="I484" s="421">
        <f>SUM(I485:I486)</f>
        <v>2677600</v>
      </c>
      <c r="J484" s="421">
        <f>SUM(J485:J486)</f>
        <v>2677600</v>
      </c>
    </row>
    <row r="485" spans="1:10" ht="63" x14ac:dyDescent="0.25">
      <c r="A485" s="101" t="s">
        <v>76</v>
      </c>
      <c r="B485" s="347" t="s">
        <v>764</v>
      </c>
      <c r="C485" s="34">
        <v>10</v>
      </c>
      <c r="D485" s="35" t="s">
        <v>68</v>
      </c>
      <c r="E485" s="262" t="s">
        <v>211</v>
      </c>
      <c r="F485" s="263" t="s">
        <v>10</v>
      </c>
      <c r="G485" s="264" t="s">
        <v>485</v>
      </c>
      <c r="H485" s="2" t="s">
        <v>13</v>
      </c>
      <c r="I485" s="423">
        <v>2467600</v>
      </c>
      <c r="J485" s="423">
        <v>2467600</v>
      </c>
    </row>
    <row r="486" spans="1:10" ht="31.5" x14ac:dyDescent="0.25">
      <c r="A486" s="585" t="s">
        <v>537</v>
      </c>
      <c r="B486" s="6" t="s">
        <v>764</v>
      </c>
      <c r="C486" s="34">
        <v>10</v>
      </c>
      <c r="D486" s="35" t="s">
        <v>68</v>
      </c>
      <c r="E486" s="262" t="s">
        <v>211</v>
      </c>
      <c r="F486" s="263" t="s">
        <v>10</v>
      </c>
      <c r="G486" s="264" t="s">
        <v>485</v>
      </c>
      <c r="H486" s="2" t="s">
        <v>16</v>
      </c>
      <c r="I486" s="423">
        <v>210000</v>
      </c>
      <c r="J486" s="423">
        <v>210000</v>
      </c>
    </row>
    <row r="487" spans="1:10" s="599" customFormat="1" ht="47.25" x14ac:dyDescent="0.25">
      <c r="A487" s="61" t="s">
        <v>690</v>
      </c>
      <c r="B487" s="6" t="s">
        <v>764</v>
      </c>
      <c r="C487" s="34">
        <v>10</v>
      </c>
      <c r="D487" s="35" t="s">
        <v>68</v>
      </c>
      <c r="E487" s="262" t="s">
        <v>211</v>
      </c>
      <c r="F487" s="263" t="s">
        <v>10</v>
      </c>
      <c r="G487" s="264" t="s">
        <v>689</v>
      </c>
      <c r="H487" s="2"/>
      <c r="I487" s="421">
        <f>SUM(I488:I489)</f>
        <v>669400</v>
      </c>
      <c r="J487" s="421">
        <f>SUM(J488:J489)</f>
        <v>669400</v>
      </c>
    </row>
    <row r="488" spans="1:10" s="599" customFormat="1" ht="63" x14ac:dyDescent="0.25">
      <c r="A488" s="101" t="s">
        <v>76</v>
      </c>
      <c r="B488" s="6" t="s">
        <v>764</v>
      </c>
      <c r="C488" s="34">
        <v>10</v>
      </c>
      <c r="D488" s="35" t="s">
        <v>68</v>
      </c>
      <c r="E488" s="262" t="s">
        <v>211</v>
      </c>
      <c r="F488" s="263" t="s">
        <v>10</v>
      </c>
      <c r="G488" s="264" t="s">
        <v>689</v>
      </c>
      <c r="H488" s="2" t="s">
        <v>13</v>
      </c>
      <c r="I488" s="423">
        <v>603520</v>
      </c>
      <c r="J488" s="423">
        <v>603520</v>
      </c>
    </row>
    <row r="489" spans="1:10" s="599" customFormat="1" ht="31.5" x14ac:dyDescent="0.25">
      <c r="A489" s="585" t="s">
        <v>537</v>
      </c>
      <c r="B489" s="6" t="s">
        <v>764</v>
      </c>
      <c r="C489" s="34">
        <v>10</v>
      </c>
      <c r="D489" s="35" t="s">
        <v>68</v>
      </c>
      <c r="E489" s="262" t="s">
        <v>211</v>
      </c>
      <c r="F489" s="263" t="s">
        <v>10</v>
      </c>
      <c r="G489" s="264" t="s">
        <v>689</v>
      </c>
      <c r="H489" s="2" t="s">
        <v>16</v>
      </c>
      <c r="I489" s="423">
        <v>65880</v>
      </c>
      <c r="J489" s="423">
        <v>65880</v>
      </c>
    </row>
    <row r="490" spans="1:10" ht="31.5" x14ac:dyDescent="0.25">
      <c r="A490" s="3" t="s">
        <v>75</v>
      </c>
      <c r="B490" s="6" t="s">
        <v>764</v>
      </c>
      <c r="C490" s="34">
        <v>10</v>
      </c>
      <c r="D490" s="35" t="s">
        <v>68</v>
      </c>
      <c r="E490" s="262" t="s">
        <v>211</v>
      </c>
      <c r="F490" s="263" t="s">
        <v>10</v>
      </c>
      <c r="G490" s="264" t="s">
        <v>388</v>
      </c>
      <c r="H490" s="2"/>
      <c r="I490" s="421">
        <f>SUM(I491)</f>
        <v>599262</v>
      </c>
      <c r="J490" s="421">
        <f>SUM(J491)</f>
        <v>599262</v>
      </c>
    </row>
    <row r="491" spans="1:10" ht="63" x14ac:dyDescent="0.25">
      <c r="A491" s="84" t="s">
        <v>76</v>
      </c>
      <c r="B491" s="6" t="s">
        <v>764</v>
      </c>
      <c r="C491" s="34">
        <v>10</v>
      </c>
      <c r="D491" s="35" t="s">
        <v>68</v>
      </c>
      <c r="E491" s="262" t="s">
        <v>211</v>
      </c>
      <c r="F491" s="263" t="s">
        <v>10</v>
      </c>
      <c r="G491" s="264" t="s">
        <v>388</v>
      </c>
      <c r="H491" s="2" t="s">
        <v>13</v>
      </c>
      <c r="I491" s="423">
        <v>599262</v>
      </c>
      <c r="J491" s="423">
        <v>599262</v>
      </c>
    </row>
    <row r="492" spans="1:10" s="37" customFormat="1" ht="63" x14ac:dyDescent="0.25">
      <c r="A492" s="61" t="s">
        <v>160</v>
      </c>
      <c r="B492" s="347" t="s">
        <v>764</v>
      </c>
      <c r="C492" s="35">
        <v>10</v>
      </c>
      <c r="D492" s="35" t="s">
        <v>68</v>
      </c>
      <c r="E492" s="262" t="s">
        <v>182</v>
      </c>
      <c r="F492" s="263" t="s">
        <v>383</v>
      </c>
      <c r="G492" s="264" t="s">
        <v>384</v>
      </c>
      <c r="H492" s="36"/>
      <c r="I492" s="424">
        <f t="shared" ref="I492:J494" si="42">SUM(I493)</f>
        <v>2000</v>
      </c>
      <c r="J492" s="424">
        <f t="shared" si="42"/>
        <v>2000</v>
      </c>
    </row>
    <row r="493" spans="1:10" s="37" customFormat="1" ht="47.25" x14ac:dyDescent="0.25">
      <c r="A493" s="3" t="s">
        <v>475</v>
      </c>
      <c r="B493" s="347" t="s">
        <v>764</v>
      </c>
      <c r="C493" s="35">
        <v>10</v>
      </c>
      <c r="D493" s="35" t="s">
        <v>68</v>
      </c>
      <c r="E493" s="262" t="s">
        <v>182</v>
      </c>
      <c r="F493" s="263" t="s">
        <v>10</v>
      </c>
      <c r="G493" s="264" t="s">
        <v>384</v>
      </c>
      <c r="H493" s="36"/>
      <c r="I493" s="424">
        <f t="shared" si="42"/>
        <v>2000</v>
      </c>
      <c r="J493" s="424">
        <f t="shared" si="42"/>
        <v>2000</v>
      </c>
    </row>
    <row r="494" spans="1:10" s="37" customFormat="1" ht="19.5" customHeight="1" x14ac:dyDescent="0.25">
      <c r="A494" s="598" t="s">
        <v>487</v>
      </c>
      <c r="B494" s="287" t="s">
        <v>764</v>
      </c>
      <c r="C494" s="35">
        <v>10</v>
      </c>
      <c r="D494" s="35" t="s">
        <v>68</v>
      </c>
      <c r="E494" s="262" t="s">
        <v>182</v>
      </c>
      <c r="F494" s="263" t="s">
        <v>10</v>
      </c>
      <c r="G494" s="264" t="s">
        <v>486</v>
      </c>
      <c r="H494" s="36"/>
      <c r="I494" s="424">
        <f t="shared" si="42"/>
        <v>2000</v>
      </c>
      <c r="J494" s="424">
        <f t="shared" si="42"/>
        <v>2000</v>
      </c>
    </row>
    <row r="495" spans="1:10" s="37" customFormat="1" ht="31.5" x14ac:dyDescent="0.25">
      <c r="A495" s="590" t="s">
        <v>537</v>
      </c>
      <c r="B495" s="287" t="s">
        <v>764</v>
      </c>
      <c r="C495" s="35">
        <v>10</v>
      </c>
      <c r="D495" s="35" t="s">
        <v>68</v>
      </c>
      <c r="E495" s="262" t="s">
        <v>182</v>
      </c>
      <c r="F495" s="263" t="s">
        <v>10</v>
      </c>
      <c r="G495" s="264" t="s">
        <v>486</v>
      </c>
      <c r="H495" s="36" t="s">
        <v>16</v>
      </c>
      <c r="I495" s="425">
        <v>2000</v>
      </c>
      <c r="J495" s="425">
        <v>2000</v>
      </c>
    </row>
    <row r="496" spans="1:10" ht="78.75" x14ac:dyDescent="0.25">
      <c r="A496" s="103" t="s">
        <v>111</v>
      </c>
      <c r="B496" s="53" t="s">
        <v>764</v>
      </c>
      <c r="C496" s="34">
        <v>10</v>
      </c>
      <c r="D496" s="35" t="s">
        <v>68</v>
      </c>
      <c r="E496" s="262" t="s">
        <v>210</v>
      </c>
      <c r="F496" s="263" t="s">
        <v>383</v>
      </c>
      <c r="G496" s="264" t="s">
        <v>384</v>
      </c>
      <c r="H496" s="2"/>
      <c r="I496" s="421">
        <f t="shared" ref="I496:J498" si="43">SUM(I497)</f>
        <v>10000</v>
      </c>
      <c r="J496" s="421">
        <f t="shared" si="43"/>
        <v>10000</v>
      </c>
    </row>
    <row r="497" spans="1:10" ht="47.25" x14ac:dyDescent="0.25">
      <c r="A497" s="103" t="s">
        <v>391</v>
      </c>
      <c r="B497" s="53" t="s">
        <v>764</v>
      </c>
      <c r="C497" s="34">
        <v>10</v>
      </c>
      <c r="D497" s="35" t="s">
        <v>68</v>
      </c>
      <c r="E497" s="262" t="s">
        <v>210</v>
      </c>
      <c r="F497" s="263" t="s">
        <v>10</v>
      </c>
      <c r="G497" s="264" t="s">
        <v>384</v>
      </c>
      <c r="H497" s="2"/>
      <c r="I497" s="421">
        <f t="shared" si="43"/>
        <v>10000</v>
      </c>
      <c r="J497" s="421">
        <f t="shared" si="43"/>
        <v>10000</v>
      </c>
    </row>
    <row r="498" spans="1:10" ht="31.5" x14ac:dyDescent="0.25">
      <c r="A498" s="584" t="s">
        <v>102</v>
      </c>
      <c r="B498" s="53" t="s">
        <v>764</v>
      </c>
      <c r="C498" s="34">
        <v>10</v>
      </c>
      <c r="D498" s="35" t="s">
        <v>68</v>
      </c>
      <c r="E498" s="262" t="s">
        <v>210</v>
      </c>
      <c r="F498" s="263" t="s">
        <v>10</v>
      </c>
      <c r="G498" s="264" t="s">
        <v>393</v>
      </c>
      <c r="H498" s="2"/>
      <c r="I498" s="421">
        <f t="shared" si="43"/>
        <v>10000</v>
      </c>
      <c r="J498" s="421">
        <f t="shared" si="43"/>
        <v>10000</v>
      </c>
    </row>
    <row r="499" spans="1:10" ht="31.5" x14ac:dyDescent="0.25">
      <c r="A499" s="585" t="s">
        <v>537</v>
      </c>
      <c r="B499" s="6" t="s">
        <v>764</v>
      </c>
      <c r="C499" s="34">
        <v>10</v>
      </c>
      <c r="D499" s="35" t="s">
        <v>68</v>
      </c>
      <c r="E499" s="262" t="s">
        <v>210</v>
      </c>
      <c r="F499" s="263" t="s">
        <v>10</v>
      </c>
      <c r="G499" s="264" t="s">
        <v>393</v>
      </c>
      <c r="H499" s="2" t="s">
        <v>16</v>
      </c>
      <c r="I499" s="422">
        <v>10000</v>
      </c>
      <c r="J499" s="422">
        <v>10000</v>
      </c>
    </row>
    <row r="500" spans="1:10" ht="15.75" x14ac:dyDescent="0.25">
      <c r="A500" s="454" t="s">
        <v>594</v>
      </c>
      <c r="B500" s="455"/>
      <c r="C500" s="455"/>
      <c r="D500" s="456"/>
      <c r="E500" s="456"/>
      <c r="F500" s="457"/>
      <c r="G500" s="458"/>
      <c r="H500" s="458"/>
      <c r="I500" s="483">
        <v>3889758</v>
      </c>
      <c r="J500" s="482">
        <v>7783098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75"/>
  <sheetViews>
    <sheetView topLeftCell="A14" zoomScaleNormal="100" workbookViewId="0">
      <selection activeCell="D49" sqref="D4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472" customWidth="1"/>
    <col min="7" max="7" width="9" customWidth="1"/>
    <col min="8" max="8" width="5.5703125" customWidth="1"/>
  </cols>
  <sheetData>
    <row r="1" spans="1:8" x14ac:dyDescent="0.25">
      <c r="B1" s="679" t="s">
        <v>820</v>
      </c>
      <c r="C1" s="679"/>
      <c r="D1" s="679"/>
      <c r="E1" s="679"/>
      <c r="F1" s="679"/>
    </row>
    <row r="2" spans="1:8" x14ac:dyDescent="0.25">
      <c r="B2" s="679" t="s">
        <v>93</v>
      </c>
      <c r="C2" s="679"/>
      <c r="D2" s="679"/>
      <c r="E2" s="679"/>
      <c r="F2" s="679"/>
    </row>
    <row r="3" spans="1:8" x14ac:dyDescent="0.25">
      <c r="B3" s="679" t="s">
        <v>94</v>
      </c>
      <c r="C3" s="679"/>
      <c r="D3" s="679"/>
      <c r="E3" s="679"/>
      <c r="F3" s="679"/>
    </row>
    <row r="4" spans="1:8" x14ac:dyDescent="0.25">
      <c r="B4" s="365" t="s">
        <v>95</v>
      </c>
      <c r="C4" s="365"/>
      <c r="D4" s="365"/>
      <c r="E4" s="365"/>
      <c r="F4" s="475"/>
      <c r="G4" s="126"/>
      <c r="H4" s="126"/>
    </row>
    <row r="5" spans="1:8" x14ac:dyDescent="0.25">
      <c r="B5" s="365" t="s">
        <v>803</v>
      </c>
      <c r="C5" s="365"/>
      <c r="D5" s="365"/>
      <c r="E5" s="365"/>
      <c r="F5" s="475"/>
      <c r="G5" s="126"/>
      <c r="H5" s="126"/>
    </row>
    <row r="6" spans="1:8" x14ac:dyDescent="0.25">
      <c r="B6" s="363" t="s">
        <v>804</v>
      </c>
      <c r="C6" s="363"/>
      <c r="D6" s="363"/>
      <c r="E6" s="363"/>
      <c r="F6" s="476"/>
    </row>
    <row r="7" spans="1:8" x14ac:dyDescent="0.25">
      <c r="B7" s="4" t="s">
        <v>859</v>
      </c>
      <c r="C7" s="4"/>
      <c r="D7" s="4"/>
      <c r="E7" s="4"/>
      <c r="F7" s="477"/>
    </row>
    <row r="8" spans="1:8" x14ac:dyDescent="0.25">
      <c r="B8" s="645" t="s">
        <v>894</v>
      </c>
      <c r="C8" s="4"/>
      <c r="D8" s="4"/>
      <c r="E8" s="4"/>
      <c r="F8" s="477"/>
    </row>
    <row r="9" spans="1:8" s="515" customFormat="1" x14ac:dyDescent="0.25">
      <c r="B9" s="514"/>
      <c r="C9" s="514"/>
      <c r="D9" s="514"/>
      <c r="E9" s="514"/>
      <c r="F9" s="477"/>
    </row>
    <row r="10" spans="1:8" ht="18.75" customHeight="1" x14ac:dyDescent="0.25">
      <c r="A10" s="668" t="s">
        <v>241</v>
      </c>
      <c r="B10" s="668"/>
      <c r="C10" s="668"/>
      <c r="D10" s="668"/>
      <c r="E10" s="668"/>
      <c r="F10" s="668"/>
    </row>
    <row r="11" spans="1:8" ht="18.75" customHeight="1" x14ac:dyDescent="0.25">
      <c r="A11" s="668" t="s">
        <v>242</v>
      </c>
      <c r="B11" s="668"/>
      <c r="C11" s="668"/>
      <c r="D11" s="668"/>
      <c r="E11" s="668"/>
      <c r="F11" s="668"/>
    </row>
    <row r="12" spans="1:8" ht="18.75" customHeight="1" x14ac:dyDescent="0.25">
      <c r="A12" s="668" t="s">
        <v>243</v>
      </c>
      <c r="B12" s="668"/>
      <c r="C12" s="668"/>
      <c r="D12" s="668"/>
      <c r="E12" s="668"/>
      <c r="F12" s="668"/>
    </row>
    <row r="13" spans="1:8" ht="18.75" customHeight="1" x14ac:dyDescent="0.25">
      <c r="A13" s="668" t="s">
        <v>807</v>
      </c>
      <c r="B13" s="668"/>
      <c r="C13" s="668"/>
      <c r="D13" s="668"/>
      <c r="E13" s="668"/>
      <c r="F13" s="668"/>
    </row>
    <row r="14" spans="1:8" ht="15.75" x14ac:dyDescent="0.25">
      <c r="B14" s="359"/>
      <c r="C14" s="359"/>
      <c r="D14" s="359"/>
      <c r="E14" s="359"/>
      <c r="F14" s="484" t="s">
        <v>512</v>
      </c>
    </row>
    <row r="15" spans="1:8" ht="45.75" customHeight="1" x14ac:dyDescent="0.25">
      <c r="A15" s="50" t="s">
        <v>0</v>
      </c>
      <c r="B15" s="676" t="s">
        <v>3</v>
      </c>
      <c r="C15" s="677"/>
      <c r="D15" s="678"/>
      <c r="E15" s="50" t="s">
        <v>4</v>
      </c>
      <c r="F15" s="369" t="s">
        <v>244</v>
      </c>
    </row>
    <row r="16" spans="1:8" ht="15.75" x14ac:dyDescent="0.25">
      <c r="A16" s="459" t="s">
        <v>636</v>
      </c>
      <c r="B16" s="444"/>
      <c r="C16" s="460"/>
      <c r="D16" s="461"/>
      <c r="E16" s="448"/>
      <c r="F16" s="436">
        <f>SUM(F17+F420)</f>
        <v>496916522</v>
      </c>
    </row>
    <row r="17" spans="1:6" ht="21.75" customHeight="1" x14ac:dyDescent="0.25">
      <c r="A17" s="471" t="s">
        <v>630</v>
      </c>
      <c r="B17" s="462"/>
      <c r="C17" s="463"/>
      <c r="D17" s="464"/>
      <c r="E17" s="465"/>
      <c r="F17" s="478">
        <f>SUM(F18+F75+F123+F261+F269+F274+F302+F323+F328+F338+F357+F368+F386+F402+F411)</f>
        <v>462294778</v>
      </c>
    </row>
    <row r="18" spans="1:6" ht="33.75" customHeight="1" x14ac:dyDescent="0.25">
      <c r="A18" s="134" t="s">
        <v>237</v>
      </c>
      <c r="B18" s="136" t="s">
        <v>221</v>
      </c>
      <c r="C18" s="247" t="s">
        <v>383</v>
      </c>
      <c r="D18" s="137" t="s">
        <v>384</v>
      </c>
      <c r="E18" s="135"/>
      <c r="F18" s="473">
        <f>SUM(F19+F44+F64)</f>
        <v>43921712</v>
      </c>
    </row>
    <row r="19" spans="1:6" ht="36" customHeight="1" x14ac:dyDescent="0.25">
      <c r="A19" s="133" t="s">
        <v>156</v>
      </c>
      <c r="B19" s="139" t="s">
        <v>224</v>
      </c>
      <c r="C19" s="319" t="s">
        <v>383</v>
      </c>
      <c r="D19" s="140" t="s">
        <v>384</v>
      </c>
      <c r="E19" s="138"/>
      <c r="F19" s="479">
        <f>SUM(F20)</f>
        <v>22338411</v>
      </c>
    </row>
    <row r="20" spans="1:6" ht="16.5" customHeight="1" x14ac:dyDescent="0.25">
      <c r="A20" s="309" t="s">
        <v>464</v>
      </c>
      <c r="B20" s="310" t="s">
        <v>224</v>
      </c>
      <c r="C20" s="311" t="s">
        <v>10</v>
      </c>
      <c r="D20" s="312" t="s">
        <v>384</v>
      </c>
      <c r="E20" s="313"/>
      <c r="F20" s="424">
        <f>SUM(F25+F38+F42+F32+F28+F30+F34+F36+F21)</f>
        <v>22338411</v>
      </c>
    </row>
    <row r="21" spans="1:6" s="658" customFormat="1" ht="47.25" x14ac:dyDescent="0.25">
      <c r="A21" s="27" t="s">
        <v>890</v>
      </c>
      <c r="B21" s="117" t="s">
        <v>224</v>
      </c>
      <c r="C21" s="209" t="s">
        <v>474</v>
      </c>
      <c r="D21" s="115" t="s">
        <v>884</v>
      </c>
      <c r="E21" s="141"/>
      <c r="F21" s="420">
        <f>SUM(F22:F24)</f>
        <v>832953</v>
      </c>
    </row>
    <row r="22" spans="1:6" s="43" customFormat="1" ht="47.25" x14ac:dyDescent="0.25">
      <c r="A22" s="54" t="s">
        <v>76</v>
      </c>
      <c r="B22" s="125" t="s">
        <v>224</v>
      </c>
      <c r="C22" s="210" t="s">
        <v>474</v>
      </c>
      <c r="D22" s="122" t="s">
        <v>884</v>
      </c>
      <c r="E22" s="128" t="s">
        <v>13</v>
      </c>
      <c r="F22" s="423">
        <f>SUM(прил5!H451)</f>
        <v>423234</v>
      </c>
    </row>
    <row r="23" spans="1:6" s="658" customFormat="1" ht="33" customHeight="1" x14ac:dyDescent="0.25">
      <c r="A23" s="54" t="s">
        <v>537</v>
      </c>
      <c r="B23" s="125" t="s">
        <v>224</v>
      </c>
      <c r="C23" s="210" t="s">
        <v>474</v>
      </c>
      <c r="D23" s="122" t="s">
        <v>884</v>
      </c>
      <c r="E23" s="128" t="s">
        <v>16</v>
      </c>
      <c r="F23" s="423">
        <f>SUM(прил5!H452)</f>
        <v>4144</v>
      </c>
    </row>
    <row r="24" spans="1:6" s="658" customFormat="1" ht="16.5" customHeight="1" x14ac:dyDescent="0.25">
      <c r="A24" s="54" t="s">
        <v>40</v>
      </c>
      <c r="B24" s="125" t="s">
        <v>224</v>
      </c>
      <c r="C24" s="210" t="s">
        <v>474</v>
      </c>
      <c r="D24" s="122" t="s">
        <v>884</v>
      </c>
      <c r="E24" s="128" t="s">
        <v>39</v>
      </c>
      <c r="F24" s="423">
        <f>SUM(прил5!H453)</f>
        <v>405575</v>
      </c>
    </row>
    <row r="25" spans="1:6" ht="35.25" customHeight="1" x14ac:dyDescent="0.25">
      <c r="A25" s="27" t="s">
        <v>162</v>
      </c>
      <c r="B25" s="117" t="s">
        <v>224</v>
      </c>
      <c r="C25" s="209" t="s">
        <v>474</v>
      </c>
      <c r="D25" s="115" t="s">
        <v>476</v>
      </c>
      <c r="E25" s="141"/>
      <c r="F25" s="420">
        <f>SUM(F26:F27)</f>
        <v>371402</v>
      </c>
    </row>
    <row r="26" spans="1:6" ht="33" customHeight="1" x14ac:dyDescent="0.25">
      <c r="A26" s="54" t="s">
        <v>537</v>
      </c>
      <c r="B26" s="125" t="s">
        <v>224</v>
      </c>
      <c r="C26" s="210" t="s">
        <v>474</v>
      </c>
      <c r="D26" s="122" t="s">
        <v>476</v>
      </c>
      <c r="E26" s="128" t="s">
        <v>16</v>
      </c>
      <c r="F26" s="423">
        <f>SUM(прил5!H537)</f>
        <v>2643</v>
      </c>
    </row>
    <row r="27" spans="1:6" ht="16.5" customHeight="1" x14ac:dyDescent="0.25">
      <c r="A27" s="54" t="s">
        <v>40</v>
      </c>
      <c r="B27" s="125" t="s">
        <v>224</v>
      </c>
      <c r="C27" s="210" t="s">
        <v>474</v>
      </c>
      <c r="D27" s="122" t="s">
        <v>476</v>
      </c>
      <c r="E27" s="128" t="s">
        <v>39</v>
      </c>
      <c r="F27" s="423">
        <f>SUM(прил5!H538)</f>
        <v>368759</v>
      </c>
    </row>
    <row r="28" spans="1:6" s="627" customFormat="1" ht="78.75" x14ac:dyDescent="0.25">
      <c r="A28" s="633" t="s">
        <v>853</v>
      </c>
      <c r="B28" s="220" t="s">
        <v>224</v>
      </c>
      <c r="C28" s="221" t="s">
        <v>10</v>
      </c>
      <c r="D28" s="222" t="s">
        <v>830</v>
      </c>
      <c r="E28" s="28"/>
      <c r="F28" s="420">
        <f>SUM(F29)</f>
        <v>1800000</v>
      </c>
    </row>
    <row r="29" spans="1:6" s="627" customFormat="1" ht="31.5" x14ac:dyDescent="0.25">
      <c r="A29" s="590" t="s">
        <v>537</v>
      </c>
      <c r="B29" s="223" t="s">
        <v>224</v>
      </c>
      <c r="C29" s="224" t="s">
        <v>10</v>
      </c>
      <c r="D29" s="225" t="s">
        <v>830</v>
      </c>
      <c r="E29" s="2" t="s">
        <v>16</v>
      </c>
      <c r="F29" s="423">
        <f>SUM(прил5!H455)</f>
        <v>1800000</v>
      </c>
    </row>
    <row r="30" spans="1:6" s="627" customFormat="1" ht="63" x14ac:dyDescent="0.25">
      <c r="A30" s="633" t="s">
        <v>854</v>
      </c>
      <c r="B30" s="220" t="s">
        <v>224</v>
      </c>
      <c r="C30" s="221" t="s">
        <v>10</v>
      </c>
      <c r="D30" s="222" t="s">
        <v>831</v>
      </c>
      <c r="E30" s="28"/>
      <c r="F30" s="420">
        <f>SUM(F31)</f>
        <v>1681032</v>
      </c>
    </row>
    <row r="31" spans="1:6" s="627" customFormat="1" ht="31.5" x14ac:dyDescent="0.25">
      <c r="A31" s="590" t="s">
        <v>537</v>
      </c>
      <c r="B31" s="223" t="s">
        <v>224</v>
      </c>
      <c r="C31" s="224" t="s">
        <v>10</v>
      </c>
      <c r="D31" s="225" t="s">
        <v>831</v>
      </c>
      <c r="E31" s="2" t="s">
        <v>16</v>
      </c>
      <c r="F31" s="423">
        <f>SUM(прил5!H457)</f>
        <v>1681032</v>
      </c>
    </row>
    <row r="32" spans="1:6" ht="33.75" customHeight="1" x14ac:dyDescent="0.25">
      <c r="A32" s="27" t="s">
        <v>605</v>
      </c>
      <c r="B32" s="117" t="s">
        <v>224</v>
      </c>
      <c r="C32" s="209" t="s">
        <v>474</v>
      </c>
      <c r="D32" s="115" t="s">
        <v>604</v>
      </c>
      <c r="E32" s="141"/>
      <c r="F32" s="420">
        <f>SUM(F33)</f>
        <v>525000</v>
      </c>
    </row>
    <row r="33" spans="1:6" ht="34.5" customHeight="1" x14ac:dyDescent="0.25">
      <c r="A33" s="89" t="s">
        <v>537</v>
      </c>
      <c r="B33" s="125" t="s">
        <v>224</v>
      </c>
      <c r="C33" s="210" t="s">
        <v>474</v>
      </c>
      <c r="D33" s="122" t="s">
        <v>604</v>
      </c>
      <c r="E33" s="128" t="s">
        <v>16</v>
      </c>
      <c r="F33" s="423">
        <f>SUM(прил5!H459)</f>
        <v>525000</v>
      </c>
    </row>
    <row r="34" spans="1:6" s="627" customFormat="1" ht="64.5" customHeight="1" x14ac:dyDescent="0.25">
      <c r="A34" s="633" t="s">
        <v>855</v>
      </c>
      <c r="B34" s="220" t="s">
        <v>224</v>
      </c>
      <c r="C34" s="221" t="s">
        <v>10</v>
      </c>
      <c r="D34" s="222" t="s">
        <v>832</v>
      </c>
      <c r="E34" s="28"/>
      <c r="F34" s="420">
        <f>SUM(F35)</f>
        <v>2127605</v>
      </c>
    </row>
    <row r="35" spans="1:6" s="627" customFormat="1" ht="31.5" x14ac:dyDescent="0.25">
      <c r="A35" s="590" t="s">
        <v>537</v>
      </c>
      <c r="B35" s="223" t="s">
        <v>224</v>
      </c>
      <c r="C35" s="224" t="s">
        <v>10</v>
      </c>
      <c r="D35" s="225" t="s">
        <v>832</v>
      </c>
      <c r="E35" s="2" t="s">
        <v>16</v>
      </c>
      <c r="F35" s="423">
        <f>SUM(прил5!H461)</f>
        <v>2127605</v>
      </c>
    </row>
    <row r="36" spans="1:6" s="627" customFormat="1" ht="63" x14ac:dyDescent="0.25">
      <c r="A36" s="633" t="s">
        <v>856</v>
      </c>
      <c r="B36" s="220" t="s">
        <v>224</v>
      </c>
      <c r="C36" s="221" t="s">
        <v>10</v>
      </c>
      <c r="D36" s="222" t="s">
        <v>833</v>
      </c>
      <c r="E36" s="28"/>
      <c r="F36" s="420">
        <f>SUM(F37)</f>
        <v>1120688</v>
      </c>
    </row>
    <row r="37" spans="1:6" s="627" customFormat="1" ht="34.5" customHeight="1" x14ac:dyDescent="0.25">
      <c r="A37" s="585" t="s">
        <v>537</v>
      </c>
      <c r="B37" s="223" t="s">
        <v>224</v>
      </c>
      <c r="C37" s="224" t="s">
        <v>10</v>
      </c>
      <c r="D37" s="225" t="s">
        <v>833</v>
      </c>
      <c r="E37" s="2" t="s">
        <v>16</v>
      </c>
      <c r="F37" s="423">
        <f>SUM(прил5!H463)</f>
        <v>1120688</v>
      </c>
    </row>
    <row r="38" spans="1:6" ht="32.25" customHeight="1" x14ac:dyDescent="0.25">
      <c r="A38" s="27" t="s">
        <v>84</v>
      </c>
      <c r="B38" s="323" t="s">
        <v>224</v>
      </c>
      <c r="C38" s="324" t="s">
        <v>10</v>
      </c>
      <c r="D38" s="115" t="s">
        <v>415</v>
      </c>
      <c r="E38" s="141"/>
      <c r="F38" s="420">
        <f>SUM(F39:F41)</f>
        <v>13879731</v>
      </c>
    </row>
    <row r="39" spans="1:6" ht="50.25" customHeight="1" x14ac:dyDescent="0.25">
      <c r="A39" s="54" t="s">
        <v>76</v>
      </c>
      <c r="B39" s="325" t="s">
        <v>224</v>
      </c>
      <c r="C39" s="326" t="s">
        <v>10</v>
      </c>
      <c r="D39" s="122" t="s">
        <v>415</v>
      </c>
      <c r="E39" s="128" t="s">
        <v>13</v>
      </c>
      <c r="F39" s="423">
        <f>SUM(прил5!H465)</f>
        <v>12821383</v>
      </c>
    </row>
    <row r="40" spans="1:6" ht="30.75" customHeight="1" x14ac:dyDescent="0.25">
      <c r="A40" s="54" t="s">
        <v>537</v>
      </c>
      <c r="B40" s="325" t="s">
        <v>224</v>
      </c>
      <c r="C40" s="326" t="s">
        <v>10</v>
      </c>
      <c r="D40" s="122" t="s">
        <v>415</v>
      </c>
      <c r="E40" s="128" t="s">
        <v>16</v>
      </c>
      <c r="F40" s="423">
        <f>SUM(прил5!H466)</f>
        <v>1026284</v>
      </c>
    </row>
    <row r="41" spans="1:6" ht="16.5" customHeight="1" x14ac:dyDescent="0.25">
      <c r="A41" s="54" t="s">
        <v>18</v>
      </c>
      <c r="B41" s="325" t="s">
        <v>224</v>
      </c>
      <c r="C41" s="326" t="s">
        <v>10</v>
      </c>
      <c r="D41" s="122" t="s">
        <v>415</v>
      </c>
      <c r="E41" s="128" t="s">
        <v>17</v>
      </c>
      <c r="F41" s="423">
        <f>SUM(прил5!H467)</f>
        <v>32064</v>
      </c>
    </row>
    <row r="42" spans="1:6" ht="19.5" hidden="1" customHeight="1" x14ac:dyDescent="0.25">
      <c r="A42" s="27" t="s">
        <v>100</v>
      </c>
      <c r="B42" s="323" t="s">
        <v>224</v>
      </c>
      <c r="C42" s="324" t="s">
        <v>10</v>
      </c>
      <c r="D42" s="115" t="s">
        <v>406</v>
      </c>
      <c r="E42" s="141"/>
      <c r="F42" s="420">
        <f>SUM(F43)</f>
        <v>0</v>
      </c>
    </row>
    <row r="43" spans="1:6" ht="16.5" hidden="1" customHeight="1" x14ac:dyDescent="0.25">
      <c r="A43" s="54" t="s">
        <v>537</v>
      </c>
      <c r="B43" s="325" t="s">
        <v>224</v>
      </c>
      <c r="C43" s="326" t="s">
        <v>10</v>
      </c>
      <c r="D43" s="122" t="s">
        <v>406</v>
      </c>
      <c r="E43" s="128" t="s">
        <v>16</v>
      </c>
      <c r="F43" s="423">
        <f>SUM(прил5!H469)</f>
        <v>0</v>
      </c>
    </row>
    <row r="44" spans="1:6" ht="35.25" customHeight="1" x14ac:dyDescent="0.25">
      <c r="A44" s="142" t="s">
        <v>157</v>
      </c>
      <c r="B44" s="322" t="s">
        <v>465</v>
      </c>
      <c r="C44" s="248" t="s">
        <v>383</v>
      </c>
      <c r="D44" s="144" t="s">
        <v>384</v>
      </c>
      <c r="E44" s="145"/>
      <c r="F44" s="480">
        <f>SUM(F45+F59)</f>
        <v>14411760</v>
      </c>
    </row>
    <row r="45" spans="1:6" ht="18" customHeight="1" x14ac:dyDescent="0.25">
      <c r="A45" s="314" t="s">
        <v>466</v>
      </c>
      <c r="B45" s="315" t="s">
        <v>225</v>
      </c>
      <c r="C45" s="316" t="s">
        <v>10</v>
      </c>
      <c r="D45" s="317" t="s">
        <v>384</v>
      </c>
      <c r="E45" s="318"/>
      <c r="F45" s="421">
        <f>SUM(F50+F55+F53+F46)</f>
        <v>14103181</v>
      </c>
    </row>
    <row r="46" spans="1:6" s="658" customFormat="1" ht="47.25" x14ac:dyDescent="0.25">
      <c r="A46" s="27" t="s">
        <v>890</v>
      </c>
      <c r="B46" s="117" t="s">
        <v>225</v>
      </c>
      <c r="C46" s="209" t="s">
        <v>474</v>
      </c>
      <c r="D46" s="115" t="s">
        <v>884</v>
      </c>
      <c r="E46" s="141"/>
      <c r="F46" s="420">
        <f>SUM(F47:F49)</f>
        <v>550000</v>
      </c>
    </row>
    <row r="47" spans="1:6" s="43" customFormat="1" ht="47.25" x14ac:dyDescent="0.25">
      <c r="A47" s="54" t="s">
        <v>76</v>
      </c>
      <c r="B47" s="125" t="s">
        <v>225</v>
      </c>
      <c r="C47" s="210" t="s">
        <v>474</v>
      </c>
      <c r="D47" s="122" t="s">
        <v>884</v>
      </c>
      <c r="E47" s="128" t="s">
        <v>13</v>
      </c>
      <c r="F47" s="423">
        <f>SUM(прил5!H473)</f>
        <v>441493</v>
      </c>
    </row>
    <row r="48" spans="1:6" s="658" customFormat="1" ht="33" customHeight="1" x14ac:dyDescent="0.25">
      <c r="A48" s="54" t="s">
        <v>537</v>
      </c>
      <c r="B48" s="125" t="s">
        <v>225</v>
      </c>
      <c r="C48" s="210" t="s">
        <v>474</v>
      </c>
      <c r="D48" s="122" t="s">
        <v>884</v>
      </c>
      <c r="E48" s="128" t="s">
        <v>16</v>
      </c>
      <c r="F48" s="423">
        <f>SUM(прил5!H474)</f>
        <v>2736</v>
      </c>
    </row>
    <row r="49" spans="1:6" s="658" customFormat="1" ht="16.5" customHeight="1" x14ac:dyDescent="0.25">
      <c r="A49" s="54" t="s">
        <v>40</v>
      </c>
      <c r="B49" s="125" t="s">
        <v>225</v>
      </c>
      <c r="C49" s="210" t="s">
        <v>474</v>
      </c>
      <c r="D49" s="122" t="s">
        <v>884</v>
      </c>
      <c r="E49" s="128" t="s">
        <v>39</v>
      </c>
      <c r="F49" s="423">
        <f>SUM(прил5!H475)</f>
        <v>105771</v>
      </c>
    </row>
    <row r="50" spans="1:6" ht="35.25" customHeight="1" x14ac:dyDescent="0.25">
      <c r="A50" s="27" t="s">
        <v>162</v>
      </c>
      <c r="B50" s="117" t="s">
        <v>225</v>
      </c>
      <c r="C50" s="209" t="s">
        <v>474</v>
      </c>
      <c r="D50" s="115" t="s">
        <v>476</v>
      </c>
      <c r="E50" s="141"/>
      <c r="F50" s="420">
        <f>SUM(F51:F52)</f>
        <v>403348</v>
      </c>
    </row>
    <row r="51" spans="1:6" ht="31.5" customHeight="1" x14ac:dyDescent="0.25">
      <c r="A51" s="54" t="s">
        <v>537</v>
      </c>
      <c r="B51" s="125" t="s">
        <v>225</v>
      </c>
      <c r="C51" s="210" t="s">
        <v>474</v>
      </c>
      <c r="D51" s="122" t="s">
        <v>476</v>
      </c>
      <c r="E51" s="128" t="s">
        <v>16</v>
      </c>
      <c r="F51" s="423">
        <f>SUM(прил5!H542)</f>
        <v>2678</v>
      </c>
    </row>
    <row r="52" spans="1:6" ht="16.5" customHeight="1" x14ac:dyDescent="0.25">
      <c r="A52" s="54" t="s">
        <v>40</v>
      </c>
      <c r="B52" s="125" t="s">
        <v>225</v>
      </c>
      <c r="C52" s="210" t="s">
        <v>474</v>
      </c>
      <c r="D52" s="122" t="s">
        <v>476</v>
      </c>
      <c r="E52" s="128" t="s">
        <v>39</v>
      </c>
      <c r="F52" s="423">
        <f>SUM(прил5!H543)</f>
        <v>400670</v>
      </c>
    </row>
    <row r="53" spans="1:6" s="639" customFormat="1" ht="19.5" customHeight="1" x14ac:dyDescent="0.25">
      <c r="A53" s="643" t="s">
        <v>841</v>
      </c>
      <c r="B53" s="117" t="s">
        <v>225</v>
      </c>
      <c r="C53" s="209" t="s">
        <v>10</v>
      </c>
      <c r="D53" s="115" t="s">
        <v>860</v>
      </c>
      <c r="E53" s="141"/>
      <c r="F53" s="420">
        <f>SUM(F54)</f>
        <v>526316</v>
      </c>
    </row>
    <row r="54" spans="1:6" s="639" customFormat="1" ht="34.5" customHeight="1" x14ac:dyDescent="0.25">
      <c r="A54" s="642" t="s">
        <v>537</v>
      </c>
      <c r="B54" s="125" t="s">
        <v>225</v>
      </c>
      <c r="C54" s="210" t="s">
        <v>10</v>
      </c>
      <c r="D54" s="122" t="s">
        <v>860</v>
      </c>
      <c r="E54" s="128"/>
      <c r="F54" s="423">
        <f>SUM(прил5!H477)</f>
        <v>526316</v>
      </c>
    </row>
    <row r="55" spans="1:6" ht="33" customHeight="1" x14ac:dyDescent="0.25">
      <c r="A55" s="27" t="s">
        <v>84</v>
      </c>
      <c r="B55" s="323" t="s">
        <v>225</v>
      </c>
      <c r="C55" s="324" t="s">
        <v>10</v>
      </c>
      <c r="D55" s="115" t="s">
        <v>415</v>
      </c>
      <c r="E55" s="141"/>
      <c r="F55" s="420">
        <f>SUM(F56:F58)</f>
        <v>12623517</v>
      </c>
    </row>
    <row r="56" spans="1:6" ht="47.25" customHeight="1" x14ac:dyDescent="0.25">
      <c r="A56" s="54" t="s">
        <v>76</v>
      </c>
      <c r="B56" s="325" t="s">
        <v>225</v>
      </c>
      <c r="C56" s="326" t="s">
        <v>10</v>
      </c>
      <c r="D56" s="122" t="s">
        <v>415</v>
      </c>
      <c r="E56" s="128" t="s">
        <v>13</v>
      </c>
      <c r="F56" s="423">
        <f>SUM(прил5!H479)</f>
        <v>12027043</v>
      </c>
    </row>
    <row r="57" spans="1:6" ht="33" customHeight="1" x14ac:dyDescent="0.25">
      <c r="A57" s="54" t="s">
        <v>537</v>
      </c>
      <c r="B57" s="325" t="s">
        <v>225</v>
      </c>
      <c r="C57" s="326" t="s">
        <v>10</v>
      </c>
      <c r="D57" s="122" t="s">
        <v>415</v>
      </c>
      <c r="E57" s="128" t="s">
        <v>16</v>
      </c>
      <c r="F57" s="423">
        <f>SUM(прил5!H480)</f>
        <v>587628</v>
      </c>
    </row>
    <row r="58" spans="1:6" ht="18" customHeight="1" x14ac:dyDescent="0.25">
      <c r="A58" s="54" t="s">
        <v>18</v>
      </c>
      <c r="B58" s="325" t="s">
        <v>225</v>
      </c>
      <c r="C58" s="326" t="s">
        <v>10</v>
      </c>
      <c r="D58" s="122" t="s">
        <v>415</v>
      </c>
      <c r="E58" s="128" t="s">
        <v>17</v>
      </c>
      <c r="F58" s="423">
        <f>SUM(прил5!H481)</f>
        <v>8846</v>
      </c>
    </row>
    <row r="59" spans="1:6" ht="18" customHeight="1" x14ac:dyDescent="0.25">
      <c r="A59" s="314" t="s">
        <v>569</v>
      </c>
      <c r="B59" s="377" t="s">
        <v>225</v>
      </c>
      <c r="C59" s="378" t="s">
        <v>12</v>
      </c>
      <c r="D59" s="317" t="s">
        <v>384</v>
      </c>
      <c r="E59" s="318"/>
      <c r="F59" s="421">
        <f>SUM(F60+F62)</f>
        <v>308579</v>
      </c>
    </row>
    <row r="60" spans="1:6" ht="33.75" customHeight="1" x14ac:dyDescent="0.25">
      <c r="A60" s="27" t="s">
        <v>568</v>
      </c>
      <c r="B60" s="323" t="s">
        <v>225</v>
      </c>
      <c r="C60" s="324" t="s">
        <v>12</v>
      </c>
      <c r="D60" s="115" t="s">
        <v>567</v>
      </c>
      <c r="E60" s="141"/>
      <c r="F60" s="420">
        <f>SUM(F61)</f>
        <v>257443</v>
      </c>
    </row>
    <row r="61" spans="1:6" ht="18" customHeight="1" x14ac:dyDescent="0.25">
      <c r="A61" s="54" t="s">
        <v>21</v>
      </c>
      <c r="B61" s="325" t="s">
        <v>225</v>
      </c>
      <c r="C61" s="326" t="s">
        <v>12</v>
      </c>
      <c r="D61" s="122" t="s">
        <v>567</v>
      </c>
      <c r="E61" s="128" t="s">
        <v>66</v>
      </c>
      <c r="F61" s="423">
        <f>SUM(прил5!H502)</f>
        <v>257443</v>
      </c>
    </row>
    <row r="62" spans="1:6" ht="31.5" customHeight="1" x14ac:dyDescent="0.25">
      <c r="A62" s="27" t="s">
        <v>439</v>
      </c>
      <c r="B62" s="323" t="s">
        <v>225</v>
      </c>
      <c r="C62" s="324" t="s">
        <v>12</v>
      </c>
      <c r="D62" s="115" t="s">
        <v>438</v>
      </c>
      <c r="E62" s="141"/>
      <c r="F62" s="420">
        <f>SUM(F63)</f>
        <v>51136</v>
      </c>
    </row>
    <row r="63" spans="1:6" ht="16.5" customHeight="1" x14ac:dyDescent="0.25">
      <c r="A63" s="54" t="s">
        <v>21</v>
      </c>
      <c r="B63" s="325" t="s">
        <v>225</v>
      </c>
      <c r="C63" s="326" t="s">
        <v>12</v>
      </c>
      <c r="D63" s="122" t="s">
        <v>438</v>
      </c>
      <c r="E63" s="128" t="s">
        <v>66</v>
      </c>
      <c r="F63" s="423">
        <f>SUM(прил5!H110)</f>
        <v>51136</v>
      </c>
    </row>
    <row r="64" spans="1:6" s="43" customFormat="1" ht="49.5" customHeight="1" x14ac:dyDescent="0.25">
      <c r="A64" s="152" t="s">
        <v>159</v>
      </c>
      <c r="B64" s="153" t="s">
        <v>227</v>
      </c>
      <c r="C64" s="161" t="s">
        <v>383</v>
      </c>
      <c r="D64" s="149" t="s">
        <v>384</v>
      </c>
      <c r="E64" s="147"/>
      <c r="F64" s="480">
        <f>SUM(F65+F68)</f>
        <v>7171541</v>
      </c>
    </row>
    <row r="65" spans="1:6" s="43" customFormat="1" ht="64.5" customHeight="1" x14ac:dyDescent="0.25">
      <c r="A65" s="327" t="s">
        <v>473</v>
      </c>
      <c r="B65" s="331" t="s">
        <v>227</v>
      </c>
      <c r="C65" s="332" t="s">
        <v>10</v>
      </c>
      <c r="D65" s="330" t="s">
        <v>384</v>
      </c>
      <c r="E65" s="321"/>
      <c r="F65" s="421">
        <f>SUM(F66)</f>
        <v>1193609</v>
      </c>
    </row>
    <row r="66" spans="1:6" s="43" customFormat="1" ht="33" customHeight="1" x14ac:dyDescent="0.25">
      <c r="A66" s="75" t="s">
        <v>75</v>
      </c>
      <c r="B66" s="333" t="s">
        <v>227</v>
      </c>
      <c r="C66" s="334" t="s">
        <v>474</v>
      </c>
      <c r="D66" s="151" t="s">
        <v>388</v>
      </c>
      <c r="E66" s="30"/>
      <c r="F66" s="420">
        <f>SUM(F67:F67)</f>
        <v>1193609</v>
      </c>
    </row>
    <row r="67" spans="1:6" s="43" customFormat="1" ht="49.5" customHeight="1" x14ac:dyDescent="0.25">
      <c r="A67" s="76" t="s">
        <v>76</v>
      </c>
      <c r="B67" s="335" t="s">
        <v>227</v>
      </c>
      <c r="C67" s="336" t="s">
        <v>474</v>
      </c>
      <c r="D67" s="148" t="s">
        <v>388</v>
      </c>
      <c r="E67" s="53">
        <v>100</v>
      </c>
      <c r="F67" s="423">
        <f>SUM(прил5!H506)</f>
        <v>1193609</v>
      </c>
    </row>
    <row r="68" spans="1:6" s="43" customFormat="1" ht="49.5" customHeight="1" x14ac:dyDescent="0.25">
      <c r="A68" s="327" t="s">
        <v>470</v>
      </c>
      <c r="B68" s="328" t="s">
        <v>227</v>
      </c>
      <c r="C68" s="329" t="s">
        <v>12</v>
      </c>
      <c r="D68" s="330" t="s">
        <v>384</v>
      </c>
      <c r="E68" s="321"/>
      <c r="F68" s="421">
        <f>SUM(F69+F71)</f>
        <v>5977932</v>
      </c>
    </row>
    <row r="69" spans="1:6" s="43" customFormat="1" ht="49.5" customHeight="1" x14ac:dyDescent="0.25">
      <c r="A69" s="75" t="s">
        <v>86</v>
      </c>
      <c r="B69" s="333" t="s">
        <v>227</v>
      </c>
      <c r="C69" s="334" t="s">
        <v>471</v>
      </c>
      <c r="D69" s="151" t="s">
        <v>472</v>
      </c>
      <c r="E69" s="30"/>
      <c r="F69" s="420">
        <f>SUM(F70)</f>
        <v>10851</v>
      </c>
    </row>
    <row r="70" spans="1:6" s="43" customFormat="1" ht="49.5" customHeight="1" x14ac:dyDescent="0.25">
      <c r="A70" s="76" t="s">
        <v>76</v>
      </c>
      <c r="B70" s="335" t="s">
        <v>227</v>
      </c>
      <c r="C70" s="336" t="s">
        <v>471</v>
      </c>
      <c r="D70" s="148" t="s">
        <v>472</v>
      </c>
      <c r="E70" s="53">
        <v>100</v>
      </c>
      <c r="F70" s="423">
        <f>SUM(прил5!H509)</f>
        <v>10851</v>
      </c>
    </row>
    <row r="71" spans="1:6" s="43" customFormat="1" ht="33" customHeight="1" x14ac:dyDescent="0.25">
      <c r="A71" s="75" t="s">
        <v>84</v>
      </c>
      <c r="B71" s="333" t="s">
        <v>227</v>
      </c>
      <c r="C71" s="334" t="s">
        <v>471</v>
      </c>
      <c r="D71" s="151" t="s">
        <v>415</v>
      </c>
      <c r="E71" s="30"/>
      <c r="F71" s="420">
        <f>SUM(F72:F74)</f>
        <v>5967081</v>
      </c>
    </row>
    <row r="72" spans="1:6" s="43" customFormat="1" ht="49.5" customHeight="1" x14ac:dyDescent="0.25">
      <c r="A72" s="76" t="s">
        <v>76</v>
      </c>
      <c r="B72" s="335" t="s">
        <v>227</v>
      </c>
      <c r="C72" s="336" t="s">
        <v>471</v>
      </c>
      <c r="D72" s="148" t="s">
        <v>415</v>
      </c>
      <c r="E72" s="53">
        <v>100</v>
      </c>
      <c r="F72" s="423">
        <f>SUM(прил5!H511)</f>
        <v>5797859</v>
      </c>
    </row>
    <row r="73" spans="1:6" s="43" customFormat="1" ht="30.75" customHeight="1" x14ac:dyDescent="0.25">
      <c r="A73" s="76" t="s">
        <v>537</v>
      </c>
      <c r="B73" s="335" t="s">
        <v>227</v>
      </c>
      <c r="C73" s="336" t="s">
        <v>471</v>
      </c>
      <c r="D73" s="148" t="s">
        <v>415</v>
      </c>
      <c r="E73" s="53">
        <v>200</v>
      </c>
      <c r="F73" s="423">
        <f>SUM(прил5!H512)</f>
        <v>169022</v>
      </c>
    </row>
    <row r="74" spans="1:6" s="43" customFormat="1" ht="18" customHeight="1" x14ac:dyDescent="0.25">
      <c r="A74" s="76" t="s">
        <v>18</v>
      </c>
      <c r="B74" s="335" t="s">
        <v>227</v>
      </c>
      <c r="C74" s="336" t="s">
        <v>471</v>
      </c>
      <c r="D74" s="148" t="s">
        <v>415</v>
      </c>
      <c r="E74" s="53">
        <v>800</v>
      </c>
      <c r="F74" s="423">
        <f>SUM(прил5!H513)</f>
        <v>200</v>
      </c>
    </row>
    <row r="75" spans="1:6" s="43" customFormat="1" ht="34.5" customHeight="1" x14ac:dyDescent="0.25">
      <c r="A75" s="58" t="s">
        <v>110</v>
      </c>
      <c r="B75" s="154" t="s">
        <v>180</v>
      </c>
      <c r="C75" s="249" t="s">
        <v>383</v>
      </c>
      <c r="D75" s="155" t="s">
        <v>384</v>
      </c>
      <c r="E75" s="39"/>
      <c r="F75" s="473">
        <f>SUM(F76+F86+F112)</f>
        <v>64235349</v>
      </c>
    </row>
    <row r="76" spans="1:6" s="43" customFormat="1" ht="48.75" customHeight="1" x14ac:dyDescent="0.25">
      <c r="A76" s="142" t="s">
        <v>122</v>
      </c>
      <c r="B76" s="153" t="s">
        <v>211</v>
      </c>
      <c r="C76" s="161" t="s">
        <v>383</v>
      </c>
      <c r="D76" s="149" t="s">
        <v>384</v>
      </c>
      <c r="E76" s="147"/>
      <c r="F76" s="480">
        <f>SUM(F77)</f>
        <v>3650708</v>
      </c>
    </row>
    <row r="77" spans="1:6" s="43" customFormat="1" ht="48.75" customHeight="1" x14ac:dyDescent="0.25">
      <c r="A77" s="314" t="s">
        <v>407</v>
      </c>
      <c r="B77" s="328" t="s">
        <v>211</v>
      </c>
      <c r="C77" s="329" t="s">
        <v>10</v>
      </c>
      <c r="D77" s="330" t="s">
        <v>384</v>
      </c>
      <c r="E77" s="321"/>
      <c r="F77" s="421">
        <f>SUM(+F78+F84+F81)</f>
        <v>3650708</v>
      </c>
    </row>
    <row r="78" spans="1:6" s="43" customFormat="1" ht="33" customHeight="1" x14ac:dyDescent="0.25">
      <c r="A78" s="27" t="s">
        <v>91</v>
      </c>
      <c r="B78" s="123" t="s">
        <v>211</v>
      </c>
      <c r="C78" s="159" t="s">
        <v>10</v>
      </c>
      <c r="D78" s="151" t="s">
        <v>485</v>
      </c>
      <c r="E78" s="30"/>
      <c r="F78" s="420">
        <f>SUM(F79:F80)</f>
        <v>2677600</v>
      </c>
    </row>
    <row r="79" spans="1:6" s="43" customFormat="1" ht="48.75" customHeight="1" x14ac:dyDescent="0.25">
      <c r="A79" s="54" t="s">
        <v>76</v>
      </c>
      <c r="B79" s="124" t="s">
        <v>211</v>
      </c>
      <c r="C79" s="156" t="s">
        <v>10</v>
      </c>
      <c r="D79" s="148" t="s">
        <v>485</v>
      </c>
      <c r="E79" s="53">
        <v>100</v>
      </c>
      <c r="F79" s="423">
        <f>SUM(прил5!H627)</f>
        <v>2467600</v>
      </c>
    </row>
    <row r="80" spans="1:6" s="43" customFormat="1" ht="33" customHeight="1" x14ac:dyDescent="0.25">
      <c r="A80" s="54" t="s">
        <v>537</v>
      </c>
      <c r="B80" s="124" t="s">
        <v>211</v>
      </c>
      <c r="C80" s="156" t="s">
        <v>10</v>
      </c>
      <c r="D80" s="148" t="s">
        <v>485</v>
      </c>
      <c r="E80" s="53">
        <v>200</v>
      </c>
      <c r="F80" s="423">
        <f>SUM(прил5!H628)</f>
        <v>210000</v>
      </c>
    </row>
    <row r="81" spans="1:6" s="43" customFormat="1" ht="47.25" customHeight="1" x14ac:dyDescent="0.25">
      <c r="A81" s="99" t="s">
        <v>690</v>
      </c>
      <c r="B81" s="265" t="s">
        <v>211</v>
      </c>
      <c r="C81" s="266" t="s">
        <v>10</v>
      </c>
      <c r="D81" s="267" t="s">
        <v>689</v>
      </c>
      <c r="E81" s="28"/>
      <c r="F81" s="420">
        <f>SUM(F82:F83)</f>
        <v>669400</v>
      </c>
    </row>
    <row r="82" spans="1:6" s="43" customFormat="1" ht="48" customHeight="1" x14ac:dyDescent="0.25">
      <c r="A82" s="101" t="s">
        <v>76</v>
      </c>
      <c r="B82" s="262" t="s">
        <v>211</v>
      </c>
      <c r="C82" s="263" t="s">
        <v>10</v>
      </c>
      <c r="D82" s="264" t="s">
        <v>689</v>
      </c>
      <c r="E82" s="2" t="s">
        <v>13</v>
      </c>
      <c r="F82" s="423">
        <f>SUM(прил5!H630)</f>
        <v>603520</v>
      </c>
    </row>
    <row r="83" spans="1:6" s="43" customFormat="1" ht="32.25" customHeight="1" x14ac:dyDescent="0.25">
      <c r="A83" s="110" t="s">
        <v>537</v>
      </c>
      <c r="B83" s="262" t="s">
        <v>211</v>
      </c>
      <c r="C83" s="263" t="s">
        <v>10</v>
      </c>
      <c r="D83" s="264" t="s">
        <v>689</v>
      </c>
      <c r="E83" s="2" t="s">
        <v>16</v>
      </c>
      <c r="F83" s="423">
        <f>SUM(прил5!H631)</f>
        <v>65880</v>
      </c>
    </row>
    <row r="84" spans="1:6" s="43" customFormat="1" ht="33.75" customHeight="1" x14ac:dyDescent="0.25">
      <c r="A84" s="75" t="s">
        <v>75</v>
      </c>
      <c r="B84" s="123" t="s">
        <v>211</v>
      </c>
      <c r="C84" s="159" t="s">
        <v>10</v>
      </c>
      <c r="D84" s="151" t="s">
        <v>388</v>
      </c>
      <c r="E84" s="30"/>
      <c r="F84" s="420">
        <f>SUM(F85)</f>
        <v>303708</v>
      </c>
    </row>
    <row r="85" spans="1:6" s="43" customFormat="1" ht="51.75" customHeight="1" x14ac:dyDescent="0.25">
      <c r="A85" s="54" t="s">
        <v>76</v>
      </c>
      <c r="B85" s="124" t="s">
        <v>211</v>
      </c>
      <c r="C85" s="156" t="s">
        <v>10</v>
      </c>
      <c r="D85" s="148" t="s">
        <v>388</v>
      </c>
      <c r="E85" s="53">
        <v>100</v>
      </c>
      <c r="F85" s="423">
        <f>SUM(прил5!H633)</f>
        <v>303708</v>
      </c>
    </row>
    <row r="86" spans="1:6" s="43" customFormat="1" ht="48" customHeight="1" x14ac:dyDescent="0.25">
      <c r="A86" s="142" t="s">
        <v>160</v>
      </c>
      <c r="B86" s="153" t="s">
        <v>182</v>
      </c>
      <c r="C86" s="161" t="s">
        <v>383</v>
      </c>
      <c r="D86" s="149" t="s">
        <v>384</v>
      </c>
      <c r="E86" s="147"/>
      <c r="F86" s="480">
        <f>SUM(F87)</f>
        <v>45453858</v>
      </c>
    </row>
    <row r="87" spans="1:6" s="43" customFormat="1" ht="48" customHeight="1" x14ac:dyDescent="0.25">
      <c r="A87" s="314" t="s">
        <v>475</v>
      </c>
      <c r="B87" s="328" t="s">
        <v>182</v>
      </c>
      <c r="C87" s="329" t="s">
        <v>10</v>
      </c>
      <c r="D87" s="330" t="s">
        <v>384</v>
      </c>
      <c r="E87" s="321"/>
      <c r="F87" s="421">
        <f>SUM(F88+F90+F93+F96+F99+F108+F110+F104+F106+F102)</f>
        <v>45453858</v>
      </c>
    </row>
    <row r="88" spans="1:6" s="43" customFormat="1" ht="16.5" customHeight="1" x14ac:dyDescent="0.25">
      <c r="A88" s="27" t="s">
        <v>551</v>
      </c>
      <c r="B88" s="123" t="s">
        <v>182</v>
      </c>
      <c r="C88" s="159" t="s">
        <v>10</v>
      </c>
      <c r="D88" s="151" t="s">
        <v>478</v>
      </c>
      <c r="E88" s="30"/>
      <c r="F88" s="420">
        <f>SUM(F89)</f>
        <v>1496409</v>
      </c>
    </row>
    <row r="89" spans="1:6" s="43" customFormat="1" ht="16.5" customHeight="1" x14ac:dyDescent="0.25">
      <c r="A89" s="54" t="s">
        <v>40</v>
      </c>
      <c r="B89" s="124" t="s">
        <v>182</v>
      </c>
      <c r="C89" s="156" t="s">
        <v>10</v>
      </c>
      <c r="D89" s="148" t="s">
        <v>478</v>
      </c>
      <c r="E89" s="53" t="s">
        <v>39</v>
      </c>
      <c r="F89" s="423">
        <f>SUM(прил5!H598)</f>
        <v>1496409</v>
      </c>
    </row>
    <row r="90" spans="1:6" s="43" customFormat="1" ht="33" customHeight="1" x14ac:dyDescent="0.25">
      <c r="A90" s="27" t="s">
        <v>87</v>
      </c>
      <c r="B90" s="123" t="s">
        <v>182</v>
      </c>
      <c r="C90" s="159" t="s">
        <v>10</v>
      </c>
      <c r="D90" s="151" t="s">
        <v>479</v>
      </c>
      <c r="E90" s="30"/>
      <c r="F90" s="420">
        <f>SUM(F91:F92)</f>
        <v>48540</v>
      </c>
    </row>
    <row r="91" spans="1:6" s="43" customFormat="1" ht="30.75" customHeight="1" x14ac:dyDescent="0.25">
      <c r="A91" s="54" t="s">
        <v>537</v>
      </c>
      <c r="B91" s="124" t="s">
        <v>182</v>
      </c>
      <c r="C91" s="156" t="s">
        <v>10</v>
      </c>
      <c r="D91" s="148" t="s">
        <v>479</v>
      </c>
      <c r="E91" s="53" t="s">
        <v>16</v>
      </c>
      <c r="F91" s="423">
        <f>SUM(прил5!H548)</f>
        <v>640</v>
      </c>
    </row>
    <row r="92" spans="1:6" s="43" customFormat="1" ht="16.5" customHeight="1" x14ac:dyDescent="0.25">
      <c r="A92" s="54" t="s">
        <v>40</v>
      </c>
      <c r="B92" s="124" t="s">
        <v>182</v>
      </c>
      <c r="C92" s="156" t="s">
        <v>10</v>
      </c>
      <c r="D92" s="148" t="s">
        <v>479</v>
      </c>
      <c r="E92" s="53" t="s">
        <v>39</v>
      </c>
      <c r="F92" s="423">
        <f>SUM(прил5!H549)</f>
        <v>47900</v>
      </c>
    </row>
    <row r="93" spans="1:6" s="43" customFormat="1" ht="31.5" customHeight="1" x14ac:dyDescent="0.25">
      <c r="A93" s="27" t="s">
        <v>88</v>
      </c>
      <c r="B93" s="123" t="s">
        <v>182</v>
      </c>
      <c r="C93" s="159" t="s">
        <v>10</v>
      </c>
      <c r="D93" s="151" t="s">
        <v>480</v>
      </c>
      <c r="E93" s="30"/>
      <c r="F93" s="420">
        <f>SUM(F94:F95)</f>
        <v>183288</v>
      </c>
    </row>
    <row r="94" spans="1:6" s="43" customFormat="1" ht="33" customHeight="1" x14ac:dyDescent="0.25">
      <c r="A94" s="54" t="s">
        <v>537</v>
      </c>
      <c r="B94" s="124" t="s">
        <v>182</v>
      </c>
      <c r="C94" s="156" t="s">
        <v>10</v>
      </c>
      <c r="D94" s="148" t="s">
        <v>480</v>
      </c>
      <c r="E94" s="53" t="s">
        <v>16</v>
      </c>
      <c r="F94" s="423">
        <f>SUM(прил5!H551)</f>
        <v>2100</v>
      </c>
    </row>
    <row r="95" spans="1:6" s="43" customFormat="1" ht="17.25" customHeight="1" x14ac:dyDescent="0.25">
      <c r="A95" s="54" t="s">
        <v>40</v>
      </c>
      <c r="B95" s="124" t="s">
        <v>182</v>
      </c>
      <c r="C95" s="156" t="s">
        <v>10</v>
      </c>
      <c r="D95" s="148" t="s">
        <v>480</v>
      </c>
      <c r="E95" s="53" t="s">
        <v>39</v>
      </c>
      <c r="F95" s="423">
        <f>SUM(прил5!H552)</f>
        <v>181188</v>
      </c>
    </row>
    <row r="96" spans="1:6" s="43" customFormat="1" ht="15.75" customHeight="1" x14ac:dyDescent="0.25">
      <c r="A96" s="27" t="s">
        <v>89</v>
      </c>
      <c r="B96" s="123" t="s">
        <v>182</v>
      </c>
      <c r="C96" s="159" t="s">
        <v>10</v>
      </c>
      <c r="D96" s="151" t="s">
        <v>481</v>
      </c>
      <c r="E96" s="30"/>
      <c r="F96" s="420">
        <f>SUM(F97:F98)</f>
        <v>3856806</v>
      </c>
    </row>
    <row r="97" spans="1:6" s="43" customFormat="1" ht="30.75" customHeight="1" x14ac:dyDescent="0.25">
      <c r="A97" s="54" t="s">
        <v>537</v>
      </c>
      <c r="B97" s="124" t="s">
        <v>182</v>
      </c>
      <c r="C97" s="156" t="s">
        <v>10</v>
      </c>
      <c r="D97" s="148" t="s">
        <v>481</v>
      </c>
      <c r="E97" s="53" t="s">
        <v>16</v>
      </c>
      <c r="F97" s="423">
        <f>SUM(прил5!H554)</f>
        <v>34400</v>
      </c>
    </row>
    <row r="98" spans="1:6" s="43" customFormat="1" ht="17.25" customHeight="1" x14ac:dyDescent="0.25">
      <c r="A98" s="54" t="s">
        <v>40</v>
      </c>
      <c r="B98" s="124" t="s">
        <v>182</v>
      </c>
      <c r="C98" s="156" t="s">
        <v>10</v>
      </c>
      <c r="D98" s="148" t="s">
        <v>481</v>
      </c>
      <c r="E98" s="53" t="s">
        <v>39</v>
      </c>
      <c r="F98" s="423">
        <f>SUM(прил5!H555)</f>
        <v>3822406</v>
      </c>
    </row>
    <row r="99" spans="1:6" s="43" customFormat="1" ht="16.5" customHeight="1" x14ac:dyDescent="0.25">
      <c r="A99" s="27" t="s">
        <v>90</v>
      </c>
      <c r="B99" s="123" t="s">
        <v>182</v>
      </c>
      <c r="C99" s="159" t="s">
        <v>10</v>
      </c>
      <c r="D99" s="151" t="s">
        <v>482</v>
      </c>
      <c r="E99" s="30"/>
      <c r="F99" s="420">
        <f>SUM(F100:F101)</f>
        <v>305950</v>
      </c>
    </row>
    <row r="100" spans="1:6" s="43" customFormat="1" ht="31.5" customHeight="1" x14ac:dyDescent="0.25">
      <c r="A100" s="54" t="s">
        <v>537</v>
      </c>
      <c r="B100" s="124" t="s">
        <v>182</v>
      </c>
      <c r="C100" s="156" t="s">
        <v>10</v>
      </c>
      <c r="D100" s="148" t="s">
        <v>482</v>
      </c>
      <c r="E100" s="53" t="s">
        <v>16</v>
      </c>
      <c r="F100" s="423">
        <f>SUM(прил5!H557)</f>
        <v>3850</v>
      </c>
    </row>
    <row r="101" spans="1:6" s="43" customFormat="1" ht="17.25" customHeight="1" x14ac:dyDescent="0.25">
      <c r="A101" s="54" t="s">
        <v>40</v>
      </c>
      <c r="B101" s="124" t="s">
        <v>182</v>
      </c>
      <c r="C101" s="156" t="s">
        <v>10</v>
      </c>
      <c r="D101" s="148" t="s">
        <v>482</v>
      </c>
      <c r="E101" s="53" t="s">
        <v>39</v>
      </c>
      <c r="F101" s="423">
        <f>SUM(прил5!H558)</f>
        <v>302100</v>
      </c>
    </row>
    <row r="102" spans="1:6" s="43" customFormat="1" ht="32.25" hidden="1" customHeight="1" x14ac:dyDescent="0.25">
      <c r="A102" s="99" t="s">
        <v>705</v>
      </c>
      <c r="B102" s="220" t="s">
        <v>182</v>
      </c>
      <c r="C102" s="221" t="s">
        <v>10</v>
      </c>
      <c r="D102" s="267" t="s">
        <v>706</v>
      </c>
      <c r="E102" s="31"/>
      <c r="F102" s="420">
        <f>SUM(F103)</f>
        <v>0</v>
      </c>
    </row>
    <row r="103" spans="1:6" s="43" customFormat="1" ht="17.25" hidden="1" customHeight="1" x14ac:dyDescent="0.25">
      <c r="A103" s="3" t="s">
        <v>40</v>
      </c>
      <c r="B103" s="223" t="s">
        <v>182</v>
      </c>
      <c r="C103" s="224" t="s">
        <v>10</v>
      </c>
      <c r="D103" s="264" t="s">
        <v>706</v>
      </c>
      <c r="E103" s="271" t="s">
        <v>39</v>
      </c>
      <c r="F103" s="423">
        <f>SUM(прил5!H600)</f>
        <v>0</v>
      </c>
    </row>
    <row r="104" spans="1:6" s="43" customFormat="1" ht="17.25" customHeight="1" x14ac:dyDescent="0.25">
      <c r="A104" s="99" t="s">
        <v>687</v>
      </c>
      <c r="B104" s="220" t="s">
        <v>182</v>
      </c>
      <c r="C104" s="221" t="s">
        <v>10</v>
      </c>
      <c r="D104" s="267" t="s">
        <v>686</v>
      </c>
      <c r="E104" s="31"/>
      <c r="F104" s="420">
        <f>SUM(F105)</f>
        <v>36313656</v>
      </c>
    </row>
    <row r="105" spans="1:6" s="43" customFormat="1" ht="17.25" customHeight="1" x14ac:dyDescent="0.25">
      <c r="A105" s="3" t="s">
        <v>40</v>
      </c>
      <c r="B105" s="223" t="s">
        <v>182</v>
      </c>
      <c r="C105" s="224" t="s">
        <v>10</v>
      </c>
      <c r="D105" s="264" t="s">
        <v>686</v>
      </c>
      <c r="E105" s="271" t="s">
        <v>39</v>
      </c>
      <c r="F105" s="423">
        <f>SUM(прил5!H602)</f>
        <v>36313656</v>
      </c>
    </row>
    <row r="106" spans="1:6" s="43" customFormat="1" ht="31.5" customHeight="1" x14ac:dyDescent="0.25">
      <c r="A106" s="99" t="s">
        <v>688</v>
      </c>
      <c r="B106" s="220" t="s">
        <v>182</v>
      </c>
      <c r="C106" s="221" t="s">
        <v>10</v>
      </c>
      <c r="D106" s="267" t="s">
        <v>685</v>
      </c>
      <c r="E106" s="31"/>
      <c r="F106" s="420">
        <f>SUM(F107)</f>
        <v>708219</v>
      </c>
    </row>
    <row r="107" spans="1:6" s="43" customFormat="1" ht="30.75" customHeight="1" x14ac:dyDescent="0.25">
      <c r="A107" s="110" t="s">
        <v>537</v>
      </c>
      <c r="B107" s="223" t="s">
        <v>182</v>
      </c>
      <c r="C107" s="224" t="s">
        <v>10</v>
      </c>
      <c r="D107" s="264" t="s">
        <v>685</v>
      </c>
      <c r="E107" s="271" t="s">
        <v>16</v>
      </c>
      <c r="F107" s="423">
        <f>SUM(прил5!H604)</f>
        <v>708219</v>
      </c>
    </row>
    <row r="108" spans="1:6" s="43" customFormat="1" ht="17.25" customHeight="1" x14ac:dyDescent="0.25">
      <c r="A108" s="27" t="s">
        <v>161</v>
      </c>
      <c r="B108" s="123" t="s">
        <v>182</v>
      </c>
      <c r="C108" s="159" t="s">
        <v>10</v>
      </c>
      <c r="D108" s="151" t="s">
        <v>597</v>
      </c>
      <c r="E108" s="30"/>
      <c r="F108" s="420">
        <f>SUM(F109)</f>
        <v>2538990</v>
      </c>
    </row>
    <row r="109" spans="1:6" s="43" customFormat="1" ht="17.25" customHeight="1" x14ac:dyDescent="0.25">
      <c r="A109" s="54" t="s">
        <v>40</v>
      </c>
      <c r="B109" s="124" t="s">
        <v>182</v>
      </c>
      <c r="C109" s="156" t="s">
        <v>10</v>
      </c>
      <c r="D109" s="148" t="s">
        <v>597</v>
      </c>
      <c r="E109" s="53">
        <v>300</v>
      </c>
      <c r="F109" s="423">
        <f>SUM(прил5!H531)</f>
        <v>2538990</v>
      </c>
    </row>
    <row r="110" spans="1:6" s="43" customFormat="1" ht="15.75" customHeight="1" x14ac:dyDescent="0.25">
      <c r="A110" s="27" t="s">
        <v>487</v>
      </c>
      <c r="B110" s="123" t="s">
        <v>182</v>
      </c>
      <c r="C110" s="159" t="s">
        <v>10</v>
      </c>
      <c r="D110" s="151" t="s">
        <v>486</v>
      </c>
      <c r="E110" s="30"/>
      <c r="F110" s="420">
        <f>SUM(F111)</f>
        <v>2000</v>
      </c>
    </row>
    <row r="111" spans="1:6" s="43" customFormat="1" ht="31.5" customHeight="1" x14ac:dyDescent="0.25">
      <c r="A111" s="54" t="s">
        <v>537</v>
      </c>
      <c r="B111" s="124" t="s">
        <v>182</v>
      </c>
      <c r="C111" s="156" t="s">
        <v>10</v>
      </c>
      <c r="D111" s="148" t="s">
        <v>486</v>
      </c>
      <c r="E111" s="53">
        <v>200</v>
      </c>
      <c r="F111" s="423">
        <f>SUM(прил5!H637)</f>
        <v>2000</v>
      </c>
    </row>
    <row r="112" spans="1:6" s="43" customFormat="1" ht="66" customHeight="1" x14ac:dyDescent="0.25">
      <c r="A112" s="142" t="s">
        <v>166</v>
      </c>
      <c r="B112" s="153" t="s">
        <v>210</v>
      </c>
      <c r="C112" s="161" t="s">
        <v>383</v>
      </c>
      <c r="D112" s="149" t="s">
        <v>384</v>
      </c>
      <c r="E112" s="147"/>
      <c r="F112" s="480">
        <f>SUM(F113+F120)</f>
        <v>15130783</v>
      </c>
    </row>
    <row r="113" spans="1:6" s="43" customFormat="1" ht="46.5" customHeight="1" x14ac:dyDescent="0.25">
      <c r="A113" s="314" t="s">
        <v>391</v>
      </c>
      <c r="B113" s="328" t="s">
        <v>210</v>
      </c>
      <c r="C113" s="329" t="s">
        <v>10</v>
      </c>
      <c r="D113" s="330" t="s">
        <v>384</v>
      </c>
      <c r="E113" s="321"/>
      <c r="F113" s="421">
        <f>SUM(F114+F116+F118)</f>
        <v>9530890</v>
      </c>
    </row>
    <row r="114" spans="1:6" s="43" customFormat="1" ht="51" customHeight="1" x14ac:dyDescent="0.25">
      <c r="A114" s="27" t="s">
        <v>77</v>
      </c>
      <c r="B114" s="123" t="s">
        <v>210</v>
      </c>
      <c r="C114" s="159" t="s">
        <v>10</v>
      </c>
      <c r="D114" s="151" t="s">
        <v>392</v>
      </c>
      <c r="E114" s="30"/>
      <c r="F114" s="420">
        <f>SUM(F115)</f>
        <v>1004100</v>
      </c>
    </row>
    <row r="115" spans="1:6" s="43" customFormat="1" ht="48" customHeight="1" x14ac:dyDescent="0.25">
      <c r="A115" s="54" t="s">
        <v>76</v>
      </c>
      <c r="B115" s="124" t="s">
        <v>210</v>
      </c>
      <c r="C115" s="156" t="s">
        <v>10</v>
      </c>
      <c r="D115" s="148" t="s">
        <v>392</v>
      </c>
      <c r="E115" s="53">
        <v>100</v>
      </c>
      <c r="F115" s="423">
        <f>SUM(прил5!H41)</f>
        <v>1004100</v>
      </c>
    </row>
    <row r="116" spans="1:6" s="43" customFormat="1" ht="32.25" customHeight="1" x14ac:dyDescent="0.25">
      <c r="A116" s="27" t="s">
        <v>365</v>
      </c>
      <c r="B116" s="123" t="s">
        <v>210</v>
      </c>
      <c r="C116" s="159" t="s">
        <v>10</v>
      </c>
      <c r="D116" s="151" t="s">
        <v>483</v>
      </c>
      <c r="E116" s="30"/>
      <c r="F116" s="420">
        <f>SUM(F117:F117)</f>
        <v>8505790</v>
      </c>
    </row>
    <row r="117" spans="1:6" s="43" customFormat="1" ht="17.25" customHeight="1" x14ac:dyDescent="0.25">
      <c r="A117" s="54" t="s">
        <v>40</v>
      </c>
      <c r="B117" s="124" t="s">
        <v>210</v>
      </c>
      <c r="C117" s="156" t="s">
        <v>10</v>
      </c>
      <c r="D117" s="148" t="s">
        <v>483</v>
      </c>
      <c r="E117" s="53">
        <v>300</v>
      </c>
      <c r="F117" s="423">
        <f>SUM(прил5!H608)</f>
        <v>8505790</v>
      </c>
    </row>
    <row r="118" spans="1:6" s="43" customFormat="1" ht="33.75" customHeight="1" x14ac:dyDescent="0.25">
      <c r="A118" s="27" t="s">
        <v>102</v>
      </c>
      <c r="B118" s="123" t="s">
        <v>210</v>
      </c>
      <c r="C118" s="159" t="s">
        <v>10</v>
      </c>
      <c r="D118" s="151" t="s">
        <v>393</v>
      </c>
      <c r="E118" s="30"/>
      <c r="F118" s="420">
        <f>SUM(F119)</f>
        <v>21000</v>
      </c>
    </row>
    <row r="119" spans="1:6" s="43" customFormat="1" ht="32.25" customHeight="1" x14ac:dyDescent="0.25">
      <c r="A119" s="54" t="s">
        <v>537</v>
      </c>
      <c r="B119" s="124" t="s">
        <v>210</v>
      </c>
      <c r="C119" s="156" t="s">
        <v>10</v>
      </c>
      <c r="D119" s="148" t="s">
        <v>393</v>
      </c>
      <c r="E119" s="53">
        <v>200</v>
      </c>
      <c r="F119" s="423">
        <f>SUM(прил5!H43+прил5!H417+прил5!H641)</f>
        <v>21000</v>
      </c>
    </row>
    <row r="120" spans="1:6" s="43" customFormat="1" ht="33" customHeight="1" x14ac:dyDescent="0.25">
      <c r="A120" s="314" t="s">
        <v>825</v>
      </c>
      <c r="B120" s="328" t="s">
        <v>210</v>
      </c>
      <c r="C120" s="329" t="s">
        <v>12</v>
      </c>
      <c r="D120" s="330" t="s">
        <v>384</v>
      </c>
      <c r="E120" s="321"/>
      <c r="F120" s="421">
        <f>SUM(F121)</f>
        <v>5599893</v>
      </c>
    </row>
    <row r="121" spans="1:6" s="43" customFormat="1" ht="51" customHeight="1" x14ac:dyDescent="0.25">
      <c r="A121" s="27" t="s">
        <v>826</v>
      </c>
      <c r="B121" s="123" t="s">
        <v>210</v>
      </c>
      <c r="C121" s="159" t="s">
        <v>12</v>
      </c>
      <c r="D121" s="151" t="s">
        <v>827</v>
      </c>
      <c r="E121" s="30"/>
      <c r="F121" s="420">
        <f>SUM(F122)</f>
        <v>5599893</v>
      </c>
    </row>
    <row r="122" spans="1:6" s="43" customFormat="1" ht="19.5" customHeight="1" x14ac:dyDescent="0.25">
      <c r="A122" s="54" t="s">
        <v>40</v>
      </c>
      <c r="B122" s="124" t="s">
        <v>210</v>
      </c>
      <c r="C122" s="156" t="s">
        <v>12</v>
      </c>
      <c r="D122" s="148" t="s">
        <v>827</v>
      </c>
      <c r="E122" s="53">
        <v>100</v>
      </c>
      <c r="F122" s="423">
        <f>SUM(прил5!H611)</f>
        <v>5599893</v>
      </c>
    </row>
    <row r="123" spans="1:6" s="43" customFormat="1" ht="31.5" x14ac:dyDescent="0.25">
      <c r="A123" s="130" t="s">
        <v>362</v>
      </c>
      <c r="B123" s="154" t="s">
        <v>441</v>
      </c>
      <c r="C123" s="249" t="s">
        <v>383</v>
      </c>
      <c r="D123" s="155" t="s">
        <v>384</v>
      </c>
      <c r="E123" s="39"/>
      <c r="F123" s="473">
        <f>SUM(F124+F222+F245+F249)</f>
        <v>318193545</v>
      </c>
    </row>
    <row r="124" spans="1:6" s="43" customFormat="1" ht="47.25" x14ac:dyDescent="0.25">
      <c r="A124" s="146" t="s">
        <v>238</v>
      </c>
      <c r="B124" s="153" t="s">
        <v>215</v>
      </c>
      <c r="C124" s="161" t="s">
        <v>383</v>
      </c>
      <c r="D124" s="149" t="s">
        <v>384</v>
      </c>
      <c r="E124" s="147"/>
      <c r="F124" s="480">
        <f>SUM(F125+F155+F213+F219+F216)</f>
        <v>293316836</v>
      </c>
    </row>
    <row r="125" spans="1:6" s="43" customFormat="1" ht="16.5" customHeight="1" x14ac:dyDescent="0.25">
      <c r="A125" s="327" t="s">
        <v>442</v>
      </c>
      <c r="B125" s="328" t="s">
        <v>215</v>
      </c>
      <c r="C125" s="329" t="s">
        <v>10</v>
      </c>
      <c r="D125" s="330" t="s">
        <v>384</v>
      </c>
      <c r="E125" s="321"/>
      <c r="F125" s="421">
        <f>SUM(F131+F133+F138+F140+F143+F149+F153+F136+F145+F147+F126+F129)</f>
        <v>41250676</v>
      </c>
    </row>
    <row r="126" spans="1:6" s="43" customFormat="1" ht="47.25" x14ac:dyDescent="0.25">
      <c r="A126" s="150" t="s">
        <v>888</v>
      </c>
      <c r="B126" s="123" t="s">
        <v>215</v>
      </c>
      <c r="C126" s="159" t="s">
        <v>10</v>
      </c>
      <c r="D126" s="151" t="s">
        <v>881</v>
      </c>
      <c r="E126" s="30"/>
      <c r="F126" s="420">
        <f>SUM(F127:F128)</f>
        <v>1465157</v>
      </c>
    </row>
    <row r="127" spans="1:6" s="43" customFormat="1" ht="47.25" x14ac:dyDescent="0.25">
      <c r="A127" s="129" t="s">
        <v>76</v>
      </c>
      <c r="B127" s="124" t="s">
        <v>215</v>
      </c>
      <c r="C127" s="156" t="s">
        <v>10</v>
      </c>
      <c r="D127" s="148" t="s">
        <v>881</v>
      </c>
      <c r="E127" s="53">
        <v>100</v>
      </c>
      <c r="F127" s="423">
        <f>SUM(прил5!H260)</f>
        <v>1020157</v>
      </c>
    </row>
    <row r="128" spans="1:6" s="43" customFormat="1" ht="16.5" customHeight="1" x14ac:dyDescent="0.25">
      <c r="A128" s="76" t="s">
        <v>40</v>
      </c>
      <c r="B128" s="124" t="s">
        <v>215</v>
      </c>
      <c r="C128" s="156" t="s">
        <v>10</v>
      </c>
      <c r="D128" s="148" t="s">
        <v>881</v>
      </c>
      <c r="E128" s="53">
        <v>300</v>
      </c>
      <c r="F128" s="423">
        <f>SUM(прил5!H261)</f>
        <v>445000</v>
      </c>
    </row>
    <row r="129" spans="1:6" s="43" customFormat="1" ht="78.75" x14ac:dyDescent="0.25">
      <c r="A129" s="75" t="s">
        <v>889</v>
      </c>
      <c r="B129" s="123" t="s">
        <v>215</v>
      </c>
      <c r="C129" s="159" t="s">
        <v>10</v>
      </c>
      <c r="D129" s="151" t="s">
        <v>882</v>
      </c>
      <c r="E129" s="30"/>
      <c r="F129" s="481">
        <f>SUM(F130)</f>
        <v>193420</v>
      </c>
    </row>
    <row r="130" spans="1:6" s="43" customFormat="1" ht="31.5" x14ac:dyDescent="0.25">
      <c r="A130" s="76" t="s">
        <v>537</v>
      </c>
      <c r="B130" s="124" t="s">
        <v>215</v>
      </c>
      <c r="C130" s="156" t="s">
        <v>10</v>
      </c>
      <c r="D130" s="148" t="s">
        <v>882</v>
      </c>
      <c r="E130" s="53">
        <v>200</v>
      </c>
      <c r="F130" s="423">
        <f>SUM(прил5!H263)</f>
        <v>193420</v>
      </c>
    </row>
    <row r="131" spans="1:6" s="43" customFormat="1" ht="18" customHeight="1" x14ac:dyDescent="0.25">
      <c r="A131" s="75" t="s">
        <v>165</v>
      </c>
      <c r="B131" s="123" t="s">
        <v>215</v>
      </c>
      <c r="C131" s="159" t="s">
        <v>10</v>
      </c>
      <c r="D131" s="151" t="s">
        <v>484</v>
      </c>
      <c r="E131" s="30"/>
      <c r="F131" s="420">
        <f>SUM(F132:F132)</f>
        <v>1985092</v>
      </c>
    </row>
    <row r="132" spans="1:6" s="43" customFormat="1" ht="17.25" customHeight="1" x14ac:dyDescent="0.25">
      <c r="A132" s="76" t="s">
        <v>40</v>
      </c>
      <c r="B132" s="124" t="s">
        <v>215</v>
      </c>
      <c r="C132" s="156" t="s">
        <v>10</v>
      </c>
      <c r="D132" s="148" t="s">
        <v>484</v>
      </c>
      <c r="E132" s="53">
        <v>300</v>
      </c>
      <c r="F132" s="423">
        <f>SUM(прил5!H616)</f>
        <v>1985092</v>
      </c>
    </row>
    <row r="133" spans="1:6" s="43" customFormat="1" ht="94.5" x14ac:dyDescent="0.25">
      <c r="A133" s="150" t="s">
        <v>143</v>
      </c>
      <c r="B133" s="123" t="s">
        <v>215</v>
      </c>
      <c r="C133" s="159" t="s">
        <v>10</v>
      </c>
      <c r="D133" s="151" t="s">
        <v>444</v>
      </c>
      <c r="E133" s="30"/>
      <c r="F133" s="420">
        <f>SUM(F134:F135)</f>
        <v>18429532</v>
      </c>
    </row>
    <row r="134" spans="1:6" s="43" customFormat="1" ht="47.25" x14ac:dyDescent="0.25">
      <c r="A134" s="129" t="s">
        <v>76</v>
      </c>
      <c r="B134" s="124" t="s">
        <v>215</v>
      </c>
      <c r="C134" s="156" t="s">
        <v>10</v>
      </c>
      <c r="D134" s="148" t="s">
        <v>444</v>
      </c>
      <c r="E134" s="53">
        <v>100</v>
      </c>
      <c r="F134" s="423">
        <f>SUM(прил5!H265)</f>
        <v>18218061</v>
      </c>
    </row>
    <row r="135" spans="1:6" s="43" customFormat="1" ht="30.75" customHeight="1" x14ac:dyDescent="0.25">
      <c r="A135" s="76" t="s">
        <v>537</v>
      </c>
      <c r="B135" s="124" t="s">
        <v>215</v>
      </c>
      <c r="C135" s="156" t="s">
        <v>10</v>
      </c>
      <c r="D135" s="148" t="s">
        <v>444</v>
      </c>
      <c r="E135" s="53">
        <v>200</v>
      </c>
      <c r="F135" s="423">
        <f>SUM(прил5!H266)</f>
        <v>211471</v>
      </c>
    </row>
    <row r="136" spans="1:6" s="43" customFormat="1" ht="34.5" customHeight="1" x14ac:dyDescent="0.25">
      <c r="A136" s="75" t="s">
        <v>534</v>
      </c>
      <c r="B136" s="123" t="s">
        <v>215</v>
      </c>
      <c r="C136" s="159" t="s">
        <v>10</v>
      </c>
      <c r="D136" s="151" t="s">
        <v>533</v>
      </c>
      <c r="E136" s="30"/>
      <c r="F136" s="481">
        <f>SUM(F137)</f>
        <v>0</v>
      </c>
    </row>
    <row r="137" spans="1:6" s="43" customFormat="1" ht="30.75" customHeight="1" x14ac:dyDescent="0.25">
      <c r="A137" s="76" t="s">
        <v>537</v>
      </c>
      <c r="B137" s="124" t="s">
        <v>215</v>
      </c>
      <c r="C137" s="156" t="s">
        <v>10</v>
      </c>
      <c r="D137" s="148" t="s">
        <v>533</v>
      </c>
      <c r="E137" s="53">
        <v>200</v>
      </c>
      <c r="F137" s="423">
        <f>SUM(прил5!H268)</f>
        <v>0</v>
      </c>
    </row>
    <row r="138" spans="1:6" s="43" customFormat="1" ht="30.75" customHeight="1" x14ac:dyDescent="0.25">
      <c r="A138" s="75" t="s">
        <v>544</v>
      </c>
      <c r="B138" s="123" t="s">
        <v>215</v>
      </c>
      <c r="C138" s="159" t="s">
        <v>10</v>
      </c>
      <c r="D138" s="151" t="s">
        <v>543</v>
      </c>
      <c r="E138" s="30"/>
      <c r="F138" s="420">
        <f>SUM(F139)</f>
        <v>8466</v>
      </c>
    </row>
    <row r="139" spans="1:6" s="43" customFormat="1" ht="16.5" customHeight="1" x14ac:dyDescent="0.25">
      <c r="A139" s="76" t="s">
        <v>40</v>
      </c>
      <c r="B139" s="124" t="s">
        <v>215</v>
      </c>
      <c r="C139" s="156" t="s">
        <v>10</v>
      </c>
      <c r="D139" s="148" t="s">
        <v>543</v>
      </c>
      <c r="E139" s="53">
        <v>300</v>
      </c>
      <c r="F139" s="423">
        <f>SUM(прил5!H563)</f>
        <v>8466</v>
      </c>
    </row>
    <row r="140" spans="1:6" s="43" customFormat="1" ht="66" customHeight="1" x14ac:dyDescent="0.25">
      <c r="A140" s="75" t="s">
        <v>96</v>
      </c>
      <c r="B140" s="123" t="s">
        <v>215</v>
      </c>
      <c r="C140" s="159" t="s">
        <v>10</v>
      </c>
      <c r="D140" s="151" t="s">
        <v>477</v>
      </c>
      <c r="E140" s="30"/>
      <c r="F140" s="420">
        <f>SUM(F141:F142)</f>
        <v>756442</v>
      </c>
    </row>
    <row r="141" spans="1:6" s="43" customFormat="1" ht="30.75" customHeight="1" x14ac:dyDescent="0.25">
      <c r="A141" s="76" t="s">
        <v>537</v>
      </c>
      <c r="B141" s="124" t="s">
        <v>215</v>
      </c>
      <c r="C141" s="156" t="s">
        <v>10</v>
      </c>
      <c r="D141" s="148" t="s">
        <v>477</v>
      </c>
      <c r="E141" s="53">
        <v>200</v>
      </c>
      <c r="F141" s="423">
        <f>SUM(прил5!H565)</f>
        <v>5070</v>
      </c>
    </row>
    <row r="142" spans="1:6" s="43" customFormat="1" ht="17.25" customHeight="1" x14ac:dyDescent="0.25">
      <c r="A142" s="76" t="s">
        <v>40</v>
      </c>
      <c r="B142" s="124" t="s">
        <v>215</v>
      </c>
      <c r="C142" s="156" t="s">
        <v>10</v>
      </c>
      <c r="D142" s="148" t="s">
        <v>477</v>
      </c>
      <c r="E142" s="53">
        <v>300</v>
      </c>
      <c r="F142" s="423">
        <f>SUM(прил5!H566)</f>
        <v>751372</v>
      </c>
    </row>
    <row r="143" spans="1:6" s="43" customFormat="1" ht="31.5" customHeight="1" x14ac:dyDescent="0.25">
      <c r="A143" s="75" t="s">
        <v>446</v>
      </c>
      <c r="B143" s="123" t="s">
        <v>215</v>
      </c>
      <c r="C143" s="159" t="s">
        <v>10</v>
      </c>
      <c r="D143" s="151" t="s">
        <v>447</v>
      </c>
      <c r="E143" s="30"/>
      <c r="F143" s="420">
        <f>SUM(F144)</f>
        <v>103284</v>
      </c>
    </row>
    <row r="144" spans="1:6" s="43" customFormat="1" ht="30.75" customHeight="1" x14ac:dyDescent="0.25">
      <c r="A144" s="76" t="s">
        <v>537</v>
      </c>
      <c r="B144" s="124" t="s">
        <v>215</v>
      </c>
      <c r="C144" s="156" t="s">
        <v>10</v>
      </c>
      <c r="D144" s="148" t="s">
        <v>447</v>
      </c>
      <c r="E144" s="53">
        <v>200</v>
      </c>
      <c r="F144" s="423">
        <f>SUM(прил5!H568)</f>
        <v>103284</v>
      </c>
    </row>
    <row r="145" spans="1:6" s="43" customFormat="1" ht="78.75" x14ac:dyDescent="0.25">
      <c r="A145" s="543" t="s">
        <v>845</v>
      </c>
      <c r="B145" s="220" t="s">
        <v>215</v>
      </c>
      <c r="C145" s="221" t="s">
        <v>10</v>
      </c>
      <c r="D145" s="222" t="s">
        <v>828</v>
      </c>
      <c r="E145" s="28"/>
      <c r="F145" s="420">
        <f>SUM(F146)</f>
        <v>1629354</v>
      </c>
    </row>
    <row r="146" spans="1:6" s="43" customFormat="1" ht="31.5" x14ac:dyDescent="0.25">
      <c r="A146" s="110" t="s">
        <v>537</v>
      </c>
      <c r="B146" s="223" t="s">
        <v>215</v>
      </c>
      <c r="C146" s="224" t="s">
        <v>10</v>
      </c>
      <c r="D146" s="225" t="s">
        <v>828</v>
      </c>
      <c r="E146" s="2" t="s">
        <v>16</v>
      </c>
      <c r="F146" s="423">
        <f>SUM(прил5!H270)</f>
        <v>1629354</v>
      </c>
    </row>
    <row r="147" spans="1:6" s="43" customFormat="1" ht="78.75" x14ac:dyDescent="0.25">
      <c r="A147" s="543" t="s">
        <v>846</v>
      </c>
      <c r="B147" s="220" t="s">
        <v>215</v>
      </c>
      <c r="C147" s="221" t="s">
        <v>10</v>
      </c>
      <c r="D147" s="222" t="s">
        <v>829</v>
      </c>
      <c r="E147" s="28"/>
      <c r="F147" s="420">
        <f>SUM(F148)</f>
        <v>1086236</v>
      </c>
    </row>
    <row r="148" spans="1:6" s="43" customFormat="1" ht="31.5" x14ac:dyDescent="0.25">
      <c r="A148" s="110" t="s">
        <v>537</v>
      </c>
      <c r="B148" s="259" t="s">
        <v>215</v>
      </c>
      <c r="C148" s="260" t="s">
        <v>10</v>
      </c>
      <c r="D148" s="225" t="s">
        <v>829</v>
      </c>
      <c r="E148" s="44" t="s">
        <v>16</v>
      </c>
      <c r="F148" s="423">
        <f>SUM(прил5!H272)</f>
        <v>1086236</v>
      </c>
    </row>
    <row r="149" spans="1:6" s="43" customFormat="1" ht="33.75" customHeight="1" x14ac:dyDescent="0.25">
      <c r="A149" s="75" t="s">
        <v>84</v>
      </c>
      <c r="B149" s="123" t="s">
        <v>215</v>
      </c>
      <c r="C149" s="159" t="s">
        <v>10</v>
      </c>
      <c r="D149" s="151" t="s">
        <v>415</v>
      </c>
      <c r="E149" s="30"/>
      <c r="F149" s="420">
        <f>SUM(F150:F152)</f>
        <v>15571893</v>
      </c>
    </row>
    <row r="150" spans="1:6" s="43" customFormat="1" ht="48.75" customHeight="1" x14ac:dyDescent="0.25">
      <c r="A150" s="76" t="s">
        <v>76</v>
      </c>
      <c r="B150" s="124" t="s">
        <v>215</v>
      </c>
      <c r="C150" s="156" t="s">
        <v>10</v>
      </c>
      <c r="D150" s="148" t="s">
        <v>415</v>
      </c>
      <c r="E150" s="53">
        <v>100</v>
      </c>
      <c r="F150" s="423">
        <f>SUM(прил5!H274)</f>
        <v>6506545</v>
      </c>
    </row>
    <row r="151" spans="1:6" s="43" customFormat="1" ht="31.5" customHeight="1" x14ac:dyDescent="0.25">
      <c r="A151" s="76" t="s">
        <v>537</v>
      </c>
      <c r="B151" s="124" t="s">
        <v>215</v>
      </c>
      <c r="C151" s="156" t="s">
        <v>10</v>
      </c>
      <c r="D151" s="148" t="s">
        <v>415</v>
      </c>
      <c r="E151" s="53">
        <v>200</v>
      </c>
      <c r="F151" s="423">
        <f>SUM(прил5!H275)</f>
        <v>8522986</v>
      </c>
    </row>
    <row r="152" spans="1:6" s="43" customFormat="1" ht="17.25" customHeight="1" x14ac:dyDescent="0.25">
      <c r="A152" s="76" t="s">
        <v>18</v>
      </c>
      <c r="B152" s="124" t="s">
        <v>215</v>
      </c>
      <c r="C152" s="156" t="s">
        <v>10</v>
      </c>
      <c r="D152" s="148" t="s">
        <v>415</v>
      </c>
      <c r="E152" s="53">
        <v>800</v>
      </c>
      <c r="F152" s="423">
        <f>SUM(прил5!H276)</f>
        <v>542362</v>
      </c>
    </row>
    <row r="153" spans="1:6" s="43" customFormat="1" ht="34.5" customHeight="1" x14ac:dyDescent="0.25">
      <c r="A153" s="75" t="s">
        <v>532</v>
      </c>
      <c r="B153" s="123" t="s">
        <v>215</v>
      </c>
      <c r="C153" s="159" t="s">
        <v>10</v>
      </c>
      <c r="D153" s="151" t="s">
        <v>883</v>
      </c>
      <c r="E153" s="30"/>
      <c r="F153" s="420">
        <f>SUM(F154)</f>
        <v>21800</v>
      </c>
    </row>
    <row r="154" spans="1:6" s="43" customFormat="1" ht="31.5" x14ac:dyDescent="0.25">
      <c r="A154" s="76" t="s">
        <v>537</v>
      </c>
      <c r="B154" s="124" t="s">
        <v>215</v>
      </c>
      <c r="C154" s="156" t="s">
        <v>10</v>
      </c>
      <c r="D154" s="148" t="s">
        <v>883</v>
      </c>
      <c r="E154" s="53">
        <v>200</v>
      </c>
      <c r="F154" s="423">
        <f>SUM(прил5!H278)</f>
        <v>21800</v>
      </c>
    </row>
    <row r="155" spans="1:6" s="43" customFormat="1" ht="17.25" customHeight="1" x14ac:dyDescent="0.25">
      <c r="A155" s="327" t="s">
        <v>452</v>
      </c>
      <c r="B155" s="328" t="s">
        <v>215</v>
      </c>
      <c r="C155" s="329" t="s">
        <v>12</v>
      </c>
      <c r="D155" s="330" t="s">
        <v>384</v>
      </c>
      <c r="E155" s="321"/>
      <c r="F155" s="421">
        <f>SUM(F161+F164+F167+F172+F182+F184+F206+F189+F198+F204+F202+F208+F170+F187+F180+F174+F176+F178+F192+F194+F196+F156+F159+F211)</f>
        <v>248775397</v>
      </c>
    </row>
    <row r="156" spans="1:6" s="43" customFormat="1" ht="47.25" x14ac:dyDescent="0.25">
      <c r="A156" s="150" t="s">
        <v>888</v>
      </c>
      <c r="B156" s="123" t="s">
        <v>215</v>
      </c>
      <c r="C156" s="159" t="s">
        <v>12</v>
      </c>
      <c r="D156" s="151" t="s">
        <v>881</v>
      </c>
      <c r="E156" s="30"/>
      <c r="F156" s="420">
        <f>SUM(F157:F158)</f>
        <v>9516264</v>
      </c>
    </row>
    <row r="157" spans="1:6" s="43" customFormat="1" ht="47.25" x14ac:dyDescent="0.25">
      <c r="A157" s="129" t="s">
        <v>76</v>
      </c>
      <c r="B157" s="124" t="s">
        <v>215</v>
      </c>
      <c r="C157" s="156" t="s">
        <v>12</v>
      </c>
      <c r="D157" s="148" t="s">
        <v>881</v>
      </c>
      <c r="E157" s="53">
        <v>100</v>
      </c>
      <c r="F157" s="423">
        <f>SUM(прил5!H289)</f>
        <v>6944264</v>
      </c>
    </row>
    <row r="158" spans="1:6" s="43" customFormat="1" ht="16.5" customHeight="1" x14ac:dyDescent="0.25">
      <c r="A158" s="76" t="s">
        <v>40</v>
      </c>
      <c r="B158" s="124" t="s">
        <v>215</v>
      </c>
      <c r="C158" s="156" t="s">
        <v>12</v>
      </c>
      <c r="D158" s="148" t="s">
        <v>881</v>
      </c>
      <c r="E158" s="53">
        <v>300</v>
      </c>
      <c r="F158" s="423">
        <f>SUM(прил5!H290)</f>
        <v>2572000</v>
      </c>
    </row>
    <row r="159" spans="1:6" s="43" customFormat="1" ht="78.75" x14ac:dyDescent="0.25">
      <c r="A159" s="75" t="s">
        <v>889</v>
      </c>
      <c r="B159" s="123" t="s">
        <v>215</v>
      </c>
      <c r="C159" s="159" t="s">
        <v>12</v>
      </c>
      <c r="D159" s="151" t="s">
        <v>882</v>
      </c>
      <c r="E159" s="30"/>
      <c r="F159" s="481">
        <f>SUM(F160)</f>
        <v>205481</v>
      </c>
    </row>
    <row r="160" spans="1:6" s="43" customFormat="1" ht="31.5" x14ac:dyDescent="0.25">
      <c r="A160" s="76" t="s">
        <v>537</v>
      </c>
      <c r="B160" s="124" t="s">
        <v>215</v>
      </c>
      <c r="C160" s="156" t="s">
        <v>12</v>
      </c>
      <c r="D160" s="148" t="s">
        <v>882</v>
      </c>
      <c r="E160" s="53">
        <v>200</v>
      </c>
      <c r="F160" s="423">
        <f>SUM(прил5!H292)</f>
        <v>205481</v>
      </c>
    </row>
    <row r="161" spans="1:6" s="43" customFormat="1" ht="81" customHeight="1" x14ac:dyDescent="0.25">
      <c r="A161" s="75" t="s">
        <v>145</v>
      </c>
      <c r="B161" s="123" t="s">
        <v>215</v>
      </c>
      <c r="C161" s="159" t="s">
        <v>12</v>
      </c>
      <c r="D161" s="151" t="s">
        <v>445</v>
      </c>
      <c r="E161" s="30"/>
      <c r="F161" s="420">
        <f>SUM(F162:F163)</f>
        <v>165576256</v>
      </c>
    </row>
    <row r="162" spans="1:6" s="43" customFormat="1" ht="47.25" x14ac:dyDescent="0.25">
      <c r="A162" s="129" t="s">
        <v>76</v>
      </c>
      <c r="B162" s="124" t="s">
        <v>215</v>
      </c>
      <c r="C162" s="156" t="s">
        <v>12</v>
      </c>
      <c r="D162" s="148" t="s">
        <v>445</v>
      </c>
      <c r="E162" s="53">
        <v>100</v>
      </c>
      <c r="F162" s="423">
        <f>SUM(прил5!H294)</f>
        <v>159931011</v>
      </c>
    </row>
    <row r="163" spans="1:6" s="43" customFormat="1" ht="30.75" customHeight="1" x14ac:dyDescent="0.25">
      <c r="A163" s="76" t="s">
        <v>537</v>
      </c>
      <c r="B163" s="124" t="s">
        <v>215</v>
      </c>
      <c r="C163" s="156" t="s">
        <v>12</v>
      </c>
      <c r="D163" s="148" t="s">
        <v>445</v>
      </c>
      <c r="E163" s="53">
        <v>200</v>
      </c>
      <c r="F163" s="423">
        <f>SUM(прил5!H295)</f>
        <v>5645245</v>
      </c>
    </row>
    <row r="164" spans="1:6" s="43" customFormat="1" ht="30.75" customHeight="1" x14ac:dyDescent="0.25">
      <c r="A164" s="75" t="s">
        <v>544</v>
      </c>
      <c r="B164" s="123" t="s">
        <v>215</v>
      </c>
      <c r="C164" s="159" t="s">
        <v>12</v>
      </c>
      <c r="D164" s="151" t="s">
        <v>543</v>
      </c>
      <c r="E164" s="30"/>
      <c r="F164" s="420">
        <f>SUM(F165:F166)</f>
        <v>158226</v>
      </c>
    </row>
    <row r="165" spans="1:6" s="43" customFormat="1" ht="48.75" customHeight="1" x14ac:dyDescent="0.25">
      <c r="A165" s="76" t="s">
        <v>76</v>
      </c>
      <c r="B165" s="124" t="s">
        <v>215</v>
      </c>
      <c r="C165" s="156" t="s">
        <v>12</v>
      </c>
      <c r="D165" s="148" t="s">
        <v>543</v>
      </c>
      <c r="E165" s="53">
        <v>100</v>
      </c>
      <c r="F165" s="423">
        <f>SUM(прил5!H297+прил5!H573)</f>
        <v>135026</v>
      </c>
    </row>
    <row r="166" spans="1:6" s="43" customFormat="1" ht="19.5" customHeight="1" x14ac:dyDescent="0.25">
      <c r="A166" s="76" t="s">
        <v>40</v>
      </c>
      <c r="B166" s="124" t="s">
        <v>215</v>
      </c>
      <c r="C166" s="156" t="s">
        <v>12</v>
      </c>
      <c r="D166" s="148" t="s">
        <v>543</v>
      </c>
      <c r="E166" s="53">
        <v>300</v>
      </c>
      <c r="F166" s="423">
        <f>SUM(прил5!H298)</f>
        <v>23200</v>
      </c>
    </row>
    <row r="167" spans="1:6" s="43" customFormat="1" ht="64.5" customHeight="1" x14ac:dyDescent="0.25">
      <c r="A167" s="75" t="s">
        <v>96</v>
      </c>
      <c r="B167" s="123" t="s">
        <v>215</v>
      </c>
      <c r="C167" s="159" t="s">
        <v>12</v>
      </c>
      <c r="D167" s="151" t="s">
        <v>477</v>
      </c>
      <c r="E167" s="30"/>
      <c r="F167" s="420">
        <f>SUM(F168:F169)</f>
        <v>4184058</v>
      </c>
    </row>
    <row r="168" spans="1:6" s="43" customFormat="1" ht="30" customHeight="1" x14ac:dyDescent="0.25">
      <c r="A168" s="76" t="s">
        <v>537</v>
      </c>
      <c r="B168" s="124" t="s">
        <v>215</v>
      </c>
      <c r="C168" s="156" t="s">
        <v>12</v>
      </c>
      <c r="D168" s="148" t="s">
        <v>477</v>
      </c>
      <c r="E168" s="53">
        <v>200</v>
      </c>
      <c r="F168" s="423">
        <f>SUM(прил5!H575)</f>
        <v>44837</v>
      </c>
    </row>
    <row r="169" spans="1:6" s="43" customFormat="1" ht="16.5" customHeight="1" x14ac:dyDescent="0.25">
      <c r="A169" s="76" t="s">
        <v>40</v>
      </c>
      <c r="B169" s="124" t="s">
        <v>215</v>
      </c>
      <c r="C169" s="156" t="s">
        <v>12</v>
      </c>
      <c r="D169" s="148" t="s">
        <v>477</v>
      </c>
      <c r="E169" s="53">
        <v>300</v>
      </c>
      <c r="F169" s="423">
        <f>SUM(прил5!H576)</f>
        <v>4139221</v>
      </c>
    </row>
    <row r="170" spans="1:6" s="43" customFormat="1" ht="50.25" customHeight="1" x14ac:dyDescent="0.25">
      <c r="A170" s="75" t="s">
        <v>639</v>
      </c>
      <c r="B170" s="123" t="s">
        <v>215</v>
      </c>
      <c r="C170" s="159" t="s">
        <v>12</v>
      </c>
      <c r="D170" s="151" t="s">
        <v>638</v>
      </c>
      <c r="E170" s="30"/>
      <c r="F170" s="420">
        <f>SUM(F171)</f>
        <v>436961</v>
      </c>
    </row>
    <row r="171" spans="1:6" s="43" customFormat="1" ht="34.5" customHeight="1" x14ac:dyDescent="0.25">
      <c r="A171" s="76" t="s">
        <v>537</v>
      </c>
      <c r="B171" s="124" t="s">
        <v>215</v>
      </c>
      <c r="C171" s="156" t="s">
        <v>12</v>
      </c>
      <c r="D171" s="148" t="s">
        <v>638</v>
      </c>
      <c r="E171" s="53">
        <v>200</v>
      </c>
      <c r="F171" s="423">
        <f>SUM(прил5!H300)</f>
        <v>436961</v>
      </c>
    </row>
    <row r="172" spans="1:6" s="43" customFormat="1" ht="64.5" customHeight="1" x14ac:dyDescent="0.25">
      <c r="A172" s="75" t="s">
        <v>610</v>
      </c>
      <c r="B172" s="123" t="s">
        <v>215</v>
      </c>
      <c r="C172" s="159" t="s">
        <v>12</v>
      </c>
      <c r="D172" s="151" t="s">
        <v>542</v>
      </c>
      <c r="E172" s="30"/>
      <c r="F172" s="420">
        <f>SUM(F173)</f>
        <v>440088</v>
      </c>
    </row>
    <row r="173" spans="1:6" s="43" customFormat="1" ht="31.5" customHeight="1" x14ac:dyDescent="0.25">
      <c r="A173" s="76" t="s">
        <v>537</v>
      </c>
      <c r="B173" s="124" t="s">
        <v>215</v>
      </c>
      <c r="C173" s="156" t="s">
        <v>12</v>
      </c>
      <c r="D173" s="148" t="s">
        <v>542</v>
      </c>
      <c r="E173" s="53">
        <v>200</v>
      </c>
      <c r="F173" s="423">
        <f>SUM(прил5!H302)</f>
        <v>440088</v>
      </c>
    </row>
    <row r="174" spans="1:6" s="43" customFormat="1" ht="47.25" x14ac:dyDescent="0.25">
      <c r="A174" s="543" t="s">
        <v>847</v>
      </c>
      <c r="B174" s="220" t="s">
        <v>215</v>
      </c>
      <c r="C174" s="221" t="s">
        <v>12</v>
      </c>
      <c r="D174" s="222" t="s">
        <v>733</v>
      </c>
      <c r="E174" s="28"/>
      <c r="F174" s="420">
        <f>SUM(F175)</f>
        <v>1800000</v>
      </c>
    </row>
    <row r="175" spans="1:6" s="43" customFormat="1" ht="31.5" x14ac:dyDescent="0.25">
      <c r="A175" s="110" t="s">
        <v>537</v>
      </c>
      <c r="B175" s="223" t="s">
        <v>215</v>
      </c>
      <c r="C175" s="224" t="s">
        <v>12</v>
      </c>
      <c r="D175" s="225" t="s">
        <v>733</v>
      </c>
      <c r="E175" s="2" t="s">
        <v>16</v>
      </c>
      <c r="F175" s="423">
        <f>SUM(прил5!H304)</f>
        <v>1800000</v>
      </c>
    </row>
    <row r="176" spans="1:6" s="43" customFormat="1" ht="63" x14ac:dyDescent="0.25">
      <c r="A176" s="543" t="s">
        <v>848</v>
      </c>
      <c r="B176" s="220" t="s">
        <v>215</v>
      </c>
      <c r="C176" s="221" t="s">
        <v>12</v>
      </c>
      <c r="D176" s="222" t="s">
        <v>734</v>
      </c>
      <c r="E176" s="28"/>
      <c r="F176" s="420">
        <f>SUM(F177)</f>
        <v>1800000</v>
      </c>
    </row>
    <row r="177" spans="1:6" s="43" customFormat="1" ht="31.5" x14ac:dyDescent="0.25">
      <c r="A177" s="110" t="s">
        <v>537</v>
      </c>
      <c r="B177" s="223" t="s">
        <v>215</v>
      </c>
      <c r="C177" s="224" t="s">
        <v>12</v>
      </c>
      <c r="D177" s="225" t="s">
        <v>734</v>
      </c>
      <c r="E177" s="2" t="s">
        <v>16</v>
      </c>
      <c r="F177" s="423">
        <f>SUM(прил5!H306)</f>
        <v>1800000</v>
      </c>
    </row>
    <row r="178" spans="1:6" s="43" customFormat="1" ht="47.25" x14ac:dyDescent="0.25">
      <c r="A178" s="543" t="s">
        <v>849</v>
      </c>
      <c r="B178" s="220" t="s">
        <v>215</v>
      </c>
      <c r="C178" s="221" t="s">
        <v>12</v>
      </c>
      <c r="D178" s="222" t="s">
        <v>735</v>
      </c>
      <c r="E178" s="28"/>
      <c r="F178" s="420">
        <f>SUM(F179)</f>
        <v>787236</v>
      </c>
    </row>
    <row r="179" spans="1:6" s="43" customFormat="1" ht="31.5" x14ac:dyDescent="0.25">
      <c r="A179" s="110" t="s">
        <v>537</v>
      </c>
      <c r="B179" s="223" t="s">
        <v>215</v>
      </c>
      <c r="C179" s="224" t="s">
        <v>12</v>
      </c>
      <c r="D179" s="225" t="s">
        <v>735</v>
      </c>
      <c r="E179" s="2" t="s">
        <v>16</v>
      </c>
      <c r="F179" s="423">
        <f>SUM(прил5!H308)</f>
        <v>787236</v>
      </c>
    </row>
    <row r="180" spans="1:6" s="43" customFormat="1" ht="47.25" customHeight="1" x14ac:dyDescent="0.25">
      <c r="A180" s="75" t="s">
        <v>704</v>
      </c>
      <c r="B180" s="123" t="s">
        <v>215</v>
      </c>
      <c r="C180" s="159" t="s">
        <v>12</v>
      </c>
      <c r="D180" s="151" t="s">
        <v>703</v>
      </c>
      <c r="E180" s="30"/>
      <c r="F180" s="420">
        <f>SUM(F181)</f>
        <v>11256794</v>
      </c>
    </row>
    <row r="181" spans="1:6" s="43" customFormat="1" ht="48.75" customHeight="1" x14ac:dyDescent="0.25">
      <c r="A181" s="76" t="s">
        <v>76</v>
      </c>
      <c r="B181" s="124" t="s">
        <v>215</v>
      </c>
      <c r="C181" s="156" t="s">
        <v>12</v>
      </c>
      <c r="D181" s="148" t="s">
        <v>703</v>
      </c>
      <c r="E181" s="53">
        <v>100</v>
      </c>
      <c r="F181" s="423">
        <f>SUM(прил5!H310)</f>
        <v>11256794</v>
      </c>
    </row>
    <row r="182" spans="1:6" s="43" customFormat="1" ht="48.75" customHeight="1" x14ac:dyDescent="0.25">
      <c r="A182" s="150" t="s">
        <v>692</v>
      </c>
      <c r="B182" s="123" t="s">
        <v>215</v>
      </c>
      <c r="C182" s="159" t="s">
        <v>12</v>
      </c>
      <c r="D182" s="151" t="s">
        <v>691</v>
      </c>
      <c r="E182" s="30"/>
      <c r="F182" s="420">
        <f>SUM(F183)</f>
        <v>4463385</v>
      </c>
    </row>
    <row r="183" spans="1:6" s="43" customFormat="1" ht="31.5" x14ac:dyDescent="0.25">
      <c r="A183" s="129" t="s">
        <v>537</v>
      </c>
      <c r="B183" s="124" t="s">
        <v>215</v>
      </c>
      <c r="C183" s="156" t="s">
        <v>12</v>
      </c>
      <c r="D183" s="148" t="s">
        <v>691</v>
      </c>
      <c r="E183" s="53">
        <v>200</v>
      </c>
      <c r="F183" s="423">
        <f>SUM(прил5!H312)</f>
        <v>4463385</v>
      </c>
    </row>
    <row r="184" spans="1:6" s="43" customFormat="1" ht="31.5" x14ac:dyDescent="0.25">
      <c r="A184" s="75" t="s">
        <v>446</v>
      </c>
      <c r="B184" s="123" t="s">
        <v>215</v>
      </c>
      <c r="C184" s="159" t="s">
        <v>12</v>
      </c>
      <c r="D184" s="151" t="s">
        <v>447</v>
      </c>
      <c r="E184" s="30"/>
      <c r="F184" s="420">
        <f>SUM(F185:F186)</f>
        <v>1276809</v>
      </c>
    </row>
    <row r="185" spans="1:6" s="43" customFormat="1" ht="47.25" x14ac:dyDescent="0.25">
      <c r="A185" s="76" t="s">
        <v>76</v>
      </c>
      <c r="B185" s="124" t="s">
        <v>215</v>
      </c>
      <c r="C185" s="156" t="s">
        <v>12</v>
      </c>
      <c r="D185" s="148" t="s">
        <v>447</v>
      </c>
      <c r="E185" s="53">
        <v>100</v>
      </c>
      <c r="F185" s="423">
        <f>SUM(прил5!H314)</f>
        <v>702528</v>
      </c>
    </row>
    <row r="186" spans="1:6" s="43" customFormat="1" ht="15.75" customHeight="1" x14ac:dyDescent="0.25">
      <c r="A186" s="76" t="s">
        <v>40</v>
      </c>
      <c r="B186" s="124" t="s">
        <v>215</v>
      </c>
      <c r="C186" s="156" t="s">
        <v>12</v>
      </c>
      <c r="D186" s="148" t="s">
        <v>447</v>
      </c>
      <c r="E186" s="53">
        <v>300</v>
      </c>
      <c r="F186" s="423">
        <f>SUM(прил5!H315+прил5!H578)</f>
        <v>574281</v>
      </c>
    </row>
    <row r="187" spans="1:6" s="43" customFormat="1" ht="49.5" customHeight="1" x14ac:dyDescent="0.25">
      <c r="A187" s="75" t="s">
        <v>639</v>
      </c>
      <c r="B187" s="123" t="s">
        <v>215</v>
      </c>
      <c r="C187" s="159" t="s">
        <v>12</v>
      </c>
      <c r="D187" s="151" t="s">
        <v>640</v>
      </c>
      <c r="E187" s="30"/>
      <c r="F187" s="420">
        <f>SUM(F188)</f>
        <v>672557</v>
      </c>
    </row>
    <row r="188" spans="1:6" s="43" customFormat="1" ht="33" customHeight="1" x14ac:dyDescent="0.25">
      <c r="A188" s="76" t="s">
        <v>537</v>
      </c>
      <c r="B188" s="124" t="s">
        <v>215</v>
      </c>
      <c r="C188" s="156" t="s">
        <v>12</v>
      </c>
      <c r="D188" s="148" t="s">
        <v>640</v>
      </c>
      <c r="E188" s="53">
        <v>200</v>
      </c>
      <c r="F188" s="423">
        <f>SUM(прил5!H317)</f>
        <v>672557</v>
      </c>
    </row>
    <row r="189" spans="1:6" s="43" customFormat="1" ht="47.25" x14ac:dyDescent="0.25">
      <c r="A189" s="75" t="s">
        <v>598</v>
      </c>
      <c r="B189" s="123" t="s">
        <v>215</v>
      </c>
      <c r="C189" s="159" t="s">
        <v>12</v>
      </c>
      <c r="D189" s="151" t="s">
        <v>448</v>
      </c>
      <c r="E189" s="30"/>
      <c r="F189" s="420">
        <f>SUM(F190+F191)</f>
        <v>2943303</v>
      </c>
    </row>
    <row r="190" spans="1:6" s="43" customFormat="1" ht="30.75" customHeight="1" x14ac:dyDescent="0.25">
      <c r="A190" s="76" t="s">
        <v>537</v>
      </c>
      <c r="B190" s="124" t="s">
        <v>215</v>
      </c>
      <c r="C190" s="156" t="s">
        <v>12</v>
      </c>
      <c r="D190" s="148" t="s">
        <v>448</v>
      </c>
      <c r="E190" s="53">
        <v>200</v>
      </c>
      <c r="F190" s="423">
        <f>SUM(прил5!H319)</f>
        <v>2776278</v>
      </c>
    </row>
    <row r="191" spans="1:6" s="43" customFormat="1" ht="17.25" hidden="1" customHeight="1" x14ac:dyDescent="0.25">
      <c r="A191" s="76" t="s">
        <v>40</v>
      </c>
      <c r="B191" s="124" t="s">
        <v>215</v>
      </c>
      <c r="C191" s="156" t="s">
        <v>12</v>
      </c>
      <c r="D191" s="148" t="s">
        <v>448</v>
      </c>
      <c r="E191" s="53">
        <v>300</v>
      </c>
      <c r="F191" s="423">
        <f>SUM(прил5!H320)</f>
        <v>167025</v>
      </c>
    </row>
    <row r="192" spans="1:6" s="43" customFormat="1" ht="63" x14ac:dyDescent="0.25">
      <c r="A192" s="543" t="s">
        <v>850</v>
      </c>
      <c r="B192" s="220" t="s">
        <v>215</v>
      </c>
      <c r="C192" s="221" t="s">
        <v>12</v>
      </c>
      <c r="D192" s="222" t="s">
        <v>736</v>
      </c>
      <c r="E192" s="28"/>
      <c r="F192" s="420">
        <f>SUM(F193)</f>
        <v>2614655</v>
      </c>
    </row>
    <row r="193" spans="1:6" s="43" customFormat="1" ht="31.5" x14ac:dyDescent="0.25">
      <c r="A193" s="110" t="s">
        <v>537</v>
      </c>
      <c r="B193" s="259" t="s">
        <v>215</v>
      </c>
      <c r="C193" s="260" t="s">
        <v>12</v>
      </c>
      <c r="D193" s="225" t="s">
        <v>736</v>
      </c>
      <c r="E193" s="44" t="s">
        <v>16</v>
      </c>
      <c r="F193" s="423">
        <f>SUM(прил5!H322)</f>
        <v>2614655</v>
      </c>
    </row>
    <row r="194" spans="1:6" s="43" customFormat="1" ht="63" x14ac:dyDescent="0.25">
      <c r="A194" s="543" t="s">
        <v>851</v>
      </c>
      <c r="B194" s="220" t="s">
        <v>215</v>
      </c>
      <c r="C194" s="221" t="s">
        <v>12</v>
      </c>
      <c r="D194" s="222" t="s">
        <v>737</v>
      </c>
      <c r="E194" s="28"/>
      <c r="F194" s="420">
        <f>SUM(F195)</f>
        <v>5412920</v>
      </c>
    </row>
    <row r="195" spans="1:6" s="43" customFormat="1" ht="31.5" x14ac:dyDescent="0.25">
      <c r="A195" s="110" t="s">
        <v>537</v>
      </c>
      <c r="B195" s="259" t="s">
        <v>215</v>
      </c>
      <c r="C195" s="260" t="s">
        <v>12</v>
      </c>
      <c r="D195" s="225" t="s">
        <v>737</v>
      </c>
      <c r="E195" s="44" t="s">
        <v>16</v>
      </c>
      <c r="F195" s="423">
        <f>SUM(прил5!H324)</f>
        <v>5412920</v>
      </c>
    </row>
    <row r="196" spans="1:6" s="43" customFormat="1" ht="63" x14ac:dyDescent="0.25">
      <c r="A196" s="543" t="s">
        <v>852</v>
      </c>
      <c r="B196" s="220" t="s">
        <v>215</v>
      </c>
      <c r="C196" s="221" t="s">
        <v>12</v>
      </c>
      <c r="D196" s="222" t="s">
        <v>738</v>
      </c>
      <c r="E196" s="28"/>
      <c r="F196" s="420">
        <f>SUM(F197)</f>
        <v>524824</v>
      </c>
    </row>
    <row r="197" spans="1:6" s="43" customFormat="1" ht="31.5" x14ac:dyDescent="0.25">
      <c r="A197" s="110" t="s">
        <v>537</v>
      </c>
      <c r="B197" s="259" t="s">
        <v>215</v>
      </c>
      <c r="C197" s="260" t="s">
        <v>12</v>
      </c>
      <c r="D197" s="225" t="s">
        <v>738</v>
      </c>
      <c r="E197" s="44" t="s">
        <v>16</v>
      </c>
      <c r="F197" s="423">
        <f>SUM(прил5!H326)</f>
        <v>524824</v>
      </c>
    </row>
    <row r="198" spans="1:6" s="43" customFormat="1" ht="31.5" x14ac:dyDescent="0.25">
      <c r="A198" s="75" t="s">
        <v>84</v>
      </c>
      <c r="B198" s="123" t="s">
        <v>215</v>
      </c>
      <c r="C198" s="159" t="s">
        <v>12</v>
      </c>
      <c r="D198" s="151" t="s">
        <v>415</v>
      </c>
      <c r="E198" s="30"/>
      <c r="F198" s="420">
        <f>SUM(F199:F201)</f>
        <v>29660647</v>
      </c>
    </row>
    <row r="199" spans="1:6" s="43" customFormat="1" ht="47.25" x14ac:dyDescent="0.25">
      <c r="A199" s="76" t="s">
        <v>76</v>
      </c>
      <c r="B199" s="124" t="s">
        <v>215</v>
      </c>
      <c r="C199" s="156" t="s">
        <v>12</v>
      </c>
      <c r="D199" s="148" t="s">
        <v>415</v>
      </c>
      <c r="E199" s="53">
        <v>100</v>
      </c>
      <c r="F199" s="423">
        <f>SUM(прил5!H328)</f>
        <v>2328087</v>
      </c>
    </row>
    <row r="200" spans="1:6" s="43" customFormat="1" ht="30" customHeight="1" x14ac:dyDescent="0.25">
      <c r="A200" s="76" t="s">
        <v>537</v>
      </c>
      <c r="B200" s="124" t="s">
        <v>215</v>
      </c>
      <c r="C200" s="156" t="s">
        <v>12</v>
      </c>
      <c r="D200" s="148" t="s">
        <v>415</v>
      </c>
      <c r="E200" s="53">
        <v>200</v>
      </c>
      <c r="F200" s="423">
        <f>SUM(прил5!H329)</f>
        <v>24925752</v>
      </c>
    </row>
    <row r="201" spans="1:6" s="43" customFormat="1" ht="16.5" customHeight="1" x14ac:dyDescent="0.25">
      <c r="A201" s="76" t="s">
        <v>18</v>
      </c>
      <c r="B201" s="124" t="s">
        <v>215</v>
      </c>
      <c r="C201" s="156" t="s">
        <v>12</v>
      </c>
      <c r="D201" s="148" t="s">
        <v>415</v>
      </c>
      <c r="E201" s="53">
        <v>800</v>
      </c>
      <c r="F201" s="423">
        <f>SUM(прил5!H330)</f>
        <v>2406808</v>
      </c>
    </row>
    <row r="202" spans="1:6" s="43" customFormat="1" ht="33.75" hidden="1" customHeight="1" x14ac:dyDescent="0.25">
      <c r="A202" s="75" t="s">
        <v>603</v>
      </c>
      <c r="B202" s="123" t="s">
        <v>215</v>
      </c>
      <c r="C202" s="159" t="s">
        <v>12</v>
      </c>
      <c r="D202" s="151" t="s">
        <v>602</v>
      </c>
      <c r="E202" s="30"/>
      <c r="F202" s="420">
        <f>SUM(F203:F203)</f>
        <v>0</v>
      </c>
    </row>
    <row r="203" spans="1:6" s="43" customFormat="1" ht="16.5" hidden="1" customHeight="1" x14ac:dyDescent="0.25">
      <c r="A203" s="76" t="s">
        <v>40</v>
      </c>
      <c r="B203" s="124" t="s">
        <v>215</v>
      </c>
      <c r="C203" s="156" t="s">
        <v>12</v>
      </c>
      <c r="D203" s="148" t="s">
        <v>602</v>
      </c>
      <c r="E203" s="53">
        <v>300</v>
      </c>
      <c r="F203" s="423">
        <f>SUM(прил5!H580)</f>
        <v>0</v>
      </c>
    </row>
    <row r="204" spans="1:6" s="43" customFormat="1" ht="30.75" customHeight="1" x14ac:dyDescent="0.25">
      <c r="A204" s="75" t="s">
        <v>532</v>
      </c>
      <c r="B204" s="123" t="s">
        <v>215</v>
      </c>
      <c r="C204" s="159" t="s">
        <v>12</v>
      </c>
      <c r="D204" s="151" t="s">
        <v>531</v>
      </c>
      <c r="E204" s="30"/>
      <c r="F204" s="420">
        <f>SUM(F205)</f>
        <v>3299952</v>
      </c>
    </row>
    <row r="205" spans="1:6" s="43" customFormat="1" ht="31.5" customHeight="1" x14ac:dyDescent="0.25">
      <c r="A205" s="76" t="s">
        <v>537</v>
      </c>
      <c r="B205" s="124" t="s">
        <v>215</v>
      </c>
      <c r="C205" s="156" t="s">
        <v>12</v>
      </c>
      <c r="D205" s="148" t="s">
        <v>531</v>
      </c>
      <c r="E205" s="53" t="s">
        <v>16</v>
      </c>
      <c r="F205" s="423">
        <f>SUM(прил5!H332)</f>
        <v>3299952</v>
      </c>
    </row>
    <row r="206" spans="1:6" s="43" customFormat="1" ht="18.75" hidden="1" customHeight="1" x14ac:dyDescent="0.25">
      <c r="A206" s="75" t="s">
        <v>536</v>
      </c>
      <c r="B206" s="123" t="s">
        <v>215</v>
      </c>
      <c r="C206" s="159" t="s">
        <v>12</v>
      </c>
      <c r="D206" s="151" t="s">
        <v>535</v>
      </c>
      <c r="E206" s="30"/>
      <c r="F206" s="420">
        <f>SUM(F207)</f>
        <v>0</v>
      </c>
    </row>
    <row r="207" spans="1:6" s="43" customFormat="1" ht="30.75" hidden="1" customHeight="1" x14ac:dyDescent="0.25">
      <c r="A207" s="76" t="s">
        <v>537</v>
      </c>
      <c r="B207" s="124" t="s">
        <v>215</v>
      </c>
      <c r="C207" s="156" t="s">
        <v>12</v>
      </c>
      <c r="D207" s="148" t="s">
        <v>535</v>
      </c>
      <c r="E207" s="53">
        <v>200</v>
      </c>
      <c r="F207" s="423">
        <f>SUM(прил5!H334)</f>
        <v>0</v>
      </c>
    </row>
    <row r="208" spans="1:6" s="43" customFormat="1" ht="30.75" customHeight="1" x14ac:dyDescent="0.25">
      <c r="A208" s="75" t="s">
        <v>633</v>
      </c>
      <c r="B208" s="123" t="s">
        <v>215</v>
      </c>
      <c r="C208" s="159" t="s">
        <v>12</v>
      </c>
      <c r="D208" s="151" t="s">
        <v>632</v>
      </c>
      <c r="E208" s="30"/>
      <c r="F208" s="420">
        <f>SUM(F209:F210)</f>
        <v>1542485</v>
      </c>
    </row>
    <row r="209" spans="1:6" s="43" customFormat="1" ht="31.5" customHeight="1" x14ac:dyDescent="0.25">
      <c r="A209" s="76" t="s">
        <v>537</v>
      </c>
      <c r="B209" s="124" t="s">
        <v>215</v>
      </c>
      <c r="C209" s="156" t="s">
        <v>12</v>
      </c>
      <c r="D209" s="148" t="s">
        <v>632</v>
      </c>
      <c r="E209" s="53">
        <v>200</v>
      </c>
      <c r="F209" s="423">
        <f>SUM(прил5!H336)</f>
        <v>1450010</v>
      </c>
    </row>
    <row r="210" spans="1:6" s="43" customFormat="1" ht="19.5" customHeight="1" x14ac:dyDescent="0.25">
      <c r="A210" s="61" t="s">
        <v>40</v>
      </c>
      <c r="B210" s="124" t="s">
        <v>215</v>
      </c>
      <c r="C210" s="156" t="s">
        <v>12</v>
      </c>
      <c r="D210" s="148" t="s">
        <v>632</v>
      </c>
      <c r="E210" s="53">
        <v>300</v>
      </c>
      <c r="F210" s="423">
        <f>SUM(прил5!H337)</f>
        <v>92475</v>
      </c>
    </row>
    <row r="211" spans="1:6" s="43" customFormat="1" ht="18" customHeight="1" x14ac:dyDescent="0.25">
      <c r="A211" s="75" t="s">
        <v>450</v>
      </c>
      <c r="B211" s="123" t="s">
        <v>215</v>
      </c>
      <c r="C211" s="159" t="s">
        <v>12</v>
      </c>
      <c r="D211" s="151" t="s">
        <v>451</v>
      </c>
      <c r="E211" s="30"/>
      <c r="F211" s="420">
        <f>SUM(F212)</f>
        <v>202496</v>
      </c>
    </row>
    <row r="212" spans="1:6" s="43" customFormat="1" ht="31.5" customHeight="1" x14ac:dyDescent="0.25">
      <c r="A212" s="76" t="s">
        <v>537</v>
      </c>
      <c r="B212" s="124" t="s">
        <v>215</v>
      </c>
      <c r="C212" s="156" t="s">
        <v>12</v>
      </c>
      <c r="D212" s="148" t="s">
        <v>451</v>
      </c>
      <c r="E212" s="53" t="s">
        <v>16</v>
      </c>
      <c r="F212" s="423">
        <f>SUM(прил5!H339)</f>
        <v>202496</v>
      </c>
    </row>
    <row r="213" spans="1:6" s="43" customFormat="1" ht="18" customHeight="1" x14ac:dyDescent="0.25">
      <c r="A213" s="505" t="s">
        <v>663</v>
      </c>
      <c r="B213" s="506" t="s">
        <v>215</v>
      </c>
      <c r="C213" s="507" t="s">
        <v>658</v>
      </c>
      <c r="D213" s="330" t="s">
        <v>384</v>
      </c>
      <c r="E213" s="321"/>
      <c r="F213" s="421">
        <f>SUM(F214)</f>
        <v>1387979</v>
      </c>
    </row>
    <row r="214" spans="1:6" s="43" customFormat="1" ht="49.5" customHeight="1" x14ac:dyDescent="0.25">
      <c r="A214" s="504" t="s">
        <v>772</v>
      </c>
      <c r="B214" s="220" t="s">
        <v>215</v>
      </c>
      <c r="C214" s="221" t="s">
        <v>658</v>
      </c>
      <c r="D214" s="222" t="s">
        <v>659</v>
      </c>
      <c r="E214" s="30"/>
      <c r="F214" s="420">
        <f>SUM(F215)</f>
        <v>1387979</v>
      </c>
    </row>
    <row r="215" spans="1:6" s="43" customFormat="1" ht="31.5" customHeight="1" x14ac:dyDescent="0.25">
      <c r="A215" s="76" t="s">
        <v>537</v>
      </c>
      <c r="B215" s="223" t="s">
        <v>215</v>
      </c>
      <c r="C215" s="224" t="s">
        <v>658</v>
      </c>
      <c r="D215" s="225" t="s">
        <v>659</v>
      </c>
      <c r="E215" s="53">
        <v>200</v>
      </c>
      <c r="F215" s="423">
        <f>SUM(прил5!H342)</f>
        <v>1387979</v>
      </c>
    </row>
    <row r="216" spans="1:6" s="43" customFormat="1" ht="18.75" customHeight="1" x14ac:dyDescent="0.25">
      <c r="A216" s="509" t="s">
        <v>665</v>
      </c>
      <c r="B216" s="506" t="s">
        <v>216</v>
      </c>
      <c r="C216" s="507" t="s">
        <v>660</v>
      </c>
      <c r="D216" s="508" t="s">
        <v>384</v>
      </c>
      <c r="E216" s="321"/>
      <c r="F216" s="421">
        <f>SUM(F217)</f>
        <v>1542866</v>
      </c>
    </row>
    <row r="217" spans="1:6" s="43" customFormat="1" ht="31.5" customHeight="1" x14ac:dyDescent="0.25">
      <c r="A217" s="522" t="s">
        <v>678</v>
      </c>
      <c r="B217" s="220" t="s">
        <v>215</v>
      </c>
      <c r="C217" s="221" t="s">
        <v>660</v>
      </c>
      <c r="D217" s="222" t="s">
        <v>677</v>
      </c>
      <c r="E217" s="30"/>
      <c r="F217" s="420">
        <f>SUM(F218)</f>
        <v>1542866</v>
      </c>
    </row>
    <row r="218" spans="1:6" s="43" customFormat="1" ht="31.5" customHeight="1" x14ac:dyDescent="0.25">
      <c r="A218" s="76" t="s">
        <v>537</v>
      </c>
      <c r="B218" s="223" t="s">
        <v>215</v>
      </c>
      <c r="C218" s="224" t="s">
        <v>660</v>
      </c>
      <c r="D218" s="225" t="s">
        <v>677</v>
      </c>
      <c r="E218" s="53">
        <v>200</v>
      </c>
      <c r="F218" s="423">
        <f>SUM(прил5!H345)</f>
        <v>1542866</v>
      </c>
    </row>
    <row r="219" spans="1:6" s="43" customFormat="1" ht="15.75" customHeight="1" x14ac:dyDescent="0.25">
      <c r="A219" s="505" t="s">
        <v>664</v>
      </c>
      <c r="B219" s="506" t="s">
        <v>215</v>
      </c>
      <c r="C219" s="507" t="s">
        <v>661</v>
      </c>
      <c r="D219" s="508" t="s">
        <v>384</v>
      </c>
      <c r="E219" s="321"/>
      <c r="F219" s="421">
        <f>SUM(F220)</f>
        <v>359918</v>
      </c>
    </row>
    <row r="220" spans="1:6" s="43" customFormat="1" ht="31.5" customHeight="1" x14ac:dyDescent="0.25">
      <c r="A220" s="504" t="s">
        <v>771</v>
      </c>
      <c r="B220" s="220" t="s">
        <v>215</v>
      </c>
      <c r="C220" s="221" t="s">
        <v>661</v>
      </c>
      <c r="D220" s="222" t="s">
        <v>662</v>
      </c>
      <c r="E220" s="30"/>
      <c r="F220" s="420">
        <f>SUM(F221)</f>
        <v>359918</v>
      </c>
    </row>
    <row r="221" spans="1:6" s="43" customFormat="1" ht="31.5" customHeight="1" x14ac:dyDescent="0.25">
      <c r="A221" s="76" t="s">
        <v>537</v>
      </c>
      <c r="B221" s="223" t="s">
        <v>215</v>
      </c>
      <c r="C221" s="224" t="s">
        <v>661</v>
      </c>
      <c r="D221" s="225" t="s">
        <v>662</v>
      </c>
      <c r="E221" s="53">
        <v>200</v>
      </c>
      <c r="F221" s="423">
        <f>SUM(прил5!H348)</f>
        <v>359918</v>
      </c>
    </row>
    <row r="222" spans="1:6" s="43" customFormat="1" ht="47.25" x14ac:dyDescent="0.25">
      <c r="A222" s="146" t="s">
        <v>239</v>
      </c>
      <c r="B222" s="153" t="s">
        <v>216</v>
      </c>
      <c r="C222" s="161" t="s">
        <v>383</v>
      </c>
      <c r="D222" s="149" t="s">
        <v>384</v>
      </c>
      <c r="E222" s="147"/>
      <c r="F222" s="480">
        <f>SUM(F223)</f>
        <v>12690680</v>
      </c>
    </row>
    <row r="223" spans="1:6" s="43" customFormat="1" ht="31.5" x14ac:dyDescent="0.25">
      <c r="A223" s="320" t="s">
        <v>455</v>
      </c>
      <c r="B223" s="328" t="s">
        <v>216</v>
      </c>
      <c r="C223" s="329" t="s">
        <v>10</v>
      </c>
      <c r="D223" s="330" t="s">
        <v>384</v>
      </c>
      <c r="E223" s="321"/>
      <c r="F223" s="421">
        <f>SUM(F228+F230+F236+F233+F241+F243+F224+F226)</f>
        <v>12690680</v>
      </c>
    </row>
    <row r="224" spans="1:6" s="43" customFormat="1" ht="47.25" x14ac:dyDescent="0.25">
      <c r="A224" s="150" t="s">
        <v>888</v>
      </c>
      <c r="B224" s="123" t="s">
        <v>216</v>
      </c>
      <c r="C224" s="159" t="s">
        <v>10</v>
      </c>
      <c r="D224" s="151" t="s">
        <v>881</v>
      </c>
      <c r="E224" s="30"/>
      <c r="F224" s="420">
        <f>SUM(F225)</f>
        <v>435195</v>
      </c>
    </row>
    <row r="225" spans="1:6" s="43" customFormat="1" ht="31.5" x14ac:dyDescent="0.25">
      <c r="A225" s="76" t="s">
        <v>834</v>
      </c>
      <c r="B225" s="124" t="s">
        <v>216</v>
      </c>
      <c r="C225" s="156" t="s">
        <v>10</v>
      </c>
      <c r="D225" s="148" t="s">
        <v>881</v>
      </c>
      <c r="E225" s="53">
        <v>600</v>
      </c>
      <c r="F225" s="423">
        <f>SUM(прил5!H370)</f>
        <v>435195</v>
      </c>
    </row>
    <row r="226" spans="1:6" s="43" customFormat="1" ht="78.75" x14ac:dyDescent="0.25">
      <c r="A226" s="75" t="s">
        <v>889</v>
      </c>
      <c r="B226" s="123" t="s">
        <v>216</v>
      </c>
      <c r="C226" s="159" t="s">
        <v>10</v>
      </c>
      <c r="D226" s="151" t="s">
        <v>882</v>
      </c>
      <c r="E226" s="30"/>
      <c r="F226" s="420">
        <f>SUM(F227)</f>
        <v>39775</v>
      </c>
    </row>
    <row r="227" spans="1:6" s="43" customFormat="1" ht="31.5" x14ac:dyDescent="0.25">
      <c r="A227" s="76" t="s">
        <v>834</v>
      </c>
      <c r="B227" s="124" t="s">
        <v>216</v>
      </c>
      <c r="C227" s="156" t="s">
        <v>10</v>
      </c>
      <c r="D227" s="148" t="s">
        <v>882</v>
      </c>
      <c r="E227" s="53">
        <v>600</v>
      </c>
      <c r="F227" s="423">
        <f>SUM(прил5!H372)</f>
        <v>39775</v>
      </c>
    </row>
    <row r="228" spans="1:6" s="43" customFormat="1" ht="31.5" x14ac:dyDescent="0.25">
      <c r="A228" s="150" t="s">
        <v>544</v>
      </c>
      <c r="B228" s="123" t="s">
        <v>216</v>
      </c>
      <c r="C228" s="159" t="s">
        <v>10</v>
      </c>
      <c r="D228" s="151" t="s">
        <v>543</v>
      </c>
      <c r="E228" s="30"/>
      <c r="F228" s="420">
        <f>SUM(F229)</f>
        <v>2124</v>
      </c>
    </row>
    <row r="229" spans="1:6" s="43" customFormat="1" ht="18" customHeight="1" x14ac:dyDescent="0.25">
      <c r="A229" s="76" t="s">
        <v>40</v>
      </c>
      <c r="B229" s="124" t="s">
        <v>216</v>
      </c>
      <c r="C229" s="156" t="s">
        <v>10</v>
      </c>
      <c r="D229" s="148" t="s">
        <v>543</v>
      </c>
      <c r="E229" s="53">
        <v>300</v>
      </c>
      <c r="F229" s="423">
        <f>SUM(прил5!H584)</f>
        <v>2124</v>
      </c>
    </row>
    <row r="230" spans="1:6" s="43" customFormat="1" ht="63" customHeight="1" x14ac:dyDescent="0.25">
      <c r="A230" s="75" t="s">
        <v>96</v>
      </c>
      <c r="B230" s="123" t="s">
        <v>216</v>
      </c>
      <c r="C230" s="159" t="s">
        <v>10</v>
      </c>
      <c r="D230" s="151" t="s">
        <v>477</v>
      </c>
      <c r="E230" s="30"/>
      <c r="F230" s="420">
        <f>SUM(F231:F232)</f>
        <v>359500</v>
      </c>
    </row>
    <row r="231" spans="1:6" s="43" customFormat="1" ht="17.25" customHeight="1" x14ac:dyDescent="0.25">
      <c r="A231" s="76" t="s">
        <v>40</v>
      </c>
      <c r="B231" s="124" t="s">
        <v>216</v>
      </c>
      <c r="C231" s="156" t="s">
        <v>10</v>
      </c>
      <c r="D231" s="148" t="s">
        <v>477</v>
      </c>
      <c r="E231" s="53">
        <v>300</v>
      </c>
      <c r="F231" s="423">
        <f>SUM(прил5!H586)</f>
        <v>116276</v>
      </c>
    </row>
    <row r="232" spans="1:6" s="43" customFormat="1" ht="31.5" x14ac:dyDescent="0.25">
      <c r="A232" s="101" t="s">
        <v>834</v>
      </c>
      <c r="B232" s="124" t="s">
        <v>216</v>
      </c>
      <c r="C232" s="156" t="s">
        <v>10</v>
      </c>
      <c r="D232" s="148" t="s">
        <v>477</v>
      </c>
      <c r="E232" s="53">
        <v>600</v>
      </c>
      <c r="F232" s="423">
        <f>SUM(прил5!H587)</f>
        <v>243224</v>
      </c>
    </row>
    <row r="233" spans="1:6" s="43" customFormat="1" ht="33" customHeight="1" x14ac:dyDescent="0.25">
      <c r="A233" s="75" t="s">
        <v>446</v>
      </c>
      <c r="B233" s="123" t="s">
        <v>216</v>
      </c>
      <c r="C233" s="159" t="s">
        <v>10</v>
      </c>
      <c r="D233" s="151" t="s">
        <v>447</v>
      </c>
      <c r="E233" s="30"/>
      <c r="F233" s="420">
        <f>SUM(F234:F235)</f>
        <v>16957</v>
      </c>
    </row>
    <row r="234" spans="1:6" s="43" customFormat="1" ht="20.25" customHeight="1" x14ac:dyDescent="0.25">
      <c r="A234" s="76" t="s">
        <v>40</v>
      </c>
      <c r="B234" s="124" t="s">
        <v>216</v>
      </c>
      <c r="C234" s="156" t="s">
        <v>10</v>
      </c>
      <c r="D234" s="148" t="s">
        <v>447</v>
      </c>
      <c r="E234" s="53">
        <v>300</v>
      </c>
      <c r="F234" s="423">
        <f>SUM(прил5!H589)</f>
        <v>5500</v>
      </c>
    </row>
    <row r="235" spans="1:6" s="43" customFormat="1" ht="31.5" x14ac:dyDescent="0.25">
      <c r="A235" s="101" t="s">
        <v>834</v>
      </c>
      <c r="B235" s="124" t="s">
        <v>216</v>
      </c>
      <c r="C235" s="156" t="s">
        <v>10</v>
      </c>
      <c r="D235" s="148" t="s">
        <v>447</v>
      </c>
      <c r="E235" s="53">
        <v>600</v>
      </c>
      <c r="F235" s="423">
        <f>SUM(прил5!H590)</f>
        <v>11457</v>
      </c>
    </row>
    <row r="236" spans="1:6" s="43" customFormat="1" ht="31.5" x14ac:dyDescent="0.25">
      <c r="A236" s="75" t="s">
        <v>84</v>
      </c>
      <c r="B236" s="123" t="s">
        <v>216</v>
      </c>
      <c r="C236" s="159" t="s">
        <v>10</v>
      </c>
      <c r="D236" s="151" t="s">
        <v>415</v>
      </c>
      <c r="E236" s="30"/>
      <c r="F236" s="420">
        <f>SUM(F237:F240)</f>
        <v>10735709</v>
      </c>
    </row>
    <row r="237" spans="1:6" s="43" customFormat="1" ht="47.25" x14ac:dyDescent="0.25">
      <c r="A237" s="76" t="s">
        <v>76</v>
      </c>
      <c r="B237" s="124" t="s">
        <v>216</v>
      </c>
      <c r="C237" s="156" t="s">
        <v>10</v>
      </c>
      <c r="D237" s="148" t="s">
        <v>415</v>
      </c>
      <c r="E237" s="53">
        <v>100</v>
      </c>
      <c r="F237" s="423">
        <f>SUM(прил5!H374)</f>
        <v>1843783</v>
      </c>
    </row>
    <row r="238" spans="1:6" s="43" customFormat="1" ht="31.5" x14ac:dyDescent="0.25">
      <c r="A238" s="76" t="s">
        <v>537</v>
      </c>
      <c r="B238" s="124" t="s">
        <v>216</v>
      </c>
      <c r="C238" s="156" t="s">
        <v>10</v>
      </c>
      <c r="D238" s="148" t="s">
        <v>415</v>
      </c>
      <c r="E238" s="53">
        <v>200</v>
      </c>
      <c r="F238" s="423">
        <f>SUM(прил5!H375)</f>
        <v>893554</v>
      </c>
    </row>
    <row r="239" spans="1:6" s="43" customFormat="1" ht="31.5" x14ac:dyDescent="0.25">
      <c r="A239" s="76" t="s">
        <v>834</v>
      </c>
      <c r="B239" s="124" t="s">
        <v>216</v>
      </c>
      <c r="C239" s="156" t="s">
        <v>10</v>
      </c>
      <c r="D239" s="148" t="s">
        <v>415</v>
      </c>
      <c r="E239" s="53">
        <v>600</v>
      </c>
      <c r="F239" s="423">
        <f>SUM(прил5!H376)</f>
        <v>7739113</v>
      </c>
    </row>
    <row r="240" spans="1:6" s="43" customFormat="1" ht="18" customHeight="1" x14ac:dyDescent="0.25">
      <c r="A240" s="76" t="s">
        <v>18</v>
      </c>
      <c r="B240" s="124" t="s">
        <v>216</v>
      </c>
      <c r="C240" s="156" t="s">
        <v>10</v>
      </c>
      <c r="D240" s="148" t="s">
        <v>415</v>
      </c>
      <c r="E240" s="53">
        <v>800</v>
      </c>
      <c r="F240" s="423">
        <f>SUM(прил5!H377)</f>
        <v>259259</v>
      </c>
    </row>
    <row r="241" spans="1:6" s="43" customFormat="1" ht="31.5" hidden="1" customHeight="1" x14ac:dyDescent="0.25">
      <c r="A241" s="102" t="s">
        <v>603</v>
      </c>
      <c r="B241" s="123" t="s">
        <v>216</v>
      </c>
      <c r="C241" s="159" t="s">
        <v>10</v>
      </c>
      <c r="D241" s="151" t="s">
        <v>698</v>
      </c>
      <c r="E241" s="30"/>
      <c r="F241" s="420">
        <f>SUM(F242)</f>
        <v>0</v>
      </c>
    </row>
    <row r="242" spans="1:6" s="43" customFormat="1" ht="31.5" hidden="1" customHeight="1" x14ac:dyDescent="0.25">
      <c r="A242" s="76" t="s">
        <v>834</v>
      </c>
      <c r="B242" s="124" t="s">
        <v>216</v>
      </c>
      <c r="C242" s="156" t="s">
        <v>10</v>
      </c>
      <c r="D242" s="148" t="s">
        <v>698</v>
      </c>
      <c r="E242" s="53">
        <v>600</v>
      </c>
      <c r="F242" s="423">
        <f>SUM(прил5!H592)</f>
        <v>0</v>
      </c>
    </row>
    <row r="243" spans="1:6" s="43" customFormat="1" ht="31.5" customHeight="1" x14ac:dyDescent="0.25">
      <c r="A243" s="99" t="s">
        <v>837</v>
      </c>
      <c r="B243" s="220" t="s">
        <v>216</v>
      </c>
      <c r="C243" s="221" t="s">
        <v>10</v>
      </c>
      <c r="D243" s="222" t="s">
        <v>836</v>
      </c>
      <c r="E243" s="30"/>
      <c r="F243" s="420">
        <f>SUM(F244)</f>
        <v>1101420</v>
      </c>
    </row>
    <row r="244" spans="1:6" s="43" customFormat="1" ht="32.25" customHeight="1" x14ac:dyDescent="0.25">
      <c r="A244" s="76" t="s">
        <v>834</v>
      </c>
      <c r="B244" s="259" t="s">
        <v>216</v>
      </c>
      <c r="C244" s="260" t="s">
        <v>10</v>
      </c>
      <c r="D244" s="261" t="s">
        <v>836</v>
      </c>
      <c r="E244" s="53">
        <v>600</v>
      </c>
      <c r="F244" s="423">
        <f>SUM(прил5!H379)</f>
        <v>1101420</v>
      </c>
    </row>
    <row r="245" spans="1:6" s="43" customFormat="1" ht="63" x14ac:dyDescent="0.25">
      <c r="A245" s="146" t="s">
        <v>240</v>
      </c>
      <c r="B245" s="153" t="s">
        <v>217</v>
      </c>
      <c r="C245" s="161" t="s">
        <v>383</v>
      </c>
      <c r="D245" s="149" t="s">
        <v>384</v>
      </c>
      <c r="E245" s="147"/>
      <c r="F245" s="480">
        <f>SUM(F246)</f>
        <v>100000</v>
      </c>
    </row>
    <row r="246" spans="1:6" s="43" customFormat="1" ht="31.5" x14ac:dyDescent="0.25">
      <c r="A246" s="320" t="s">
        <v>449</v>
      </c>
      <c r="B246" s="328" t="s">
        <v>217</v>
      </c>
      <c r="C246" s="329" t="s">
        <v>10</v>
      </c>
      <c r="D246" s="330" t="s">
        <v>384</v>
      </c>
      <c r="E246" s="321"/>
      <c r="F246" s="421">
        <f>SUM(F247)</f>
        <v>100000</v>
      </c>
    </row>
    <row r="247" spans="1:6" s="43" customFormat="1" ht="17.25" customHeight="1" x14ac:dyDescent="0.25">
      <c r="A247" s="75" t="s">
        <v>450</v>
      </c>
      <c r="B247" s="123" t="s">
        <v>217</v>
      </c>
      <c r="C247" s="159" t="s">
        <v>10</v>
      </c>
      <c r="D247" s="151" t="s">
        <v>451</v>
      </c>
      <c r="E247" s="30"/>
      <c r="F247" s="420">
        <f>SUM(F248)</f>
        <v>100000</v>
      </c>
    </row>
    <row r="248" spans="1:6" s="43" customFormat="1" ht="31.5" customHeight="1" x14ac:dyDescent="0.25">
      <c r="A248" s="76" t="s">
        <v>537</v>
      </c>
      <c r="B248" s="124" t="s">
        <v>217</v>
      </c>
      <c r="C248" s="156" t="s">
        <v>10</v>
      </c>
      <c r="D248" s="148" t="s">
        <v>451</v>
      </c>
      <c r="E248" s="53">
        <v>200</v>
      </c>
      <c r="F248" s="423">
        <f>SUM(прил5!H352+прил5!H422+прил5!H383)</f>
        <v>100000</v>
      </c>
    </row>
    <row r="249" spans="1:6" s="43" customFormat="1" ht="48" customHeight="1" x14ac:dyDescent="0.25">
      <c r="A249" s="152" t="s">
        <v>154</v>
      </c>
      <c r="B249" s="153" t="s">
        <v>220</v>
      </c>
      <c r="C249" s="161" t="s">
        <v>383</v>
      </c>
      <c r="D249" s="149" t="s">
        <v>384</v>
      </c>
      <c r="E249" s="147"/>
      <c r="F249" s="480">
        <f>SUM(F250+F257)</f>
        <v>12086029</v>
      </c>
    </row>
    <row r="250" spans="1:6" s="43" customFormat="1" ht="33" customHeight="1" x14ac:dyDescent="0.25">
      <c r="A250" s="327" t="s">
        <v>462</v>
      </c>
      <c r="B250" s="328" t="s">
        <v>220</v>
      </c>
      <c r="C250" s="329" t="s">
        <v>10</v>
      </c>
      <c r="D250" s="330" t="s">
        <v>384</v>
      </c>
      <c r="E250" s="321"/>
      <c r="F250" s="421">
        <f>SUM(F251+F253)</f>
        <v>10348039</v>
      </c>
    </row>
    <row r="251" spans="1:6" s="43" customFormat="1" ht="31.5" x14ac:dyDescent="0.25">
      <c r="A251" s="73" t="s">
        <v>155</v>
      </c>
      <c r="B251" s="123" t="s">
        <v>220</v>
      </c>
      <c r="C251" s="159" t="s">
        <v>10</v>
      </c>
      <c r="D251" s="151" t="s">
        <v>463</v>
      </c>
      <c r="E251" s="30"/>
      <c r="F251" s="420">
        <f>SUM(F252)</f>
        <v>99395</v>
      </c>
    </row>
    <row r="252" spans="1:6" s="43" customFormat="1" ht="47.25" x14ac:dyDescent="0.25">
      <c r="A252" s="157" t="s">
        <v>76</v>
      </c>
      <c r="B252" s="124" t="s">
        <v>220</v>
      </c>
      <c r="C252" s="156" t="s">
        <v>10</v>
      </c>
      <c r="D252" s="148" t="s">
        <v>463</v>
      </c>
      <c r="E252" s="53">
        <v>100</v>
      </c>
      <c r="F252" s="423">
        <f>SUM(прил5!H426)</f>
        <v>99395</v>
      </c>
    </row>
    <row r="253" spans="1:6" s="43" customFormat="1" ht="31.5" x14ac:dyDescent="0.25">
      <c r="A253" s="73" t="s">
        <v>84</v>
      </c>
      <c r="B253" s="123" t="s">
        <v>220</v>
      </c>
      <c r="C253" s="159" t="s">
        <v>10</v>
      </c>
      <c r="D253" s="151" t="s">
        <v>415</v>
      </c>
      <c r="E253" s="30"/>
      <c r="F253" s="420">
        <f>SUM(F254:F256)</f>
        <v>10248644</v>
      </c>
    </row>
    <row r="254" spans="1:6" s="43" customFormat="1" ht="47.25" x14ac:dyDescent="0.25">
      <c r="A254" s="157" t="s">
        <v>76</v>
      </c>
      <c r="B254" s="124" t="s">
        <v>220</v>
      </c>
      <c r="C254" s="156" t="s">
        <v>10</v>
      </c>
      <c r="D254" s="148" t="s">
        <v>415</v>
      </c>
      <c r="E254" s="53">
        <v>100</v>
      </c>
      <c r="F254" s="423">
        <f>SUM(прил5!H428)</f>
        <v>8980924</v>
      </c>
    </row>
    <row r="255" spans="1:6" s="43" customFormat="1" ht="30" customHeight="1" x14ac:dyDescent="0.25">
      <c r="A255" s="76" t="s">
        <v>537</v>
      </c>
      <c r="B255" s="124" t="s">
        <v>220</v>
      </c>
      <c r="C255" s="156" t="s">
        <v>10</v>
      </c>
      <c r="D255" s="148" t="s">
        <v>415</v>
      </c>
      <c r="E255" s="53">
        <v>200</v>
      </c>
      <c r="F255" s="423">
        <f>SUM(прил5!H429)</f>
        <v>1263429</v>
      </c>
    </row>
    <row r="256" spans="1:6" s="43" customFormat="1" ht="15.75" customHeight="1" x14ac:dyDescent="0.25">
      <c r="A256" s="76" t="s">
        <v>18</v>
      </c>
      <c r="B256" s="124" t="s">
        <v>220</v>
      </c>
      <c r="C256" s="156" t="s">
        <v>10</v>
      </c>
      <c r="D256" s="148" t="s">
        <v>415</v>
      </c>
      <c r="E256" s="53">
        <v>800</v>
      </c>
      <c r="F256" s="423">
        <f>SUM(прил5!H430)</f>
        <v>4291</v>
      </c>
    </row>
    <row r="257" spans="1:6" s="43" customFormat="1" ht="62.25" customHeight="1" x14ac:dyDescent="0.25">
      <c r="A257" s="327" t="s">
        <v>637</v>
      </c>
      <c r="B257" s="328" t="s">
        <v>220</v>
      </c>
      <c r="C257" s="329" t="s">
        <v>12</v>
      </c>
      <c r="D257" s="330" t="s">
        <v>384</v>
      </c>
      <c r="E257" s="321"/>
      <c r="F257" s="421">
        <f>SUM(F258)</f>
        <v>1737990</v>
      </c>
    </row>
    <row r="258" spans="1:6" s="43" customFormat="1" ht="31.5" x14ac:dyDescent="0.25">
      <c r="A258" s="73" t="s">
        <v>75</v>
      </c>
      <c r="B258" s="123" t="s">
        <v>220</v>
      </c>
      <c r="C258" s="159" t="s">
        <v>12</v>
      </c>
      <c r="D258" s="151" t="s">
        <v>388</v>
      </c>
      <c r="E258" s="30"/>
      <c r="F258" s="420">
        <f>SUM(F259:F260)</f>
        <v>1737990</v>
      </c>
    </row>
    <row r="259" spans="1:6" s="43" customFormat="1" ht="47.25" x14ac:dyDescent="0.25">
      <c r="A259" s="157" t="s">
        <v>76</v>
      </c>
      <c r="B259" s="124" t="s">
        <v>220</v>
      </c>
      <c r="C259" s="156" t="s">
        <v>12</v>
      </c>
      <c r="D259" s="148" t="s">
        <v>388</v>
      </c>
      <c r="E259" s="53">
        <v>100</v>
      </c>
      <c r="F259" s="423">
        <f>SUM(прил5!H433)</f>
        <v>1737990</v>
      </c>
    </row>
    <row r="260" spans="1:6" s="43" customFormat="1" ht="31.5" hidden="1" x14ac:dyDescent="0.25">
      <c r="A260" s="76" t="s">
        <v>537</v>
      </c>
      <c r="B260" s="124" t="s">
        <v>220</v>
      </c>
      <c r="C260" s="156" t="s">
        <v>12</v>
      </c>
      <c r="D260" s="148" t="s">
        <v>388</v>
      </c>
      <c r="E260" s="53">
        <v>200</v>
      </c>
      <c r="F260" s="423">
        <f>SUM(прил5!H434)</f>
        <v>0</v>
      </c>
    </row>
    <row r="261" spans="1:6" ht="51" customHeight="1" x14ac:dyDescent="0.25">
      <c r="A261" s="58" t="s">
        <v>124</v>
      </c>
      <c r="B261" s="154" t="s">
        <v>408</v>
      </c>
      <c r="C261" s="249" t="s">
        <v>383</v>
      </c>
      <c r="D261" s="155" t="s">
        <v>384</v>
      </c>
      <c r="E261" s="131"/>
      <c r="F261" s="473">
        <f>SUM(F262)</f>
        <v>103000</v>
      </c>
    </row>
    <row r="262" spans="1:6" s="43" customFormat="1" ht="66" customHeight="1" x14ac:dyDescent="0.25">
      <c r="A262" s="142" t="s">
        <v>125</v>
      </c>
      <c r="B262" s="153" t="s">
        <v>192</v>
      </c>
      <c r="C262" s="161" t="s">
        <v>383</v>
      </c>
      <c r="D262" s="149" t="s">
        <v>384</v>
      </c>
      <c r="E262" s="158"/>
      <c r="F262" s="480">
        <f>SUM(F263)</f>
        <v>103000</v>
      </c>
    </row>
    <row r="263" spans="1:6" s="43" customFormat="1" ht="45.75" customHeight="1" x14ac:dyDescent="0.25">
      <c r="A263" s="314" t="s">
        <v>409</v>
      </c>
      <c r="B263" s="328" t="s">
        <v>192</v>
      </c>
      <c r="C263" s="329" t="s">
        <v>10</v>
      </c>
      <c r="D263" s="330" t="s">
        <v>384</v>
      </c>
      <c r="E263" s="337"/>
      <c r="F263" s="421">
        <f>SUM(F264+F266)</f>
        <v>103000</v>
      </c>
    </row>
    <row r="264" spans="1:6" s="43" customFormat="1" ht="19.5" customHeight="1" x14ac:dyDescent="0.25">
      <c r="A264" s="27" t="s">
        <v>411</v>
      </c>
      <c r="B264" s="123" t="s">
        <v>192</v>
      </c>
      <c r="C264" s="159" t="s">
        <v>10</v>
      </c>
      <c r="D264" s="151" t="s">
        <v>410</v>
      </c>
      <c r="E264" s="42"/>
      <c r="F264" s="420">
        <f>SUM(F265)</f>
        <v>103000</v>
      </c>
    </row>
    <row r="265" spans="1:6" s="43" customFormat="1" ht="32.25" customHeight="1" x14ac:dyDescent="0.25">
      <c r="A265" s="54" t="s">
        <v>537</v>
      </c>
      <c r="B265" s="124" t="s">
        <v>192</v>
      </c>
      <c r="C265" s="156" t="s">
        <v>10</v>
      </c>
      <c r="D265" s="148" t="s">
        <v>410</v>
      </c>
      <c r="E265" s="60" t="s">
        <v>16</v>
      </c>
      <c r="F265" s="423">
        <f>SUM(прил5!H115+прил5!H212)</f>
        <v>103000</v>
      </c>
    </row>
    <row r="266" spans="1:6" s="43" customFormat="1" ht="17.25" hidden="1" customHeight="1" x14ac:dyDescent="0.25">
      <c r="A266" s="27" t="s">
        <v>499</v>
      </c>
      <c r="B266" s="123" t="s">
        <v>192</v>
      </c>
      <c r="C266" s="159" t="s">
        <v>10</v>
      </c>
      <c r="D266" s="151" t="s">
        <v>498</v>
      </c>
      <c r="E266" s="42"/>
      <c r="F266" s="420">
        <f>SUM(F267:F268)</f>
        <v>0</v>
      </c>
    </row>
    <row r="267" spans="1:6" s="43" customFormat="1" ht="32.25" hidden="1" customHeight="1" x14ac:dyDescent="0.25">
      <c r="A267" s="54" t="s">
        <v>537</v>
      </c>
      <c r="B267" s="124" t="s">
        <v>192</v>
      </c>
      <c r="C267" s="156" t="s">
        <v>10</v>
      </c>
      <c r="D267" s="148" t="s">
        <v>498</v>
      </c>
      <c r="E267" s="60" t="s">
        <v>16</v>
      </c>
      <c r="F267" s="423">
        <f>SUM(прил5!H48)</f>
        <v>0</v>
      </c>
    </row>
    <row r="268" spans="1:6" s="43" customFormat="1" ht="17.25" hidden="1" customHeight="1" x14ac:dyDescent="0.25">
      <c r="A268" s="76" t="s">
        <v>18</v>
      </c>
      <c r="B268" s="124" t="s">
        <v>192</v>
      </c>
      <c r="C268" s="156" t="s">
        <v>10</v>
      </c>
      <c r="D268" s="148" t="s">
        <v>498</v>
      </c>
      <c r="E268" s="60" t="s">
        <v>17</v>
      </c>
      <c r="F268" s="423">
        <f>SUM(прил5!H49)</f>
        <v>0</v>
      </c>
    </row>
    <row r="269" spans="1:6" ht="47.25" x14ac:dyDescent="0.25">
      <c r="A269" s="58" t="s">
        <v>137</v>
      </c>
      <c r="B269" s="154" t="s">
        <v>428</v>
      </c>
      <c r="C269" s="249" t="s">
        <v>383</v>
      </c>
      <c r="D269" s="155" t="s">
        <v>384</v>
      </c>
      <c r="E269" s="131"/>
      <c r="F269" s="473">
        <f>SUM(F270)</f>
        <v>15000</v>
      </c>
    </row>
    <row r="270" spans="1:6" ht="63" x14ac:dyDescent="0.25">
      <c r="A270" s="160" t="s">
        <v>138</v>
      </c>
      <c r="B270" s="161" t="s">
        <v>203</v>
      </c>
      <c r="C270" s="161" t="s">
        <v>383</v>
      </c>
      <c r="D270" s="149" t="s">
        <v>384</v>
      </c>
      <c r="E270" s="158"/>
      <c r="F270" s="480">
        <f>SUM(F271)</f>
        <v>15000</v>
      </c>
    </row>
    <row r="271" spans="1:6" ht="31.5" x14ac:dyDescent="0.25">
      <c r="A271" s="338" t="s">
        <v>429</v>
      </c>
      <c r="B271" s="329" t="s">
        <v>203</v>
      </c>
      <c r="C271" s="329" t="s">
        <v>10</v>
      </c>
      <c r="D271" s="330" t="s">
        <v>384</v>
      </c>
      <c r="E271" s="337"/>
      <c r="F271" s="421">
        <f>SUM(F272)</f>
        <v>15000</v>
      </c>
    </row>
    <row r="272" spans="1:6" ht="17.25" customHeight="1" x14ac:dyDescent="0.25">
      <c r="A272" s="162" t="s">
        <v>97</v>
      </c>
      <c r="B272" s="159" t="s">
        <v>203</v>
      </c>
      <c r="C272" s="159" t="s">
        <v>10</v>
      </c>
      <c r="D272" s="151" t="s">
        <v>430</v>
      </c>
      <c r="E272" s="42"/>
      <c r="F272" s="420">
        <f>SUM(F273)</f>
        <v>15000</v>
      </c>
    </row>
    <row r="273" spans="1:6" ht="30.75" customHeight="1" x14ac:dyDescent="0.25">
      <c r="A273" s="163" t="s">
        <v>537</v>
      </c>
      <c r="B273" s="156" t="s">
        <v>203</v>
      </c>
      <c r="C273" s="156" t="s">
        <v>10</v>
      </c>
      <c r="D273" s="148" t="s">
        <v>430</v>
      </c>
      <c r="E273" s="60" t="s">
        <v>16</v>
      </c>
      <c r="F273" s="423">
        <f>SUM(прил5!H217)</f>
        <v>15000</v>
      </c>
    </row>
    <row r="274" spans="1:6" ht="47.25" x14ac:dyDescent="0.25">
      <c r="A274" s="58" t="s">
        <v>178</v>
      </c>
      <c r="B274" s="341" t="s">
        <v>434</v>
      </c>
      <c r="C274" s="247" t="s">
        <v>383</v>
      </c>
      <c r="D274" s="137" t="s">
        <v>384</v>
      </c>
      <c r="E274" s="16"/>
      <c r="F274" s="473">
        <f>SUM(F275+F283)</f>
        <v>5159620</v>
      </c>
    </row>
    <row r="275" spans="1:6" ht="78.75" x14ac:dyDescent="0.25">
      <c r="A275" s="142" t="s">
        <v>231</v>
      </c>
      <c r="B275" s="153" t="s">
        <v>230</v>
      </c>
      <c r="C275" s="161" t="s">
        <v>383</v>
      </c>
      <c r="D275" s="149" t="s">
        <v>384</v>
      </c>
      <c r="E275" s="165"/>
      <c r="F275" s="480">
        <f>SUM(F276)</f>
        <v>1687331</v>
      </c>
    </row>
    <row r="276" spans="1:6" ht="47.25" x14ac:dyDescent="0.25">
      <c r="A276" s="314" t="s">
        <v>435</v>
      </c>
      <c r="B276" s="328" t="s">
        <v>230</v>
      </c>
      <c r="C276" s="329" t="s">
        <v>10</v>
      </c>
      <c r="D276" s="330" t="s">
        <v>384</v>
      </c>
      <c r="E276" s="340"/>
      <c r="F276" s="421">
        <f>SUM(F277+F279+F281)</f>
        <v>1687331</v>
      </c>
    </row>
    <row r="277" spans="1:6" ht="32.25" customHeight="1" x14ac:dyDescent="0.25">
      <c r="A277" s="27" t="s">
        <v>436</v>
      </c>
      <c r="B277" s="123" t="s">
        <v>230</v>
      </c>
      <c r="C277" s="159" t="s">
        <v>10</v>
      </c>
      <c r="D277" s="151" t="s">
        <v>437</v>
      </c>
      <c r="E277" s="164"/>
      <c r="F277" s="420">
        <f>SUM(F278)</f>
        <v>19449</v>
      </c>
    </row>
    <row r="278" spans="1:6" ht="18" customHeight="1" x14ac:dyDescent="0.25">
      <c r="A278" s="54" t="s">
        <v>21</v>
      </c>
      <c r="B278" s="124" t="s">
        <v>230</v>
      </c>
      <c r="C278" s="156" t="s">
        <v>10</v>
      </c>
      <c r="D278" s="148" t="s">
        <v>437</v>
      </c>
      <c r="E278" s="132" t="s">
        <v>66</v>
      </c>
      <c r="F278" s="423">
        <f>SUM(прил5!H238)</f>
        <v>19449</v>
      </c>
    </row>
    <row r="279" spans="1:6" ht="33" customHeight="1" x14ac:dyDescent="0.25">
      <c r="A279" s="27" t="s">
        <v>500</v>
      </c>
      <c r="B279" s="123" t="s">
        <v>230</v>
      </c>
      <c r="C279" s="159" t="s">
        <v>10</v>
      </c>
      <c r="D279" s="151" t="s">
        <v>501</v>
      </c>
      <c r="E279" s="164"/>
      <c r="F279" s="420">
        <f>SUM(F280)</f>
        <v>1616746</v>
      </c>
    </row>
    <row r="280" spans="1:6" ht="15" customHeight="1" x14ac:dyDescent="0.25">
      <c r="A280" s="54" t="s">
        <v>21</v>
      </c>
      <c r="B280" s="124" t="s">
        <v>230</v>
      </c>
      <c r="C280" s="156" t="s">
        <v>10</v>
      </c>
      <c r="D280" s="148" t="s">
        <v>501</v>
      </c>
      <c r="E280" s="132" t="s">
        <v>66</v>
      </c>
      <c r="F280" s="423">
        <f>SUM(прил5!H244)</f>
        <v>1616746</v>
      </c>
    </row>
    <row r="281" spans="1:6" ht="31.5" x14ac:dyDescent="0.25">
      <c r="A281" s="27" t="s">
        <v>439</v>
      </c>
      <c r="B281" s="123" t="s">
        <v>230</v>
      </c>
      <c r="C281" s="159" t="s">
        <v>10</v>
      </c>
      <c r="D281" s="151" t="s">
        <v>438</v>
      </c>
      <c r="E281" s="164"/>
      <c r="F281" s="420">
        <f>SUM(F282)</f>
        <v>51136</v>
      </c>
    </row>
    <row r="282" spans="1:6" ht="15.75" customHeight="1" x14ac:dyDescent="0.25">
      <c r="A282" s="54" t="s">
        <v>21</v>
      </c>
      <c r="B282" s="124" t="s">
        <v>230</v>
      </c>
      <c r="C282" s="156" t="s">
        <v>10</v>
      </c>
      <c r="D282" s="148" t="s">
        <v>438</v>
      </c>
      <c r="E282" s="132" t="s">
        <v>66</v>
      </c>
      <c r="F282" s="423">
        <f>SUM(прил5!H120)</f>
        <v>51136</v>
      </c>
    </row>
    <row r="283" spans="1:6" ht="78.75" x14ac:dyDescent="0.25">
      <c r="A283" s="160" t="s">
        <v>179</v>
      </c>
      <c r="B283" s="153" t="s">
        <v>206</v>
      </c>
      <c r="C283" s="161" t="s">
        <v>383</v>
      </c>
      <c r="D283" s="149" t="s">
        <v>384</v>
      </c>
      <c r="E283" s="165"/>
      <c r="F283" s="480">
        <f>SUM(F284)</f>
        <v>3472289</v>
      </c>
    </row>
    <row r="284" spans="1:6" ht="31.5" x14ac:dyDescent="0.25">
      <c r="A284" s="339" t="s">
        <v>440</v>
      </c>
      <c r="B284" s="328" t="s">
        <v>206</v>
      </c>
      <c r="C284" s="329" t="s">
        <v>10</v>
      </c>
      <c r="D284" s="330" t="s">
        <v>384</v>
      </c>
      <c r="E284" s="340"/>
      <c r="F284" s="421">
        <f>SUM(F289+F287+F293+F295+F297+F291+F285+F299)</f>
        <v>3472289</v>
      </c>
    </row>
    <row r="285" spans="1:6" s="612" customFormat="1" ht="34.5" customHeight="1" x14ac:dyDescent="0.25">
      <c r="A285" s="114" t="s">
        <v>776</v>
      </c>
      <c r="B285" s="123" t="s">
        <v>206</v>
      </c>
      <c r="C285" s="159" t="s">
        <v>10</v>
      </c>
      <c r="D285" s="151" t="s">
        <v>775</v>
      </c>
      <c r="E285" s="164"/>
      <c r="F285" s="420">
        <f>SUM(F286:F286)</f>
        <v>1123088</v>
      </c>
    </row>
    <row r="286" spans="1:6" s="612" customFormat="1" ht="31.5" x14ac:dyDescent="0.25">
      <c r="A286" s="76" t="s">
        <v>171</v>
      </c>
      <c r="B286" s="124" t="s">
        <v>206</v>
      </c>
      <c r="C286" s="156" t="s">
        <v>10</v>
      </c>
      <c r="D286" s="148" t="s">
        <v>775</v>
      </c>
      <c r="E286" s="132" t="s">
        <v>170</v>
      </c>
      <c r="F286" s="423">
        <f>SUM(прил5!H248)</f>
        <v>1123088</v>
      </c>
    </row>
    <row r="287" spans="1:6" ht="32.25" customHeight="1" x14ac:dyDescent="0.25">
      <c r="A287" s="114" t="s">
        <v>674</v>
      </c>
      <c r="B287" s="123" t="s">
        <v>206</v>
      </c>
      <c r="C287" s="159" t="s">
        <v>10</v>
      </c>
      <c r="D287" s="151" t="s">
        <v>577</v>
      </c>
      <c r="E287" s="164"/>
      <c r="F287" s="420">
        <f>SUM(F288:F288)</f>
        <v>1121343</v>
      </c>
    </row>
    <row r="288" spans="1:6" ht="17.25" customHeight="1" x14ac:dyDescent="0.25">
      <c r="A288" s="7" t="s">
        <v>21</v>
      </c>
      <c r="B288" s="124" t="s">
        <v>206</v>
      </c>
      <c r="C288" s="156" t="s">
        <v>10</v>
      </c>
      <c r="D288" s="148" t="s">
        <v>577</v>
      </c>
      <c r="E288" s="132" t="s">
        <v>66</v>
      </c>
      <c r="F288" s="423">
        <f>SUM(прил5!H222)</f>
        <v>1121343</v>
      </c>
    </row>
    <row r="289" spans="1:6" ht="17.25" customHeight="1" x14ac:dyDescent="0.25">
      <c r="A289" s="114" t="s">
        <v>596</v>
      </c>
      <c r="B289" s="123" t="s">
        <v>206</v>
      </c>
      <c r="C289" s="159" t="s">
        <v>10</v>
      </c>
      <c r="D289" s="151" t="s">
        <v>595</v>
      </c>
      <c r="E289" s="164"/>
      <c r="F289" s="420">
        <f>SUM(F290)</f>
        <v>585900</v>
      </c>
    </row>
    <row r="290" spans="1:6" ht="17.25" customHeight="1" x14ac:dyDescent="0.25">
      <c r="A290" s="76" t="s">
        <v>40</v>
      </c>
      <c r="B290" s="124" t="s">
        <v>206</v>
      </c>
      <c r="C290" s="156" t="s">
        <v>10</v>
      </c>
      <c r="D290" s="148" t="s">
        <v>595</v>
      </c>
      <c r="E290" s="132" t="s">
        <v>39</v>
      </c>
      <c r="F290" s="423">
        <f>SUM(прил5!H621)</f>
        <v>585900</v>
      </c>
    </row>
    <row r="291" spans="1:6" s="602" customFormat="1" ht="32.25" customHeight="1" x14ac:dyDescent="0.25">
      <c r="A291" s="75" t="s">
        <v>770</v>
      </c>
      <c r="B291" s="123" t="s">
        <v>206</v>
      </c>
      <c r="C291" s="159" t="s">
        <v>10</v>
      </c>
      <c r="D291" s="151" t="s">
        <v>769</v>
      </c>
      <c r="E291" s="164"/>
      <c r="F291" s="420">
        <f>SUM(F292)</f>
        <v>59110</v>
      </c>
    </row>
    <row r="292" spans="1:6" s="602" customFormat="1" ht="33" customHeight="1" x14ac:dyDescent="0.25">
      <c r="A292" s="76" t="s">
        <v>171</v>
      </c>
      <c r="B292" s="124" t="s">
        <v>206</v>
      </c>
      <c r="C292" s="156" t="s">
        <v>10</v>
      </c>
      <c r="D292" s="148" t="s">
        <v>769</v>
      </c>
      <c r="E292" s="132" t="s">
        <v>170</v>
      </c>
      <c r="F292" s="423">
        <f>SUM(прил5!H250)</f>
        <v>59110</v>
      </c>
    </row>
    <row r="293" spans="1:6" ht="32.25" customHeight="1" x14ac:dyDescent="0.25">
      <c r="A293" s="114" t="s">
        <v>675</v>
      </c>
      <c r="B293" s="123" t="s">
        <v>206</v>
      </c>
      <c r="C293" s="159" t="s">
        <v>10</v>
      </c>
      <c r="D293" s="151" t="s">
        <v>575</v>
      </c>
      <c r="E293" s="164"/>
      <c r="F293" s="420">
        <f>SUM(F294:F294)</f>
        <v>480576</v>
      </c>
    </row>
    <row r="294" spans="1:6" ht="17.25" customHeight="1" x14ac:dyDescent="0.25">
      <c r="A294" s="7" t="s">
        <v>21</v>
      </c>
      <c r="B294" s="124" t="s">
        <v>206</v>
      </c>
      <c r="C294" s="156" t="s">
        <v>10</v>
      </c>
      <c r="D294" s="148" t="s">
        <v>575</v>
      </c>
      <c r="E294" s="132" t="s">
        <v>66</v>
      </c>
      <c r="F294" s="423">
        <f>SUM(прил5!H224)</f>
        <v>480576</v>
      </c>
    </row>
    <row r="295" spans="1:6" ht="31.5" x14ac:dyDescent="0.25">
      <c r="A295" s="27" t="s">
        <v>439</v>
      </c>
      <c r="B295" s="123" t="s">
        <v>206</v>
      </c>
      <c r="C295" s="159" t="s">
        <v>10</v>
      </c>
      <c r="D295" s="151" t="s">
        <v>438</v>
      </c>
      <c r="E295" s="164"/>
      <c r="F295" s="420">
        <f>SUM(F296)</f>
        <v>102272</v>
      </c>
    </row>
    <row r="296" spans="1:6" ht="16.5" customHeight="1" x14ac:dyDescent="0.25">
      <c r="A296" s="7" t="s">
        <v>21</v>
      </c>
      <c r="B296" s="124" t="s">
        <v>206</v>
      </c>
      <c r="C296" s="156" t="s">
        <v>10</v>
      </c>
      <c r="D296" s="148" t="s">
        <v>438</v>
      </c>
      <c r="E296" s="132" t="s">
        <v>66</v>
      </c>
      <c r="F296" s="423">
        <f>SUM(прил5!H124)</f>
        <v>102272</v>
      </c>
    </row>
    <row r="297" spans="1:6" s="487" customFormat="1" ht="32.25" hidden="1" customHeight="1" x14ac:dyDescent="0.25">
      <c r="A297" s="27" t="s">
        <v>684</v>
      </c>
      <c r="B297" s="123" t="s">
        <v>206</v>
      </c>
      <c r="C297" s="159" t="s">
        <v>10</v>
      </c>
      <c r="D297" s="151" t="s">
        <v>683</v>
      </c>
      <c r="E297" s="164"/>
      <c r="F297" s="420">
        <f>SUM(F298)</f>
        <v>0</v>
      </c>
    </row>
    <row r="298" spans="1:6" s="487" customFormat="1" ht="31.5" hidden="1" customHeight="1" x14ac:dyDescent="0.25">
      <c r="A298" s="54" t="s">
        <v>537</v>
      </c>
      <c r="B298" s="124" t="s">
        <v>206</v>
      </c>
      <c r="C298" s="156" t="s">
        <v>10</v>
      </c>
      <c r="D298" s="148" t="s">
        <v>683</v>
      </c>
      <c r="E298" s="132" t="s">
        <v>16</v>
      </c>
      <c r="F298" s="423">
        <f>SUM(прил5!H226)</f>
        <v>0</v>
      </c>
    </row>
    <row r="299" spans="1:6" s="615" customFormat="1" ht="31.5" hidden="1" customHeight="1" x14ac:dyDescent="0.25">
      <c r="A299" s="27" t="s">
        <v>778</v>
      </c>
      <c r="B299" s="123" t="s">
        <v>206</v>
      </c>
      <c r="C299" s="159" t="s">
        <v>10</v>
      </c>
      <c r="D299" s="151" t="s">
        <v>777</v>
      </c>
      <c r="E299" s="164"/>
      <c r="F299" s="420">
        <f>SUM(F300:F301)</f>
        <v>0</v>
      </c>
    </row>
    <row r="300" spans="1:6" s="615" customFormat="1" ht="31.5" hidden="1" customHeight="1" x14ac:dyDescent="0.25">
      <c r="A300" s="54" t="s">
        <v>537</v>
      </c>
      <c r="B300" s="124" t="s">
        <v>206</v>
      </c>
      <c r="C300" s="156" t="s">
        <v>10</v>
      </c>
      <c r="D300" s="148" t="s">
        <v>777</v>
      </c>
      <c r="E300" s="132" t="s">
        <v>16</v>
      </c>
      <c r="F300" s="423">
        <f>SUM(прил5!H252)</f>
        <v>0</v>
      </c>
    </row>
    <row r="301" spans="1:6" s="623" customFormat="1" ht="31.5" hidden="1" customHeight="1" x14ac:dyDescent="0.25">
      <c r="A301" s="76" t="s">
        <v>171</v>
      </c>
      <c r="B301" s="124" t="s">
        <v>206</v>
      </c>
      <c r="C301" s="156" t="s">
        <v>10</v>
      </c>
      <c r="D301" s="148" t="s">
        <v>777</v>
      </c>
      <c r="E301" s="132" t="s">
        <v>170</v>
      </c>
      <c r="F301" s="423">
        <f>SUM(прил5!H253)</f>
        <v>0</v>
      </c>
    </row>
    <row r="302" spans="1:6" ht="64.5" customHeight="1" x14ac:dyDescent="0.25">
      <c r="A302" s="58" t="s">
        <v>151</v>
      </c>
      <c r="B302" s="341" t="s">
        <v>456</v>
      </c>
      <c r="C302" s="247" t="s">
        <v>383</v>
      </c>
      <c r="D302" s="137" t="s">
        <v>384</v>
      </c>
      <c r="E302" s="127"/>
      <c r="F302" s="473">
        <f>SUM(F303+F308+F313)</f>
        <v>2465792</v>
      </c>
    </row>
    <row r="303" spans="1:6" ht="80.25" customHeight="1" x14ac:dyDescent="0.25">
      <c r="A303" s="142" t="s">
        <v>152</v>
      </c>
      <c r="B303" s="143" t="s">
        <v>223</v>
      </c>
      <c r="C303" s="248" t="s">
        <v>383</v>
      </c>
      <c r="D303" s="144" t="s">
        <v>384</v>
      </c>
      <c r="E303" s="145"/>
      <c r="F303" s="480">
        <f>SUM(F304)</f>
        <v>148000</v>
      </c>
    </row>
    <row r="304" spans="1:6" ht="32.25" customHeight="1" x14ac:dyDescent="0.25">
      <c r="A304" s="314" t="s">
        <v>457</v>
      </c>
      <c r="B304" s="315" t="s">
        <v>223</v>
      </c>
      <c r="C304" s="316" t="s">
        <v>10</v>
      </c>
      <c r="D304" s="317" t="s">
        <v>384</v>
      </c>
      <c r="E304" s="318"/>
      <c r="F304" s="421">
        <f>SUM(F305)</f>
        <v>148000</v>
      </c>
    </row>
    <row r="305" spans="1:6" ht="17.25" customHeight="1" x14ac:dyDescent="0.25">
      <c r="A305" s="27" t="s">
        <v>85</v>
      </c>
      <c r="B305" s="117" t="s">
        <v>223</v>
      </c>
      <c r="C305" s="209" t="s">
        <v>10</v>
      </c>
      <c r="D305" s="115" t="s">
        <v>458</v>
      </c>
      <c r="E305" s="141"/>
      <c r="F305" s="420">
        <f>SUM(F306:F307)</f>
        <v>148000</v>
      </c>
    </row>
    <row r="306" spans="1:6" ht="33.75" customHeight="1" x14ac:dyDescent="0.25">
      <c r="A306" s="54" t="s">
        <v>537</v>
      </c>
      <c r="B306" s="125" t="s">
        <v>223</v>
      </c>
      <c r="C306" s="210" t="s">
        <v>10</v>
      </c>
      <c r="D306" s="122" t="s">
        <v>458</v>
      </c>
      <c r="E306" s="128" t="s">
        <v>16</v>
      </c>
      <c r="F306" s="423">
        <f>SUM(прил5!H395)</f>
        <v>78000</v>
      </c>
    </row>
    <row r="307" spans="1:6" s="623" customFormat="1" ht="17.25" customHeight="1" x14ac:dyDescent="0.25">
      <c r="A307" s="61" t="s">
        <v>40</v>
      </c>
      <c r="B307" s="125" t="s">
        <v>223</v>
      </c>
      <c r="C307" s="210" t="s">
        <v>10</v>
      </c>
      <c r="D307" s="122" t="s">
        <v>458</v>
      </c>
      <c r="E307" s="128" t="s">
        <v>39</v>
      </c>
      <c r="F307" s="423">
        <f>SUM(прил5!H396)</f>
        <v>70000</v>
      </c>
    </row>
    <row r="308" spans="1:6" ht="80.25" customHeight="1" x14ac:dyDescent="0.25">
      <c r="A308" s="142" t="s">
        <v>167</v>
      </c>
      <c r="B308" s="143" t="s">
        <v>228</v>
      </c>
      <c r="C308" s="248" t="s">
        <v>383</v>
      </c>
      <c r="D308" s="144" t="s">
        <v>384</v>
      </c>
      <c r="E308" s="145"/>
      <c r="F308" s="480">
        <f>SUM(F309)</f>
        <v>140000</v>
      </c>
    </row>
    <row r="309" spans="1:6" ht="33.75" customHeight="1" x14ac:dyDescent="0.25">
      <c r="A309" s="314" t="s">
        <v>488</v>
      </c>
      <c r="B309" s="315" t="s">
        <v>228</v>
      </c>
      <c r="C309" s="316" t="s">
        <v>10</v>
      </c>
      <c r="D309" s="317" t="s">
        <v>384</v>
      </c>
      <c r="E309" s="318"/>
      <c r="F309" s="421">
        <f>SUM(F310)</f>
        <v>140000</v>
      </c>
    </row>
    <row r="310" spans="1:6" ht="47.25" x14ac:dyDescent="0.25">
      <c r="A310" s="27" t="s">
        <v>168</v>
      </c>
      <c r="B310" s="117" t="s">
        <v>228</v>
      </c>
      <c r="C310" s="209" t="s">
        <v>10</v>
      </c>
      <c r="D310" s="115" t="s">
        <v>489</v>
      </c>
      <c r="E310" s="141"/>
      <c r="F310" s="420">
        <f>SUM(F311:F312)</f>
        <v>140000</v>
      </c>
    </row>
    <row r="311" spans="1:6" ht="31.5" customHeight="1" x14ac:dyDescent="0.25">
      <c r="A311" s="54" t="s">
        <v>537</v>
      </c>
      <c r="B311" s="125" t="s">
        <v>228</v>
      </c>
      <c r="C311" s="210" t="s">
        <v>10</v>
      </c>
      <c r="D311" s="122" t="s">
        <v>489</v>
      </c>
      <c r="E311" s="128" t="s">
        <v>16</v>
      </c>
      <c r="F311" s="423">
        <f>SUM(прил5!H648)</f>
        <v>21100</v>
      </c>
    </row>
    <row r="312" spans="1:6" s="623" customFormat="1" ht="18" customHeight="1" x14ac:dyDescent="0.25">
      <c r="A312" s="54" t="s">
        <v>40</v>
      </c>
      <c r="B312" s="125" t="s">
        <v>228</v>
      </c>
      <c r="C312" s="210" t="s">
        <v>10</v>
      </c>
      <c r="D312" s="122" t="s">
        <v>489</v>
      </c>
      <c r="E312" s="128" t="s">
        <v>39</v>
      </c>
      <c r="F312" s="423">
        <f>SUM(прил5!H649)</f>
        <v>118900</v>
      </c>
    </row>
    <row r="313" spans="1:6" ht="66.75" customHeight="1" x14ac:dyDescent="0.25">
      <c r="A313" s="142" t="s">
        <v>153</v>
      </c>
      <c r="B313" s="143" t="s">
        <v>219</v>
      </c>
      <c r="C313" s="248" t="s">
        <v>383</v>
      </c>
      <c r="D313" s="144" t="s">
        <v>384</v>
      </c>
      <c r="E313" s="145"/>
      <c r="F313" s="480">
        <f>SUM(F314)</f>
        <v>2177792</v>
      </c>
    </row>
    <row r="314" spans="1:6" ht="34.5" customHeight="1" x14ac:dyDescent="0.25">
      <c r="A314" s="314" t="s">
        <v>459</v>
      </c>
      <c r="B314" s="315" t="s">
        <v>219</v>
      </c>
      <c r="C314" s="316" t="s">
        <v>10</v>
      </c>
      <c r="D314" s="317" t="s">
        <v>384</v>
      </c>
      <c r="E314" s="318"/>
      <c r="F314" s="421">
        <f>SUM(F315+F317+F320)</f>
        <v>2177792</v>
      </c>
    </row>
    <row r="315" spans="1:6" ht="18.75" customHeight="1" x14ac:dyDescent="0.25">
      <c r="A315" s="27" t="s">
        <v>549</v>
      </c>
      <c r="B315" s="117" t="s">
        <v>219</v>
      </c>
      <c r="C315" s="209" t="s">
        <v>10</v>
      </c>
      <c r="D315" s="115" t="s">
        <v>548</v>
      </c>
      <c r="E315" s="141"/>
      <c r="F315" s="420">
        <f>SUM(F316)</f>
        <v>754650</v>
      </c>
    </row>
    <row r="316" spans="1:6" ht="18" customHeight="1" x14ac:dyDescent="0.25">
      <c r="A316" s="54" t="s">
        <v>40</v>
      </c>
      <c r="B316" s="125" t="s">
        <v>219</v>
      </c>
      <c r="C316" s="210" t="s">
        <v>10</v>
      </c>
      <c r="D316" s="122" t="s">
        <v>548</v>
      </c>
      <c r="E316" s="128" t="s">
        <v>39</v>
      </c>
      <c r="F316" s="423">
        <f>SUM(прил5!H400)</f>
        <v>754650</v>
      </c>
    </row>
    <row r="317" spans="1:6" ht="15.75" x14ac:dyDescent="0.25">
      <c r="A317" s="27" t="s">
        <v>460</v>
      </c>
      <c r="B317" s="117" t="s">
        <v>219</v>
      </c>
      <c r="C317" s="209" t="s">
        <v>10</v>
      </c>
      <c r="D317" s="115" t="s">
        <v>461</v>
      </c>
      <c r="E317" s="141"/>
      <c r="F317" s="420">
        <f>SUM(F318:F319)</f>
        <v>1180350</v>
      </c>
    </row>
    <row r="318" spans="1:6" ht="31.5" customHeight="1" x14ac:dyDescent="0.25">
      <c r="A318" s="54" t="s">
        <v>537</v>
      </c>
      <c r="B318" s="125" t="s">
        <v>219</v>
      </c>
      <c r="C318" s="210" t="s">
        <v>10</v>
      </c>
      <c r="D318" s="122" t="s">
        <v>461</v>
      </c>
      <c r="E318" s="128" t="s">
        <v>16</v>
      </c>
      <c r="F318" s="423">
        <f>SUM(прил5!H402)</f>
        <v>788400</v>
      </c>
    </row>
    <row r="319" spans="1:6" ht="15.75" x14ac:dyDescent="0.25">
      <c r="A319" s="76" t="s">
        <v>40</v>
      </c>
      <c r="B319" s="125" t="s">
        <v>219</v>
      </c>
      <c r="C319" s="210" t="s">
        <v>10</v>
      </c>
      <c r="D319" s="122" t="s">
        <v>461</v>
      </c>
      <c r="E319" s="128" t="s">
        <v>39</v>
      </c>
      <c r="F319" s="423">
        <f>SUM(прил5!H403)</f>
        <v>391950</v>
      </c>
    </row>
    <row r="320" spans="1:6" ht="15.75" x14ac:dyDescent="0.25">
      <c r="A320" s="75" t="s">
        <v>547</v>
      </c>
      <c r="B320" s="117" t="s">
        <v>219</v>
      </c>
      <c r="C320" s="209" t="s">
        <v>10</v>
      </c>
      <c r="D320" s="115" t="s">
        <v>550</v>
      </c>
      <c r="E320" s="141"/>
      <c r="F320" s="420">
        <f>SUM(F321:F322)</f>
        <v>242792</v>
      </c>
    </row>
    <row r="321" spans="1:6" ht="31.5" x14ac:dyDescent="0.25">
      <c r="A321" s="54" t="s">
        <v>537</v>
      </c>
      <c r="B321" s="125" t="s">
        <v>219</v>
      </c>
      <c r="C321" s="210" t="s">
        <v>10</v>
      </c>
      <c r="D321" s="122" t="s">
        <v>550</v>
      </c>
      <c r="E321" s="128" t="s">
        <v>16</v>
      </c>
      <c r="F321" s="423">
        <f>SUM(прил5!H405)</f>
        <v>172792</v>
      </c>
    </row>
    <row r="322" spans="1:6" s="531" customFormat="1" ht="31.5" x14ac:dyDescent="0.25">
      <c r="A322" s="101" t="s">
        <v>834</v>
      </c>
      <c r="B322" s="125" t="s">
        <v>219</v>
      </c>
      <c r="C322" s="210" t="s">
        <v>10</v>
      </c>
      <c r="D322" s="122" t="s">
        <v>550</v>
      </c>
      <c r="E322" s="128" t="s">
        <v>835</v>
      </c>
      <c r="F322" s="423">
        <f>SUM(прил5!H406)</f>
        <v>70000</v>
      </c>
    </row>
    <row r="323" spans="1:6" s="43" customFormat="1" ht="33" customHeight="1" x14ac:dyDescent="0.25">
      <c r="A323" s="58" t="s">
        <v>105</v>
      </c>
      <c r="B323" s="154" t="s">
        <v>386</v>
      </c>
      <c r="C323" s="249" t="s">
        <v>383</v>
      </c>
      <c r="D323" s="155" t="s">
        <v>384</v>
      </c>
      <c r="E323" s="131"/>
      <c r="F323" s="473">
        <f>SUM(F324)</f>
        <v>2081586</v>
      </c>
    </row>
    <row r="324" spans="1:6" s="43" customFormat="1" ht="51" customHeight="1" x14ac:dyDescent="0.25">
      <c r="A324" s="152" t="s">
        <v>106</v>
      </c>
      <c r="B324" s="153" t="s">
        <v>387</v>
      </c>
      <c r="C324" s="161" t="s">
        <v>383</v>
      </c>
      <c r="D324" s="149" t="s">
        <v>384</v>
      </c>
      <c r="E324" s="158"/>
      <c r="F324" s="480">
        <f>SUM(F325)</f>
        <v>2081586</v>
      </c>
    </row>
    <row r="325" spans="1:6" s="43" customFormat="1" ht="51" customHeight="1" x14ac:dyDescent="0.25">
      <c r="A325" s="327" t="s">
        <v>390</v>
      </c>
      <c r="B325" s="328" t="s">
        <v>387</v>
      </c>
      <c r="C325" s="329" t="s">
        <v>10</v>
      </c>
      <c r="D325" s="330" t="s">
        <v>384</v>
      </c>
      <c r="E325" s="337"/>
      <c r="F325" s="421">
        <f>SUM(F326)</f>
        <v>2081586</v>
      </c>
    </row>
    <row r="326" spans="1:6" s="43" customFormat="1" ht="17.25" customHeight="1" x14ac:dyDescent="0.25">
      <c r="A326" s="75" t="s">
        <v>107</v>
      </c>
      <c r="B326" s="123" t="s">
        <v>387</v>
      </c>
      <c r="C326" s="159" t="s">
        <v>10</v>
      </c>
      <c r="D326" s="151" t="s">
        <v>389</v>
      </c>
      <c r="E326" s="42"/>
      <c r="F326" s="420">
        <f>SUM(F327)</f>
        <v>2081586</v>
      </c>
    </row>
    <row r="327" spans="1:6" s="43" customFormat="1" ht="31.5" customHeight="1" x14ac:dyDescent="0.25">
      <c r="A327" s="76" t="s">
        <v>537</v>
      </c>
      <c r="B327" s="124" t="s">
        <v>387</v>
      </c>
      <c r="C327" s="156" t="s">
        <v>10</v>
      </c>
      <c r="D327" s="148" t="s">
        <v>389</v>
      </c>
      <c r="E327" s="60" t="s">
        <v>16</v>
      </c>
      <c r="F327" s="423">
        <f>SUM(прил5!H27+прил5!H54+прил5!H88+прил5!H518+прил5!H439)</f>
        <v>2081586</v>
      </c>
    </row>
    <row r="328" spans="1:6" s="43" customFormat="1" ht="31.5" x14ac:dyDescent="0.25">
      <c r="A328" s="130" t="s">
        <v>117</v>
      </c>
      <c r="B328" s="154" t="s">
        <v>395</v>
      </c>
      <c r="C328" s="249" t="s">
        <v>383</v>
      </c>
      <c r="D328" s="155" t="s">
        <v>384</v>
      </c>
      <c r="E328" s="131"/>
      <c r="F328" s="473">
        <f>SUM(F329+F334)</f>
        <v>191079</v>
      </c>
    </row>
    <row r="329" spans="1:6" s="43" customFormat="1" ht="51.75" customHeight="1" x14ac:dyDescent="0.25">
      <c r="A329" s="152" t="s">
        <v>538</v>
      </c>
      <c r="B329" s="153" t="s">
        <v>184</v>
      </c>
      <c r="C329" s="161" t="s">
        <v>383</v>
      </c>
      <c r="D329" s="149" t="s">
        <v>384</v>
      </c>
      <c r="E329" s="158"/>
      <c r="F329" s="480">
        <f>SUM(F330)</f>
        <v>191079</v>
      </c>
    </row>
    <row r="330" spans="1:6" s="43" customFormat="1" ht="31.5" x14ac:dyDescent="0.25">
      <c r="A330" s="320" t="s">
        <v>394</v>
      </c>
      <c r="B330" s="328" t="s">
        <v>184</v>
      </c>
      <c r="C330" s="329" t="s">
        <v>10</v>
      </c>
      <c r="D330" s="330" t="s">
        <v>384</v>
      </c>
      <c r="E330" s="340"/>
      <c r="F330" s="421">
        <f>SUM(F331)</f>
        <v>191079</v>
      </c>
    </row>
    <row r="331" spans="1:6" s="43" customFormat="1" ht="18.75" customHeight="1" x14ac:dyDescent="0.25">
      <c r="A331" s="75" t="s">
        <v>80</v>
      </c>
      <c r="B331" s="123" t="s">
        <v>184</v>
      </c>
      <c r="C331" s="159" t="s">
        <v>10</v>
      </c>
      <c r="D331" s="151" t="s">
        <v>396</v>
      </c>
      <c r="E331" s="164"/>
      <c r="F331" s="420">
        <f>SUM(F332:F333)</f>
        <v>191079</v>
      </c>
    </row>
    <row r="332" spans="1:6" s="43" customFormat="1" ht="47.25" x14ac:dyDescent="0.25">
      <c r="A332" s="76" t="s">
        <v>76</v>
      </c>
      <c r="B332" s="124" t="s">
        <v>184</v>
      </c>
      <c r="C332" s="156" t="s">
        <v>10</v>
      </c>
      <c r="D332" s="148" t="s">
        <v>396</v>
      </c>
      <c r="E332" s="132" t="s">
        <v>13</v>
      </c>
      <c r="F332" s="423">
        <f>SUM(прил5!H59)</f>
        <v>128800</v>
      </c>
    </row>
    <row r="333" spans="1:6" s="43" customFormat="1" ht="31.5" x14ac:dyDescent="0.25">
      <c r="A333" s="76" t="s">
        <v>537</v>
      </c>
      <c r="B333" s="124" t="s">
        <v>184</v>
      </c>
      <c r="C333" s="156" t="s">
        <v>10</v>
      </c>
      <c r="D333" s="148" t="s">
        <v>396</v>
      </c>
      <c r="E333" s="132" t="s">
        <v>16</v>
      </c>
      <c r="F333" s="423">
        <f>SUM(прил5!H60)</f>
        <v>62279</v>
      </c>
    </row>
    <row r="334" spans="1:6" s="43" customFormat="1" ht="63" hidden="1" x14ac:dyDescent="0.25">
      <c r="A334" s="146" t="s">
        <v>503</v>
      </c>
      <c r="B334" s="153" t="s">
        <v>502</v>
      </c>
      <c r="C334" s="161" t="s">
        <v>383</v>
      </c>
      <c r="D334" s="149" t="s">
        <v>384</v>
      </c>
      <c r="E334" s="158"/>
      <c r="F334" s="480">
        <f>SUM(F335)</f>
        <v>0</v>
      </c>
    </row>
    <row r="335" spans="1:6" s="43" customFormat="1" ht="31.5" hidden="1" x14ac:dyDescent="0.25">
      <c r="A335" s="327" t="s">
        <v>504</v>
      </c>
      <c r="B335" s="328" t="s">
        <v>502</v>
      </c>
      <c r="C335" s="329" t="s">
        <v>10</v>
      </c>
      <c r="D335" s="330" t="s">
        <v>384</v>
      </c>
      <c r="E335" s="340"/>
      <c r="F335" s="421">
        <f>SUM(F336)</f>
        <v>0</v>
      </c>
    </row>
    <row r="336" spans="1:6" s="43" customFormat="1" ht="31.5" hidden="1" customHeight="1" x14ac:dyDescent="0.25">
      <c r="A336" s="75" t="s">
        <v>506</v>
      </c>
      <c r="B336" s="123" t="s">
        <v>502</v>
      </c>
      <c r="C336" s="159" t="s">
        <v>10</v>
      </c>
      <c r="D336" s="151" t="s">
        <v>505</v>
      </c>
      <c r="E336" s="164"/>
      <c r="F336" s="420">
        <f>SUM(F337)</f>
        <v>0</v>
      </c>
    </row>
    <row r="337" spans="1:6" s="43" customFormat="1" ht="33.75" hidden="1" customHeight="1" x14ac:dyDescent="0.25">
      <c r="A337" s="76" t="s">
        <v>537</v>
      </c>
      <c r="B337" s="124" t="s">
        <v>502</v>
      </c>
      <c r="C337" s="156" t="s">
        <v>10</v>
      </c>
      <c r="D337" s="148" t="s">
        <v>505</v>
      </c>
      <c r="E337" s="132" t="s">
        <v>16</v>
      </c>
      <c r="F337" s="423">
        <f>SUM(прил5!H129)</f>
        <v>0</v>
      </c>
    </row>
    <row r="338" spans="1:6" ht="51" customHeight="1" x14ac:dyDescent="0.25">
      <c r="A338" s="58" t="s">
        <v>132</v>
      </c>
      <c r="B338" s="341" t="s">
        <v>417</v>
      </c>
      <c r="C338" s="247" t="s">
        <v>383</v>
      </c>
      <c r="D338" s="137" t="s">
        <v>384</v>
      </c>
      <c r="E338" s="127"/>
      <c r="F338" s="473">
        <f>SUM(F339+F349+F353)</f>
        <v>8965772</v>
      </c>
    </row>
    <row r="339" spans="1:6" s="43" customFormat="1" ht="65.25" customHeight="1" x14ac:dyDescent="0.25">
      <c r="A339" s="142" t="s">
        <v>133</v>
      </c>
      <c r="B339" s="143" t="s">
        <v>202</v>
      </c>
      <c r="C339" s="248" t="s">
        <v>383</v>
      </c>
      <c r="D339" s="144" t="s">
        <v>384</v>
      </c>
      <c r="E339" s="145"/>
      <c r="F339" s="480">
        <f>SUM(F340)</f>
        <v>8464892</v>
      </c>
    </row>
    <row r="340" spans="1:6" s="43" customFormat="1" ht="48.75" customHeight="1" x14ac:dyDescent="0.25">
      <c r="A340" s="314" t="s">
        <v>420</v>
      </c>
      <c r="B340" s="315" t="s">
        <v>202</v>
      </c>
      <c r="C340" s="316" t="s">
        <v>10</v>
      </c>
      <c r="D340" s="317" t="s">
        <v>384</v>
      </c>
      <c r="E340" s="318"/>
      <c r="F340" s="421">
        <f>SUM(F347+F341+F343+F345)</f>
        <v>8464892</v>
      </c>
    </row>
    <row r="341" spans="1:6" s="43" customFormat="1" ht="47.25" hidden="1" x14ac:dyDescent="0.25">
      <c r="A341" s="27" t="s">
        <v>422</v>
      </c>
      <c r="B341" s="117" t="s">
        <v>202</v>
      </c>
      <c r="C341" s="209" t="s">
        <v>10</v>
      </c>
      <c r="D341" s="115" t="s">
        <v>423</v>
      </c>
      <c r="E341" s="141"/>
      <c r="F341" s="420">
        <f>SUM(F342:F342)</f>
        <v>0</v>
      </c>
    </row>
    <row r="342" spans="1:6" s="43" customFormat="1" ht="15.75" hidden="1" x14ac:dyDescent="0.25">
      <c r="A342" s="54" t="s">
        <v>21</v>
      </c>
      <c r="B342" s="125" t="s">
        <v>202</v>
      </c>
      <c r="C342" s="210" t="s">
        <v>10</v>
      </c>
      <c r="D342" s="122" t="s">
        <v>423</v>
      </c>
      <c r="E342" s="128" t="s">
        <v>66</v>
      </c>
      <c r="F342" s="423">
        <f>SUM(прил5!H198)</f>
        <v>0</v>
      </c>
    </row>
    <row r="343" spans="1:6" s="43" customFormat="1" ht="47.25" x14ac:dyDescent="0.25">
      <c r="A343" s="27" t="s">
        <v>424</v>
      </c>
      <c r="B343" s="117" t="s">
        <v>202</v>
      </c>
      <c r="C343" s="209" t="s">
        <v>10</v>
      </c>
      <c r="D343" s="115" t="s">
        <v>425</v>
      </c>
      <c r="E343" s="141"/>
      <c r="F343" s="420">
        <f>SUM(F344)</f>
        <v>7749955</v>
      </c>
    </row>
    <row r="344" spans="1:6" s="43" customFormat="1" ht="15.75" x14ac:dyDescent="0.25">
      <c r="A344" s="54" t="s">
        <v>21</v>
      </c>
      <c r="B344" s="125" t="s">
        <v>202</v>
      </c>
      <c r="C344" s="210" t="s">
        <v>10</v>
      </c>
      <c r="D344" s="122" t="s">
        <v>425</v>
      </c>
      <c r="E344" s="128" t="s">
        <v>66</v>
      </c>
      <c r="F344" s="423">
        <f>SUM(прил5!H200)</f>
        <v>7749955</v>
      </c>
    </row>
    <row r="345" spans="1:6" s="43" customFormat="1" ht="31.5" x14ac:dyDescent="0.25">
      <c r="A345" s="27" t="s">
        <v>439</v>
      </c>
      <c r="B345" s="117" t="s">
        <v>202</v>
      </c>
      <c r="C345" s="209" t="s">
        <v>10</v>
      </c>
      <c r="D345" s="115" t="s">
        <v>438</v>
      </c>
      <c r="E345" s="141"/>
      <c r="F345" s="420">
        <f>SUM(F346)</f>
        <v>51136</v>
      </c>
    </row>
    <row r="346" spans="1:6" s="43" customFormat="1" ht="15.75" x14ac:dyDescent="0.25">
      <c r="A346" s="54" t="s">
        <v>21</v>
      </c>
      <c r="B346" s="125" t="s">
        <v>202</v>
      </c>
      <c r="C346" s="210" t="s">
        <v>10</v>
      </c>
      <c r="D346" s="122" t="s">
        <v>438</v>
      </c>
      <c r="E346" s="128" t="s">
        <v>66</v>
      </c>
      <c r="F346" s="423">
        <f>SUM(прил5!H134)</f>
        <v>51136</v>
      </c>
    </row>
    <row r="347" spans="1:6" s="43" customFormat="1" ht="32.25" customHeight="1" x14ac:dyDescent="0.25">
      <c r="A347" s="27" t="s">
        <v>134</v>
      </c>
      <c r="B347" s="117" t="s">
        <v>202</v>
      </c>
      <c r="C347" s="209" t="s">
        <v>10</v>
      </c>
      <c r="D347" s="115" t="s">
        <v>421</v>
      </c>
      <c r="E347" s="141"/>
      <c r="F347" s="420">
        <f>SUM(F348)</f>
        <v>663801</v>
      </c>
    </row>
    <row r="348" spans="1:6" s="43" customFormat="1" ht="33.75" customHeight="1" x14ac:dyDescent="0.25">
      <c r="A348" s="54" t="s">
        <v>171</v>
      </c>
      <c r="B348" s="125" t="s">
        <v>202</v>
      </c>
      <c r="C348" s="210" t="s">
        <v>10</v>
      </c>
      <c r="D348" s="122" t="s">
        <v>421</v>
      </c>
      <c r="E348" s="128" t="s">
        <v>170</v>
      </c>
      <c r="F348" s="423">
        <f>SUM(прил5!H202)</f>
        <v>663801</v>
      </c>
    </row>
    <row r="349" spans="1:6" s="43" customFormat="1" ht="64.5" customHeight="1" x14ac:dyDescent="0.25">
      <c r="A349" s="166" t="s">
        <v>172</v>
      </c>
      <c r="B349" s="143" t="s">
        <v>207</v>
      </c>
      <c r="C349" s="248" t="s">
        <v>383</v>
      </c>
      <c r="D349" s="144" t="s">
        <v>384</v>
      </c>
      <c r="E349" s="145"/>
      <c r="F349" s="480">
        <f>SUM(F350)</f>
        <v>450000</v>
      </c>
    </row>
    <row r="350" spans="1:6" s="43" customFormat="1" ht="33.75" customHeight="1" x14ac:dyDescent="0.25">
      <c r="A350" s="342" t="s">
        <v>418</v>
      </c>
      <c r="B350" s="315" t="s">
        <v>207</v>
      </c>
      <c r="C350" s="316" t="s">
        <v>10</v>
      </c>
      <c r="D350" s="317" t="s">
        <v>384</v>
      </c>
      <c r="E350" s="318"/>
      <c r="F350" s="421">
        <f>SUM(F351)</f>
        <v>450000</v>
      </c>
    </row>
    <row r="351" spans="1:6" s="43" customFormat="1" ht="16.5" customHeight="1" x14ac:dyDescent="0.25">
      <c r="A351" s="66" t="s">
        <v>173</v>
      </c>
      <c r="B351" s="117" t="s">
        <v>207</v>
      </c>
      <c r="C351" s="209" t="s">
        <v>10</v>
      </c>
      <c r="D351" s="115" t="s">
        <v>419</v>
      </c>
      <c r="E351" s="141"/>
      <c r="F351" s="420">
        <f>SUM(F352)</f>
        <v>450000</v>
      </c>
    </row>
    <row r="352" spans="1:6" s="43" customFormat="1" ht="31.5" x14ac:dyDescent="0.25">
      <c r="A352" s="76" t="s">
        <v>537</v>
      </c>
      <c r="B352" s="125" t="s">
        <v>207</v>
      </c>
      <c r="C352" s="210" t="s">
        <v>10</v>
      </c>
      <c r="D352" s="122" t="s">
        <v>419</v>
      </c>
      <c r="E352" s="128" t="s">
        <v>16</v>
      </c>
      <c r="F352" s="423">
        <f>SUM(прил5!H192)</f>
        <v>450000</v>
      </c>
    </row>
    <row r="353" spans="1:6" s="43" customFormat="1" ht="79.5" customHeight="1" x14ac:dyDescent="0.25">
      <c r="A353" s="152" t="s">
        <v>235</v>
      </c>
      <c r="B353" s="143" t="s">
        <v>233</v>
      </c>
      <c r="C353" s="248" t="s">
        <v>383</v>
      </c>
      <c r="D353" s="144" t="s">
        <v>384</v>
      </c>
      <c r="E353" s="145"/>
      <c r="F353" s="480">
        <f>SUM(F354)</f>
        <v>50880</v>
      </c>
    </row>
    <row r="354" spans="1:6" s="43" customFormat="1" ht="33.75" customHeight="1" x14ac:dyDescent="0.25">
      <c r="A354" s="327" t="s">
        <v>426</v>
      </c>
      <c r="B354" s="315" t="s">
        <v>233</v>
      </c>
      <c r="C354" s="316" t="s">
        <v>10</v>
      </c>
      <c r="D354" s="317" t="s">
        <v>384</v>
      </c>
      <c r="E354" s="318"/>
      <c r="F354" s="421">
        <f>SUM(F355)</f>
        <v>50880</v>
      </c>
    </row>
    <row r="355" spans="1:6" s="43" customFormat="1" ht="31.5" x14ac:dyDescent="0.25">
      <c r="A355" s="75" t="s">
        <v>234</v>
      </c>
      <c r="B355" s="117" t="s">
        <v>233</v>
      </c>
      <c r="C355" s="209" t="s">
        <v>10</v>
      </c>
      <c r="D355" s="115" t="s">
        <v>427</v>
      </c>
      <c r="E355" s="141"/>
      <c r="F355" s="420">
        <f>SUM(F356)</f>
        <v>50880</v>
      </c>
    </row>
    <row r="356" spans="1:6" s="43" customFormat="1" ht="30.75" customHeight="1" x14ac:dyDescent="0.25">
      <c r="A356" s="76" t="s">
        <v>537</v>
      </c>
      <c r="B356" s="125" t="s">
        <v>233</v>
      </c>
      <c r="C356" s="210" t="s">
        <v>10</v>
      </c>
      <c r="D356" s="122" t="s">
        <v>427</v>
      </c>
      <c r="E356" s="128" t="s">
        <v>16</v>
      </c>
      <c r="F356" s="423">
        <f>SUM(прил5!H206)</f>
        <v>50880</v>
      </c>
    </row>
    <row r="357" spans="1:6" s="43" customFormat="1" ht="32.25" customHeight="1" x14ac:dyDescent="0.25">
      <c r="A357" s="74" t="s">
        <v>112</v>
      </c>
      <c r="B357" s="154" t="s">
        <v>398</v>
      </c>
      <c r="C357" s="249" t="s">
        <v>383</v>
      </c>
      <c r="D357" s="155" t="s">
        <v>384</v>
      </c>
      <c r="E357" s="131"/>
      <c r="F357" s="473">
        <f>SUM(F358+F362)</f>
        <v>694400</v>
      </c>
    </row>
    <row r="358" spans="1:6" s="43" customFormat="1" ht="63" x14ac:dyDescent="0.25">
      <c r="A358" s="146" t="s">
        <v>148</v>
      </c>
      <c r="B358" s="153" t="s">
        <v>218</v>
      </c>
      <c r="C358" s="161" t="s">
        <v>383</v>
      </c>
      <c r="D358" s="149" t="s">
        <v>384</v>
      </c>
      <c r="E358" s="158"/>
      <c r="F358" s="480">
        <f>SUM(F359)</f>
        <v>25000</v>
      </c>
    </row>
    <row r="359" spans="1:6" s="43" customFormat="1" ht="31.5" x14ac:dyDescent="0.25">
      <c r="A359" s="320" t="s">
        <v>453</v>
      </c>
      <c r="B359" s="328" t="s">
        <v>218</v>
      </c>
      <c r="C359" s="329" t="s">
        <v>10</v>
      </c>
      <c r="D359" s="330" t="s">
        <v>384</v>
      </c>
      <c r="E359" s="337"/>
      <c r="F359" s="421">
        <f>SUM(F360)</f>
        <v>25000</v>
      </c>
    </row>
    <row r="360" spans="1:6" s="43" customFormat="1" ht="31.5" x14ac:dyDescent="0.25">
      <c r="A360" s="75" t="s">
        <v>149</v>
      </c>
      <c r="B360" s="123" t="s">
        <v>218</v>
      </c>
      <c r="C360" s="159" t="s">
        <v>10</v>
      </c>
      <c r="D360" s="151" t="s">
        <v>454</v>
      </c>
      <c r="E360" s="42"/>
      <c r="F360" s="420">
        <f>SUM(F361)</f>
        <v>25000</v>
      </c>
    </row>
    <row r="361" spans="1:6" s="43" customFormat="1" ht="33.75" customHeight="1" x14ac:dyDescent="0.25">
      <c r="A361" s="76" t="s">
        <v>537</v>
      </c>
      <c r="B361" s="124" t="s">
        <v>218</v>
      </c>
      <c r="C361" s="156" t="s">
        <v>10</v>
      </c>
      <c r="D361" s="148" t="s">
        <v>454</v>
      </c>
      <c r="E361" s="60" t="s">
        <v>16</v>
      </c>
      <c r="F361" s="423">
        <f>SUM(прил5!H411+прил5!H486)</f>
        <v>25000</v>
      </c>
    </row>
    <row r="362" spans="1:6" s="43" customFormat="1" ht="49.5" customHeight="1" x14ac:dyDescent="0.25">
      <c r="A362" s="152" t="s">
        <v>113</v>
      </c>
      <c r="B362" s="153" t="s">
        <v>185</v>
      </c>
      <c r="C362" s="161" t="s">
        <v>383</v>
      </c>
      <c r="D362" s="149" t="s">
        <v>384</v>
      </c>
      <c r="E362" s="158"/>
      <c r="F362" s="480">
        <f>SUM(F363)</f>
        <v>669400</v>
      </c>
    </row>
    <row r="363" spans="1:6" s="43" customFormat="1" ht="49.5" customHeight="1" x14ac:dyDescent="0.25">
      <c r="A363" s="327" t="s">
        <v>397</v>
      </c>
      <c r="B363" s="328" t="s">
        <v>185</v>
      </c>
      <c r="C363" s="329" t="s">
        <v>10</v>
      </c>
      <c r="D363" s="330" t="s">
        <v>384</v>
      </c>
      <c r="E363" s="337"/>
      <c r="F363" s="421">
        <f>SUM(F364+F366)</f>
        <v>669400</v>
      </c>
    </row>
    <row r="364" spans="1:6" s="43" customFormat="1" ht="47.25" x14ac:dyDescent="0.25">
      <c r="A364" s="75" t="s">
        <v>587</v>
      </c>
      <c r="B364" s="123" t="s">
        <v>185</v>
      </c>
      <c r="C364" s="159" t="s">
        <v>10</v>
      </c>
      <c r="D364" s="151" t="s">
        <v>399</v>
      </c>
      <c r="E364" s="42"/>
      <c r="F364" s="420">
        <f>SUM(F365:G365)</f>
        <v>334700</v>
      </c>
    </row>
    <row r="365" spans="1:6" s="43" customFormat="1" ht="47.25" x14ac:dyDescent="0.25">
      <c r="A365" s="76" t="s">
        <v>76</v>
      </c>
      <c r="B365" s="124" t="s">
        <v>185</v>
      </c>
      <c r="C365" s="156" t="s">
        <v>10</v>
      </c>
      <c r="D365" s="148" t="s">
        <v>399</v>
      </c>
      <c r="E365" s="60" t="s">
        <v>13</v>
      </c>
      <c r="F365" s="423">
        <f>SUM(прил5!H65)</f>
        <v>334700</v>
      </c>
    </row>
    <row r="366" spans="1:6" s="43" customFormat="1" ht="31.5" x14ac:dyDescent="0.25">
      <c r="A366" s="75" t="s">
        <v>79</v>
      </c>
      <c r="B366" s="123" t="s">
        <v>185</v>
      </c>
      <c r="C366" s="159" t="s">
        <v>10</v>
      </c>
      <c r="D366" s="151" t="s">
        <v>400</v>
      </c>
      <c r="E366" s="42"/>
      <c r="F366" s="420">
        <f>SUM(F367)</f>
        <v>334700</v>
      </c>
    </row>
    <row r="367" spans="1:6" s="43" customFormat="1" ht="47.25" x14ac:dyDescent="0.25">
      <c r="A367" s="76" t="s">
        <v>76</v>
      </c>
      <c r="B367" s="124" t="s">
        <v>185</v>
      </c>
      <c r="C367" s="156" t="s">
        <v>10</v>
      </c>
      <c r="D367" s="148" t="s">
        <v>400</v>
      </c>
      <c r="E367" s="60" t="s">
        <v>13</v>
      </c>
      <c r="F367" s="423">
        <f>SUM(прил5!H67)</f>
        <v>334700</v>
      </c>
    </row>
    <row r="368" spans="1:6" ht="63" customHeight="1" x14ac:dyDescent="0.25">
      <c r="A368" s="58" t="s">
        <v>128</v>
      </c>
      <c r="B368" s="154" t="s">
        <v>199</v>
      </c>
      <c r="C368" s="249" t="s">
        <v>383</v>
      </c>
      <c r="D368" s="155" t="s">
        <v>384</v>
      </c>
      <c r="E368" s="131"/>
      <c r="F368" s="473">
        <f>SUM(F369+F377+F382)</f>
        <v>4826797</v>
      </c>
    </row>
    <row r="369" spans="1:6" s="43" customFormat="1" ht="96.75" customHeight="1" x14ac:dyDescent="0.25">
      <c r="A369" s="152" t="s">
        <v>129</v>
      </c>
      <c r="B369" s="153" t="s">
        <v>200</v>
      </c>
      <c r="C369" s="161" t="s">
        <v>383</v>
      </c>
      <c r="D369" s="149" t="s">
        <v>384</v>
      </c>
      <c r="E369" s="165"/>
      <c r="F369" s="480">
        <f>SUM(F370)</f>
        <v>2798197</v>
      </c>
    </row>
    <row r="370" spans="1:6" s="43" customFormat="1" ht="32.25" customHeight="1" x14ac:dyDescent="0.25">
      <c r="A370" s="327" t="s">
        <v>416</v>
      </c>
      <c r="B370" s="328" t="s">
        <v>200</v>
      </c>
      <c r="C370" s="329" t="s">
        <v>10</v>
      </c>
      <c r="D370" s="330" t="s">
        <v>384</v>
      </c>
      <c r="E370" s="340"/>
      <c r="F370" s="421">
        <f>SUM(F371+F375)</f>
        <v>2798197</v>
      </c>
    </row>
    <row r="371" spans="1:6" s="43" customFormat="1" ht="31.5" x14ac:dyDescent="0.25">
      <c r="A371" s="75" t="s">
        <v>84</v>
      </c>
      <c r="B371" s="123" t="s">
        <v>200</v>
      </c>
      <c r="C371" s="159" t="s">
        <v>10</v>
      </c>
      <c r="D371" s="151" t="s">
        <v>415</v>
      </c>
      <c r="E371" s="164"/>
      <c r="F371" s="420">
        <f>SUM(F372:F374)</f>
        <v>2798197</v>
      </c>
    </row>
    <row r="372" spans="1:6" s="43" customFormat="1" ht="47.25" x14ac:dyDescent="0.25">
      <c r="A372" s="76" t="s">
        <v>76</v>
      </c>
      <c r="B372" s="124" t="s">
        <v>200</v>
      </c>
      <c r="C372" s="156" t="s">
        <v>10</v>
      </c>
      <c r="D372" s="148" t="s">
        <v>415</v>
      </c>
      <c r="E372" s="132" t="s">
        <v>13</v>
      </c>
      <c r="F372" s="423">
        <f>SUM(прил5!H177)</f>
        <v>2733197</v>
      </c>
    </row>
    <row r="373" spans="1:6" s="43" customFormat="1" ht="30" customHeight="1" x14ac:dyDescent="0.25">
      <c r="A373" s="76" t="s">
        <v>537</v>
      </c>
      <c r="B373" s="124" t="s">
        <v>200</v>
      </c>
      <c r="C373" s="156" t="s">
        <v>10</v>
      </c>
      <c r="D373" s="148" t="s">
        <v>415</v>
      </c>
      <c r="E373" s="132" t="s">
        <v>16</v>
      </c>
      <c r="F373" s="423">
        <f>SUM(прил5!H178)</f>
        <v>64000</v>
      </c>
    </row>
    <row r="374" spans="1:6" s="43" customFormat="1" ht="16.5" customHeight="1" x14ac:dyDescent="0.25">
      <c r="A374" s="76" t="s">
        <v>18</v>
      </c>
      <c r="B374" s="124" t="s">
        <v>200</v>
      </c>
      <c r="C374" s="156" t="s">
        <v>10</v>
      </c>
      <c r="D374" s="148" t="s">
        <v>415</v>
      </c>
      <c r="E374" s="132" t="s">
        <v>17</v>
      </c>
      <c r="F374" s="423">
        <f>SUM(прил5!H179)</f>
        <v>1000</v>
      </c>
    </row>
    <row r="375" spans="1:6" s="43" customFormat="1" ht="31.5" hidden="1" x14ac:dyDescent="0.25">
      <c r="A375" s="75" t="s">
        <v>84</v>
      </c>
      <c r="B375" s="123" t="s">
        <v>200</v>
      </c>
      <c r="C375" s="159" t="s">
        <v>10</v>
      </c>
      <c r="D375" s="151" t="s">
        <v>508</v>
      </c>
      <c r="E375" s="164"/>
      <c r="F375" s="420">
        <f>SUM(F376)</f>
        <v>0</v>
      </c>
    </row>
    <row r="376" spans="1:6" s="43" customFormat="1" ht="31.5" hidden="1" x14ac:dyDescent="0.25">
      <c r="A376" s="76" t="s">
        <v>537</v>
      </c>
      <c r="B376" s="124" t="s">
        <v>200</v>
      </c>
      <c r="C376" s="156" t="s">
        <v>10</v>
      </c>
      <c r="D376" s="148" t="s">
        <v>508</v>
      </c>
      <c r="E376" s="132" t="s">
        <v>16</v>
      </c>
      <c r="F376" s="423">
        <f>SUM(прил5!H181)</f>
        <v>0</v>
      </c>
    </row>
    <row r="377" spans="1:6" s="43" customFormat="1" ht="96.75" customHeight="1" x14ac:dyDescent="0.25">
      <c r="A377" s="152" t="s">
        <v>130</v>
      </c>
      <c r="B377" s="153" t="s">
        <v>201</v>
      </c>
      <c r="C377" s="161" t="s">
        <v>383</v>
      </c>
      <c r="D377" s="149" t="s">
        <v>384</v>
      </c>
      <c r="E377" s="165"/>
      <c r="F377" s="480">
        <f>SUM(F378)</f>
        <v>1928600</v>
      </c>
    </row>
    <row r="378" spans="1:6" s="43" customFormat="1" ht="48.75" customHeight="1" x14ac:dyDescent="0.25">
      <c r="A378" s="327" t="s">
        <v>403</v>
      </c>
      <c r="B378" s="328" t="s">
        <v>201</v>
      </c>
      <c r="C378" s="329" t="s">
        <v>10</v>
      </c>
      <c r="D378" s="330" t="s">
        <v>384</v>
      </c>
      <c r="E378" s="340"/>
      <c r="F378" s="421">
        <f>SUM(F379)</f>
        <v>1928600</v>
      </c>
    </row>
    <row r="379" spans="1:6" s="43" customFormat="1" ht="18" customHeight="1" x14ac:dyDescent="0.25">
      <c r="A379" s="75" t="s">
        <v>99</v>
      </c>
      <c r="B379" s="123" t="s">
        <v>201</v>
      </c>
      <c r="C379" s="159" t="s">
        <v>10</v>
      </c>
      <c r="D379" s="151" t="s">
        <v>404</v>
      </c>
      <c r="E379" s="164"/>
      <c r="F379" s="420">
        <f>SUM(F380:F381)</f>
        <v>1928600</v>
      </c>
    </row>
    <row r="380" spans="1:6" s="43" customFormat="1" ht="32.25" customHeight="1" x14ac:dyDescent="0.25">
      <c r="A380" s="76" t="s">
        <v>537</v>
      </c>
      <c r="B380" s="124" t="s">
        <v>201</v>
      </c>
      <c r="C380" s="156" t="s">
        <v>10</v>
      </c>
      <c r="D380" s="148" t="s">
        <v>404</v>
      </c>
      <c r="E380" s="132" t="s">
        <v>16</v>
      </c>
      <c r="F380" s="423">
        <f>SUM(прил5!H93+прил5!H283+прил5!H357+прил5!H444+прил5!H388+прил5!H491)</f>
        <v>1470400</v>
      </c>
    </row>
    <row r="381" spans="1:6" s="43" customFormat="1" ht="32.25" customHeight="1" x14ac:dyDescent="0.25">
      <c r="A381" s="76" t="s">
        <v>834</v>
      </c>
      <c r="B381" s="124" t="s">
        <v>201</v>
      </c>
      <c r="C381" s="156" t="s">
        <v>10</v>
      </c>
      <c r="D381" s="148" t="s">
        <v>404</v>
      </c>
      <c r="E381" s="132" t="s">
        <v>835</v>
      </c>
      <c r="F381" s="423">
        <f>SUM(прил5!H389)</f>
        <v>458200</v>
      </c>
    </row>
    <row r="382" spans="1:6" s="43" customFormat="1" ht="94.5" customHeight="1" x14ac:dyDescent="0.25">
      <c r="A382" s="152" t="s">
        <v>511</v>
      </c>
      <c r="B382" s="153" t="s">
        <v>507</v>
      </c>
      <c r="C382" s="161" t="s">
        <v>383</v>
      </c>
      <c r="D382" s="149" t="s">
        <v>384</v>
      </c>
      <c r="E382" s="165"/>
      <c r="F382" s="480">
        <f>SUM(F383)</f>
        <v>100000</v>
      </c>
    </row>
    <row r="383" spans="1:6" s="43" customFormat="1" ht="48" customHeight="1" x14ac:dyDescent="0.25">
      <c r="A383" s="327" t="s">
        <v>509</v>
      </c>
      <c r="B383" s="328" t="s">
        <v>507</v>
      </c>
      <c r="C383" s="329" t="s">
        <v>10</v>
      </c>
      <c r="D383" s="330" t="s">
        <v>384</v>
      </c>
      <c r="E383" s="340"/>
      <c r="F383" s="421">
        <f>SUM(F384)</f>
        <v>100000</v>
      </c>
    </row>
    <row r="384" spans="1:6" s="43" customFormat="1" ht="30.75" customHeight="1" x14ac:dyDescent="0.25">
      <c r="A384" s="75" t="s">
        <v>510</v>
      </c>
      <c r="B384" s="123" t="s">
        <v>507</v>
      </c>
      <c r="C384" s="159" t="s">
        <v>10</v>
      </c>
      <c r="D384" s="151" t="s">
        <v>508</v>
      </c>
      <c r="E384" s="164"/>
      <c r="F384" s="420">
        <f>SUM(F385)</f>
        <v>100000</v>
      </c>
    </row>
    <row r="385" spans="1:6" s="43" customFormat="1" ht="32.25" customHeight="1" x14ac:dyDescent="0.25">
      <c r="A385" s="76" t="s">
        <v>537</v>
      </c>
      <c r="B385" s="124" t="s">
        <v>507</v>
      </c>
      <c r="C385" s="156" t="s">
        <v>10</v>
      </c>
      <c r="D385" s="148" t="s">
        <v>508</v>
      </c>
      <c r="E385" s="132" t="s">
        <v>16</v>
      </c>
      <c r="F385" s="423">
        <f>SUM(прил5!H185)</f>
        <v>100000</v>
      </c>
    </row>
    <row r="386" spans="1:6" s="43" customFormat="1" ht="47.25" x14ac:dyDescent="0.25">
      <c r="A386" s="130" t="s">
        <v>120</v>
      </c>
      <c r="B386" s="154" t="s">
        <v>208</v>
      </c>
      <c r="C386" s="249" t="s">
        <v>383</v>
      </c>
      <c r="D386" s="155" t="s">
        <v>384</v>
      </c>
      <c r="E386" s="131"/>
      <c r="F386" s="473">
        <f>SUM(F387+F394)</f>
        <v>10964855</v>
      </c>
    </row>
    <row r="387" spans="1:6" s="43" customFormat="1" ht="50.25" customHeight="1" x14ac:dyDescent="0.25">
      <c r="A387" s="152" t="s">
        <v>169</v>
      </c>
      <c r="B387" s="153" t="s">
        <v>212</v>
      </c>
      <c r="C387" s="161" t="s">
        <v>383</v>
      </c>
      <c r="D387" s="149" t="s">
        <v>384</v>
      </c>
      <c r="E387" s="158"/>
      <c r="F387" s="480">
        <f>SUM(F388+F391)</f>
        <v>6577489</v>
      </c>
    </row>
    <row r="388" spans="1:6" s="43" customFormat="1" ht="36" customHeight="1" x14ac:dyDescent="0.25">
      <c r="A388" s="327" t="s">
        <v>490</v>
      </c>
      <c r="B388" s="328" t="s">
        <v>212</v>
      </c>
      <c r="C388" s="329" t="s">
        <v>12</v>
      </c>
      <c r="D388" s="330" t="s">
        <v>384</v>
      </c>
      <c r="E388" s="337"/>
      <c r="F388" s="421">
        <f>SUM(F389)</f>
        <v>6577489</v>
      </c>
    </row>
    <row r="389" spans="1:6" s="43" customFormat="1" ht="47.25" x14ac:dyDescent="0.25">
      <c r="A389" s="75" t="s">
        <v>492</v>
      </c>
      <c r="B389" s="123" t="s">
        <v>212</v>
      </c>
      <c r="C389" s="159" t="s">
        <v>12</v>
      </c>
      <c r="D389" s="151" t="s">
        <v>491</v>
      </c>
      <c r="E389" s="42"/>
      <c r="F389" s="420">
        <f>SUM(F390)</f>
        <v>6577489</v>
      </c>
    </row>
    <row r="390" spans="1:6" s="43" customFormat="1" ht="17.25" customHeight="1" x14ac:dyDescent="0.25">
      <c r="A390" s="76" t="s">
        <v>21</v>
      </c>
      <c r="B390" s="124" t="s">
        <v>212</v>
      </c>
      <c r="C390" s="156" t="s">
        <v>12</v>
      </c>
      <c r="D390" s="148" t="s">
        <v>491</v>
      </c>
      <c r="E390" s="60" t="s">
        <v>66</v>
      </c>
      <c r="F390" s="423">
        <f>SUM(прил5!H656)</f>
        <v>6577489</v>
      </c>
    </row>
    <row r="391" spans="1:6" s="43" customFormat="1" ht="31.5" hidden="1" customHeight="1" x14ac:dyDescent="0.25">
      <c r="A391" s="327" t="s">
        <v>528</v>
      </c>
      <c r="B391" s="328" t="s">
        <v>212</v>
      </c>
      <c r="C391" s="329" t="s">
        <v>20</v>
      </c>
      <c r="D391" s="330" t="s">
        <v>384</v>
      </c>
      <c r="E391" s="337"/>
      <c r="F391" s="421">
        <f>SUM(F392)</f>
        <v>0</v>
      </c>
    </row>
    <row r="392" spans="1:6" s="43" customFormat="1" ht="31.5" hidden="1" x14ac:dyDescent="0.25">
      <c r="A392" s="75" t="s">
        <v>767</v>
      </c>
      <c r="B392" s="123" t="s">
        <v>212</v>
      </c>
      <c r="C392" s="159" t="s">
        <v>20</v>
      </c>
      <c r="D392" s="151" t="s">
        <v>529</v>
      </c>
      <c r="E392" s="42"/>
      <c r="F392" s="420">
        <f>SUM(F393)</f>
        <v>0</v>
      </c>
    </row>
    <row r="393" spans="1:6" s="43" customFormat="1" ht="17.25" hidden="1" customHeight="1" x14ac:dyDescent="0.25">
      <c r="A393" s="76" t="s">
        <v>21</v>
      </c>
      <c r="B393" s="124" t="s">
        <v>212</v>
      </c>
      <c r="C393" s="156" t="s">
        <v>20</v>
      </c>
      <c r="D393" s="148" t="s">
        <v>529</v>
      </c>
      <c r="E393" s="60" t="s">
        <v>66</v>
      </c>
      <c r="F393" s="423">
        <f>SUM(прил5!H662)</f>
        <v>0</v>
      </c>
    </row>
    <row r="394" spans="1:6" s="43" customFormat="1" ht="63" x14ac:dyDescent="0.25">
      <c r="A394" s="146" t="s">
        <v>121</v>
      </c>
      <c r="B394" s="153" t="s">
        <v>209</v>
      </c>
      <c r="C394" s="161" t="s">
        <v>383</v>
      </c>
      <c r="D394" s="149" t="s">
        <v>384</v>
      </c>
      <c r="E394" s="158"/>
      <c r="F394" s="480">
        <f>SUM(F395)</f>
        <v>4387366</v>
      </c>
    </row>
    <row r="395" spans="1:6" s="43" customFormat="1" ht="65.25" customHeight="1" x14ac:dyDescent="0.25">
      <c r="A395" s="327" t="s">
        <v>405</v>
      </c>
      <c r="B395" s="328" t="s">
        <v>209</v>
      </c>
      <c r="C395" s="329" t="s">
        <v>10</v>
      </c>
      <c r="D395" s="330" t="s">
        <v>384</v>
      </c>
      <c r="E395" s="337"/>
      <c r="F395" s="421">
        <f>SUM(F399+F396)</f>
        <v>4387366</v>
      </c>
    </row>
    <row r="396" spans="1:6" s="43" customFormat="1" ht="31.5" customHeight="1" x14ac:dyDescent="0.25">
      <c r="A396" s="75" t="s">
        <v>84</v>
      </c>
      <c r="B396" s="123" t="s">
        <v>209</v>
      </c>
      <c r="C396" s="159" t="s">
        <v>383</v>
      </c>
      <c r="D396" s="151" t="s">
        <v>415</v>
      </c>
      <c r="E396" s="42"/>
      <c r="F396" s="420">
        <f>SUM(F397:F398)</f>
        <v>1762300</v>
      </c>
    </row>
    <row r="397" spans="1:6" s="43" customFormat="1" ht="49.5" customHeight="1" x14ac:dyDescent="0.25">
      <c r="A397" s="76" t="s">
        <v>76</v>
      </c>
      <c r="B397" s="124" t="s">
        <v>209</v>
      </c>
      <c r="C397" s="156" t="s">
        <v>383</v>
      </c>
      <c r="D397" s="148" t="s">
        <v>415</v>
      </c>
      <c r="E397" s="60" t="s">
        <v>13</v>
      </c>
      <c r="F397" s="423">
        <f>SUM(прил5!H139)</f>
        <v>1717300</v>
      </c>
    </row>
    <row r="398" spans="1:6" s="43" customFormat="1" ht="33" customHeight="1" x14ac:dyDescent="0.25">
      <c r="A398" s="76" t="s">
        <v>537</v>
      </c>
      <c r="B398" s="124" t="s">
        <v>209</v>
      </c>
      <c r="C398" s="156" t="s">
        <v>383</v>
      </c>
      <c r="D398" s="148" t="s">
        <v>415</v>
      </c>
      <c r="E398" s="60" t="s">
        <v>16</v>
      </c>
      <c r="F398" s="423">
        <f>SUM(прил5!H140)</f>
        <v>45000</v>
      </c>
    </row>
    <row r="399" spans="1:6" s="43" customFormat="1" ht="31.5" x14ac:dyDescent="0.25">
      <c r="A399" s="150" t="s">
        <v>75</v>
      </c>
      <c r="B399" s="123" t="s">
        <v>209</v>
      </c>
      <c r="C399" s="159" t="s">
        <v>10</v>
      </c>
      <c r="D399" s="151" t="s">
        <v>388</v>
      </c>
      <c r="E399" s="42"/>
      <c r="F399" s="420">
        <f>SUM(F400:F401)</f>
        <v>2625066</v>
      </c>
    </row>
    <row r="400" spans="1:6" s="43" customFormat="1" ht="47.25" x14ac:dyDescent="0.25">
      <c r="A400" s="129" t="s">
        <v>76</v>
      </c>
      <c r="B400" s="124" t="s">
        <v>209</v>
      </c>
      <c r="C400" s="156" t="s">
        <v>10</v>
      </c>
      <c r="D400" s="148" t="s">
        <v>388</v>
      </c>
      <c r="E400" s="60" t="s">
        <v>13</v>
      </c>
      <c r="F400" s="423">
        <f>SUM(прил5!H98)</f>
        <v>2622066</v>
      </c>
    </row>
    <row r="401" spans="1:6" s="43" customFormat="1" ht="18" customHeight="1" x14ac:dyDescent="0.25">
      <c r="A401" s="129" t="s">
        <v>18</v>
      </c>
      <c r="B401" s="124" t="s">
        <v>209</v>
      </c>
      <c r="C401" s="156" t="s">
        <v>10</v>
      </c>
      <c r="D401" s="148" t="s">
        <v>388</v>
      </c>
      <c r="E401" s="60" t="s">
        <v>17</v>
      </c>
      <c r="F401" s="423">
        <f>SUM(прил5!H99)</f>
        <v>3000</v>
      </c>
    </row>
    <row r="402" spans="1:6" s="43" customFormat="1" ht="33" customHeight="1" x14ac:dyDescent="0.25">
      <c r="A402" s="58" t="s">
        <v>135</v>
      </c>
      <c r="B402" s="154" t="s">
        <v>204</v>
      </c>
      <c r="C402" s="249" t="s">
        <v>383</v>
      </c>
      <c r="D402" s="155" t="s">
        <v>384</v>
      </c>
      <c r="E402" s="131"/>
      <c r="F402" s="473">
        <f>SUM(F403+F407)</f>
        <v>35000</v>
      </c>
    </row>
    <row r="403" spans="1:6" s="43" customFormat="1" ht="63" x14ac:dyDescent="0.25">
      <c r="A403" s="146" t="s">
        <v>158</v>
      </c>
      <c r="B403" s="153" t="s">
        <v>226</v>
      </c>
      <c r="C403" s="161" t="s">
        <v>383</v>
      </c>
      <c r="D403" s="149" t="s">
        <v>384</v>
      </c>
      <c r="E403" s="158"/>
      <c r="F403" s="480">
        <f>SUM(F404)</f>
        <v>25000</v>
      </c>
    </row>
    <row r="404" spans="1:6" s="43" customFormat="1" ht="31.5" x14ac:dyDescent="0.25">
      <c r="A404" s="320" t="s">
        <v>467</v>
      </c>
      <c r="B404" s="328" t="s">
        <v>226</v>
      </c>
      <c r="C404" s="329" t="s">
        <v>12</v>
      </c>
      <c r="D404" s="330" t="s">
        <v>384</v>
      </c>
      <c r="E404" s="337"/>
      <c r="F404" s="421">
        <f>SUM(F405)</f>
        <v>25000</v>
      </c>
    </row>
    <row r="405" spans="1:6" s="43" customFormat="1" ht="31.5" x14ac:dyDescent="0.25">
      <c r="A405" s="150" t="s">
        <v>469</v>
      </c>
      <c r="B405" s="123" t="s">
        <v>226</v>
      </c>
      <c r="C405" s="159" t="s">
        <v>12</v>
      </c>
      <c r="D405" s="151" t="s">
        <v>468</v>
      </c>
      <c r="E405" s="42"/>
      <c r="F405" s="420">
        <f>SUM(F406)</f>
        <v>25000</v>
      </c>
    </row>
    <row r="406" spans="1:6" s="43" customFormat="1" ht="33" customHeight="1" x14ac:dyDescent="0.25">
      <c r="A406" s="129" t="s">
        <v>537</v>
      </c>
      <c r="B406" s="124" t="s">
        <v>226</v>
      </c>
      <c r="C406" s="156" t="s">
        <v>12</v>
      </c>
      <c r="D406" s="148" t="s">
        <v>468</v>
      </c>
      <c r="E406" s="60" t="s">
        <v>16</v>
      </c>
      <c r="F406" s="423">
        <f>SUM(прил5!H496)</f>
        <v>25000</v>
      </c>
    </row>
    <row r="407" spans="1:6" s="43" customFormat="1" ht="18" customHeight="1" x14ac:dyDescent="0.25">
      <c r="A407" s="152" t="s">
        <v>136</v>
      </c>
      <c r="B407" s="153" t="s">
        <v>205</v>
      </c>
      <c r="C407" s="161" t="s">
        <v>383</v>
      </c>
      <c r="D407" s="149" t="s">
        <v>384</v>
      </c>
      <c r="E407" s="158"/>
      <c r="F407" s="480">
        <f>SUM(F408)</f>
        <v>10000</v>
      </c>
    </row>
    <row r="408" spans="1:6" s="43" customFormat="1" ht="18" customHeight="1" x14ac:dyDescent="0.25">
      <c r="A408" s="327" t="s">
        <v>431</v>
      </c>
      <c r="B408" s="328" t="s">
        <v>205</v>
      </c>
      <c r="C408" s="329" t="s">
        <v>10</v>
      </c>
      <c r="D408" s="330" t="s">
        <v>384</v>
      </c>
      <c r="E408" s="337"/>
      <c r="F408" s="421">
        <f>SUM(F409)</f>
        <v>10000</v>
      </c>
    </row>
    <row r="409" spans="1:6" s="43" customFormat="1" ht="18" customHeight="1" x14ac:dyDescent="0.25">
      <c r="A409" s="75" t="s">
        <v>433</v>
      </c>
      <c r="B409" s="123" t="s">
        <v>205</v>
      </c>
      <c r="C409" s="159" t="s">
        <v>10</v>
      </c>
      <c r="D409" s="151" t="s">
        <v>432</v>
      </c>
      <c r="E409" s="42"/>
      <c r="F409" s="420">
        <f>SUM(F410)</f>
        <v>10000</v>
      </c>
    </row>
    <row r="410" spans="1:6" s="43" customFormat="1" ht="18" customHeight="1" x14ac:dyDescent="0.25">
      <c r="A410" s="76" t="s">
        <v>18</v>
      </c>
      <c r="B410" s="124" t="s">
        <v>205</v>
      </c>
      <c r="C410" s="156" t="s">
        <v>10</v>
      </c>
      <c r="D410" s="148" t="s">
        <v>432</v>
      </c>
      <c r="E410" s="60" t="s">
        <v>17</v>
      </c>
      <c r="F410" s="423">
        <f>SUM(прил5!H231)</f>
        <v>10000</v>
      </c>
    </row>
    <row r="411" spans="1:6" ht="33.75" customHeight="1" x14ac:dyDescent="0.25">
      <c r="A411" s="58" t="s">
        <v>114</v>
      </c>
      <c r="B411" s="136" t="s">
        <v>186</v>
      </c>
      <c r="C411" s="247" t="s">
        <v>383</v>
      </c>
      <c r="D411" s="137" t="s">
        <v>384</v>
      </c>
      <c r="E411" s="16"/>
      <c r="F411" s="473">
        <f>SUM(F416+F412)</f>
        <v>441271</v>
      </c>
    </row>
    <row r="412" spans="1:6" s="531" customFormat="1" ht="51.75" customHeight="1" x14ac:dyDescent="0.25">
      <c r="A412" s="142" t="s">
        <v>693</v>
      </c>
      <c r="B412" s="143" t="s">
        <v>696</v>
      </c>
      <c r="C412" s="248" t="s">
        <v>383</v>
      </c>
      <c r="D412" s="144" t="s">
        <v>384</v>
      </c>
      <c r="E412" s="167"/>
      <c r="F412" s="480">
        <f>SUM(F413)</f>
        <v>106571</v>
      </c>
    </row>
    <row r="413" spans="1:6" s="531" customFormat="1" ht="33.75" customHeight="1" x14ac:dyDescent="0.25">
      <c r="A413" s="314" t="s">
        <v>694</v>
      </c>
      <c r="B413" s="315" t="s">
        <v>696</v>
      </c>
      <c r="C413" s="316" t="s">
        <v>10</v>
      </c>
      <c r="D413" s="317" t="s">
        <v>384</v>
      </c>
      <c r="E413" s="343"/>
      <c r="F413" s="421">
        <f>SUM(F414)</f>
        <v>106571</v>
      </c>
    </row>
    <row r="414" spans="1:6" s="531" customFormat="1" ht="18" customHeight="1" x14ac:dyDescent="0.25">
      <c r="A414" s="27" t="s">
        <v>695</v>
      </c>
      <c r="B414" s="117" t="s">
        <v>696</v>
      </c>
      <c r="C414" s="209" t="s">
        <v>10</v>
      </c>
      <c r="D414" s="115" t="s">
        <v>697</v>
      </c>
      <c r="E414" s="28"/>
      <c r="F414" s="420">
        <f>SUM(F415)</f>
        <v>106571</v>
      </c>
    </row>
    <row r="415" spans="1:6" s="531" customFormat="1" ht="33.75" customHeight="1" x14ac:dyDescent="0.25">
      <c r="A415" s="129" t="s">
        <v>537</v>
      </c>
      <c r="B415" s="125" t="s">
        <v>696</v>
      </c>
      <c r="C415" s="210" t="s">
        <v>10</v>
      </c>
      <c r="D415" s="122" t="s">
        <v>697</v>
      </c>
      <c r="E415" s="44" t="s">
        <v>16</v>
      </c>
      <c r="F415" s="423">
        <f>SUM(прил5!H362)</f>
        <v>106571</v>
      </c>
    </row>
    <row r="416" spans="1:6" s="43" customFormat="1" ht="51" customHeight="1" x14ac:dyDescent="0.25">
      <c r="A416" s="152" t="s">
        <v>115</v>
      </c>
      <c r="B416" s="143" t="s">
        <v>187</v>
      </c>
      <c r="C416" s="248" t="s">
        <v>383</v>
      </c>
      <c r="D416" s="144" t="s">
        <v>384</v>
      </c>
      <c r="E416" s="167"/>
      <c r="F416" s="480">
        <f>SUM(F417)</f>
        <v>334700</v>
      </c>
    </row>
    <row r="417" spans="1:6" s="43" customFormat="1" ht="51" customHeight="1" x14ac:dyDescent="0.25">
      <c r="A417" s="327" t="s">
        <v>401</v>
      </c>
      <c r="B417" s="315" t="s">
        <v>187</v>
      </c>
      <c r="C417" s="316" t="s">
        <v>12</v>
      </c>
      <c r="D417" s="317" t="s">
        <v>384</v>
      </c>
      <c r="E417" s="343"/>
      <c r="F417" s="421">
        <f>SUM(F418)</f>
        <v>334700</v>
      </c>
    </row>
    <row r="418" spans="1:6" s="43" customFormat="1" ht="32.25" customHeight="1" x14ac:dyDescent="0.25">
      <c r="A418" s="75" t="s">
        <v>78</v>
      </c>
      <c r="B418" s="117" t="s">
        <v>187</v>
      </c>
      <c r="C418" s="209" t="s">
        <v>12</v>
      </c>
      <c r="D418" s="115" t="s">
        <v>402</v>
      </c>
      <c r="E418" s="28"/>
      <c r="F418" s="420">
        <f>SUM(F419)</f>
        <v>334700</v>
      </c>
    </row>
    <row r="419" spans="1:6" s="43" customFormat="1" ht="47.25" x14ac:dyDescent="0.25">
      <c r="A419" s="76" t="s">
        <v>76</v>
      </c>
      <c r="B419" s="125" t="s">
        <v>187</v>
      </c>
      <c r="C419" s="210" t="s">
        <v>12</v>
      </c>
      <c r="D419" s="122" t="s">
        <v>402</v>
      </c>
      <c r="E419" s="44" t="s">
        <v>13</v>
      </c>
      <c r="F419" s="423">
        <f>SUM(прил5!H72)</f>
        <v>334700</v>
      </c>
    </row>
    <row r="420" spans="1:6" s="43" customFormat="1" ht="27" customHeight="1" x14ac:dyDescent="0.25">
      <c r="A420" s="470" t="s">
        <v>631</v>
      </c>
      <c r="B420" s="466"/>
      <c r="C420" s="467"/>
      <c r="D420" s="468"/>
      <c r="E420" s="469"/>
      <c r="F420" s="478">
        <f>SUM(F421+F425+F430+F447+F464+F468+F438)</f>
        <v>34621744</v>
      </c>
    </row>
    <row r="421" spans="1:6" s="43" customFormat="1" ht="16.5" customHeight="1" x14ac:dyDescent="0.25">
      <c r="A421" s="74" t="s">
        <v>103</v>
      </c>
      <c r="B421" s="154" t="s">
        <v>385</v>
      </c>
      <c r="C421" s="249" t="s">
        <v>383</v>
      </c>
      <c r="D421" s="155" t="s">
        <v>384</v>
      </c>
      <c r="E421" s="131"/>
      <c r="F421" s="473">
        <f>SUM(F422)</f>
        <v>1828008</v>
      </c>
    </row>
    <row r="422" spans="1:6" s="43" customFormat="1" ht="17.25" customHeight="1" x14ac:dyDescent="0.25">
      <c r="A422" s="152" t="s">
        <v>104</v>
      </c>
      <c r="B422" s="153" t="s">
        <v>181</v>
      </c>
      <c r="C422" s="161" t="s">
        <v>383</v>
      </c>
      <c r="D422" s="149" t="s">
        <v>384</v>
      </c>
      <c r="E422" s="158"/>
      <c r="F422" s="480">
        <f>SUM(F423)</f>
        <v>1828008</v>
      </c>
    </row>
    <row r="423" spans="1:6" s="43" customFormat="1" ht="31.5" x14ac:dyDescent="0.25">
      <c r="A423" s="75" t="s">
        <v>75</v>
      </c>
      <c r="B423" s="123" t="s">
        <v>181</v>
      </c>
      <c r="C423" s="159" t="s">
        <v>383</v>
      </c>
      <c r="D423" s="151" t="s">
        <v>388</v>
      </c>
      <c r="E423" s="42"/>
      <c r="F423" s="420">
        <f>SUM(F424)</f>
        <v>1828008</v>
      </c>
    </row>
    <row r="424" spans="1:6" s="43" customFormat="1" ht="47.25" x14ac:dyDescent="0.25">
      <c r="A424" s="76" t="s">
        <v>76</v>
      </c>
      <c r="B424" s="124" t="s">
        <v>181</v>
      </c>
      <c r="C424" s="156" t="s">
        <v>383</v>
      </c>
      <c r="D424" s="148" t="s">
        <v>388</v>
      </c>
      <c r="E424" s="60" t="s">
        <v>13</v>
      </c>
      <c r="F424" s="423">
        <f>SUM(прил5!H21)</f>
        <v>1828008</v>
      </c>
    </row>
    <row r="425" spans="1:6" s="43" customFormat="1" ht="16.5" customHeight="1" x14ac:dyDescent="0.25">
      <c r="A425" s="74" t="s">
        <v>118</v>
      </c>
      <c r="B425" s="154" t="s">
        <v>188</v>
      </c>
      <c r="C425" s="249" t="s">
        <v>383</v>
      </c>
      <c r="D425" s="155" t="s">
        <v>384</v>
      </c>
      <c r="E425" s="131"/>
      <c r="F425" s="473">
        <f>SUM(F426)</f>
        <v>15055578</v>
      </c>
    </row>
    <row r="426" spans="1:6" s="43" customFormat="1" ht="15.75" customHeight="1" x14ac:dyDescent="0.25">
      <c r="A426" s="152" t="s">
        <v>119</v>
      </c>
      <c r="B426" s="153" t="s">
        <v>189</v>
      </c>
      <c r="C426" s="161" t="s">
        <v>383</v>
      </c>
      <c r="D426" s="149" t="s">
        <v>384</v>
      </c>
      <c r="E426" s="158"/>
      <c r="F426" s="480">
        <f>SUM(F427)</f>
        <v>15055578</v>
      </c>
    </row>
    <row r="427" spans="1:6" s="43" customFormat="1" ht="31.5" x14ac:dyDescent="0.25">
      <c r="A427" s="75" t="s">
        <v>75</v>
      </c>
      <c r="B427" s="123" t="s">
        <v>189</v>
      </c>
      <c r="C427" s="159" t="s">
        <v>383</v>
      </c>
      <c r="D427" s="151" t="s">
        <v>388</v>
      </c>
      <c r="E427" s="42"/>
      <c r="F427" s="420">
        <f>SUM(F428:F429)</f>
        <v>15055578</v>
      </c>
    </row>
    <row r="428" spans="1:6" s="43" customFormat="1" ht="47.25" x14ac:dyDescent="0.25">
      <c r="A428" s="76" t="s">
        <v>76</v>
      </c>
      <c r="B428" s="124" t="s">
        <v>189</v>
      </c>
      <c r="C428" s="156" t="s">
        <v>383</v>
      </c>
      <c r="D428" s="148" t="s">
        <v>388</v>
      </c>
      <c r="E428" s="60" t="s">
        <v>13</v>
      </c>
      <c r="F428" s="423">
        <f>SUM(прил5!H76)</f>
        <v>15045034</v>
      </c>
    </row>
    <row r="429" spans="1:6" s="43" customFormat="1" ht="16.5" customHeight="1" x14ac:dyDescent="0.25">
      <c r="A429" s="76" t="s">
        <v>18</v>
      </c>
      <c r="B429" s="124" t="s">
        <v>189</v>
      </c>
      <c r="C429" s="156" t="s">
        <v>383</v>
      </c>
      <c r="D429" s="148" t="s">
        <v>388</v>
      </c>
      <c r="E429" s="60" t="s">
        <v>17</v>
      </c>
      <c r="F429" s="423">
        <f>SUM(прил5!H77)</f>
        <v>10544</v>
      </c>
    </row>
    <row r="430" spans="1:6" s="43" customFormat="1" ht="31.5" x14ac:dyDescent="0.25">
      <c r="A430" s="74" t="s">
        <v>108</v>
      </c>
      <c r="B430" s="154" t="s">
        <v>213</v>
      </c>
      <c r="C430" s="249" t="s">
        <v>383</v>
      </c>
      <c r="D430" s="155" t="s">
        <v>384</v>
      </c>
      <c r="E430" s="131"/>
      <c r="F430" s="473">
        <f>SUM(F431+F434)</f>
        <v>1172686</v>
      </c>
    </row>
    <row r="431" spans="1:6" s="43" customFormat="1" ht="16.5" customHeight="1" x14ac:dyDescent="0.25">
      <c r="A431" s="152" t="s">
        <v>109</v>
      </c>
      <c r="B431" s="153" t="s">
        <v>214</v>
      </c>
      <c r="C431" s="161" t="s">
        <v>383</v>
      </c>
      <c r="D431" s="149" t="s">
        <v>384</v>
      </c>
      <c r="E431" s="158"/>
      <c r="F431" s="480">
        <f>SUM(F432)</f>
        <v>697604</v>
      </c>
    </row>
    <row r="432" spans="1:6" s="43" customFormat="1" ht="31.5" x14ac:dyDescent="0.25">
      <c r="A432" s="75" t="s">
        <v>75</v>
      </c>
      <c r="B432" s="123" t="s">
        <v>214</v>
      </c>
      <c r="C432" s="159" t="s">
        <v>383</v>
      </c>
      <c r="D432" s="151" t="s">
        <v>388</v>
      </c>
      <c r="E432" s="42"/>
      <c r="F432" s="420">
        <f>SUM(F433)</f>
        <v>697604</v>
      </c>
    </row>
    <row r="433" spans="1:6" s="43" customFormat="1" ht="47.25" x14ac:dyDescent="0.25">
      <c r="A433" s="76" t="s">
        <v>76</v>
      </c>
      <c r="B433" s="124" t="s">
        <v>214</v>
      </c>
      <c r="C433" s="156" t="s">
        <v>383</v>
      </c>
      <c r="D433" s="148" t="s">
        <v>388</v>
      </c>
      <c r="E433" s="60" t="s">
        <v>13</v>
      </c>
      <c r="F433" s="423">
        <f>SUM(прил5!H31)</f>
        <v>697604</v>
      </c>
    </row>
    <row r="434" spans="1:6" s="43" customFormat="1" ht="21" customHeight="1" x14ac:dyDescent="0.25">
      <c r="A434" s="152" t="s">
        <v>672</v>
      </c>
      <c r="B434" s="153" t="s">
        <v>670</v>
      </c>
      <c r="C434" s="161" t="s">
        <v>383</v>
      </c>
      <c r="D434" s="149" t="s">
        <v>384</v>
      </c>
      <c r="E434" s="158"/>
      <c r="F434" s="480">
        <f>SUM(F435)</f>
        <v>475082</v>
      </c>
    </row>
    <row r="435" spans="1:6" s="43" customFormat="1" ht="31.5" x14ac:dyDescent="0.25">
      <c r="A435" s="75" t="s">
        <v>673</v>
      </c>
      <c r="B435" s="123" t="s">
        <v>670</v>
      </c>
      <c r="C435" s="159" t="s">
        <v>383</v>
      </c>
      <c r="D435" s="151" t="s">
        <v>671</v>
      </c>
      <c r="E435" s="42"/>
      <c r="F435" s="420">
        <f>SUM(F436:F437)</f>
        <v>475082</v>
      </c>
    </row>
    <row r="436" spans="1:6" s="43" customFormat="1" ht="47.25" x14ac:dyDescent="0.25">
      <c r="A436" s="76" t="s">
        <v>76</v>
      </c>
      <c r="B436" s="124" t="s">
        <v>670</v>
      </c>
      <c r="C436" s="156" t="s">
        <v>383</v>
      </c>
      <c r="D436" s="148" t="s">
        <v>671</v>
      </c>
      <c r="E436" s="60" t="s">
        <v>13</v>
      </c>
      <c r="F436" s="423">
        <f>SUM(прил5!H34)</f>
        <v>450082</v>
      </c>
    </row>
    <row r="437" spans="1:6" s="43" customFormat="1" ht="31.5" x14ac:dyDescent="0.25">
      <c r="A437" s="129" t="s">
        <v>537</v>
      </c>
      <c r="B437" s="124" t="s">
        <v>670</v>
      </c>
      <c r="C437" s="156" t="s">
        <v>383</v>
      </c>
      <c r="D437" s="148" t="s">
        <v>671</v>
      </c>
      <c r="E437" s="60" t="s">
        <v>16</v>
      </c>
      <c r="F437" s="423">
        <f>SUM(прил5!H35)</f>
        <v>25000</v>
      </c>
    </row>
    <row r="438" spans="1:6" s="43" customFormat="1" ht="31.5" x14ac:dyDescent="0.25">
      <c r="A438" s="74" t="s">
        <v>24</v>
      </c>
      <c r="B438" s="154" t="s">
        <v>193</v>
      </c>
      <c r="C438" s="249" t="s">
        <v>383</v>
      </c>
      <c r="D438" s="155" t="s">
        <v>384</v>
      </c>
      <c r="E438" s="131"/>
      <c r="F438" s="473">
        <f>SUM(F439)</f>
        <v>5759591</v>
      </c>
    </row>
    <row r="439" spans="1:6" s="43" customFormat="1" ht="16.5" customHeight="1" x14ac:dyDescent="0.25">
      <c r="A439" s="152" t="s">
        <v>83</v>
      </c>
      <c r="B439" s="153" t="s">
        <v>194</v>
      </c>
      <c r="C439" s="161" t="s">
        <v>383</v>
      </c>
      <c r="D439" s="149" t="s">
        <v>384</v>
      </c>
      <c r="E439" s="158"/>
      <c r="F439" s="480">
        <f>SUM(F442+F445+F440)</f>
        <v>5759591</v>
      </c>
    </row>
    <row r="440" spans="1:6" s="43" customFormat="1" ht="16.5" hidden="1" customHeight="1" x14ac:dyDescent="0.25">
      <c r="A440" s="75" t="s">
        <v>100</v>
      </c>
      <c r="B440" s="123" t="s">
        <v>194</v>
      </c>
      <c r="C440" s="159" t="s">
        <v>383</v>
      </c>
      <c r="D440" s="151" t="s">
        <v>406</v>
      </c>
      <c r="E440" s="42"/>
      <c r="F440" s="420">
        <f>SUM(F441:F441)</f>
        <v>0</v>
      </c>
    </row>
    <row r="441" spans="1:6" s="43" customFormat="1" ht="31.5" hidden="1" x14ac:dyDescent="0.25">
      <c r="A441" s="76" t="s">
        <v>537</v>
      </c>
      <c r="B441" s="124" t="s">
        <v>194</v>
      </c>
      <c r="C441" s="156" t="s">
        <v>383</v>
      </c>
      <c r="D441" s="148" t="s">
        <v>406</v>
      </c>
      <c r="E441" s="60" t="s">
        <v>16</v>
      </c>
      <c r="F441" s="423">
        <f>SUM(прил5!H144)</f>
        <v>0</v>
      </c>
    </row>
    <row r="442" spans="1:6" s="43" customFormat="1" ht="16.5" customHeight="1" x14ac:dyDescent="0.25">
      <c r="A442" s="75" t="s">
        <v>101</v>
      </c>
      <c r="B442" s="123" t="s">
        <v>194</v>
      </c>
      <c r="C442" s="159" t="s">
        <v>383</v>
      </c>
      <c r="D442" s="151" t="s">
        <v>412</v>
      </c>
      <c r="E442" s="42"/>
      <c r="F442" s="420">
        <f>SUM(F443:F444)</f>
        <v>5759591</v>
      </c>
    </row>
    <row r="443" spans="1:6" s="43" customFormat="1" ht="33" hidden="1" customHeight="1" x14ac:dyDescent="0.25">
      <c r="A443" s="76" t="s">
        <v>537</v>
      </c>
      <c r="B443" s="124" t="s">
        <v>194</v>
      </c>
      <c r="C443" s="156" t="s">
        <v>383</v>
      </c>
      <c r="D443" s="148" t="s">
        <v>412</v>
      </c>
      <c r="E443" s="60" t="s">
        <v>16</v>
      </c>
      <c r="F443" s="423">
        <f>SUM(прил5!H146)</f>
        <v>0</v>
      </c>
    </row>
    <row r="444" spans="1:6" s="43" customFormat="1" ht="18.75" customHeight="1" x14ac:dyDescent="0.25">
      <c r="A444" s="76" t="s">
        <v>18</v>
      </c>
      <c r="B444" s="124" t="s">
        <v>194</v>
      </c>
      <c r="C444" s="156" t="s">
        <v>383</v>
      </c>
      <c r="D444" s="148" t="s">
        <v>412</v>
      </c>
      <c r="E444" s="60" t="s">
        <v>17</v>
      </c>
      <c r="F444" s="423">
        <f>SUM(прил5!H147)</f>
        <v>5759591</v>
      </c>
    </row>
    <row r="445" spans="1:6" s="43" customFormat="1" ht="31.5" hidden="1" customHeight="1" x14ac:dyDescent="0.25">
      <c r="A445" s="75" t="s">
        <v>682</v>
      </c>
      <c r="B445" s="123" t="s">
        <v>194</v>
      </c>
      <c r="C445" s="159" t="s">
        <v>383</v>
      </c>
      <c r="D445" s="151" t="s">
        <v>681</v>
      </c>
      <c r="E445" s="42"/>
      <c r="F445" s="420">
        <f>SUM(F446)</f>
        <v>0</v>
      </c>
    </row>
    <row r="446" spans="1:6" s="43" customFormat="1" ht="33" hidden="1" customHeight="1" x14ac:dyDescent="0.25">
      <c r="A446" s="76" t="s">
        <v>537</v>
      </c>
      <c r="B446" s="124" t="s">
        <v>194</v>
      </c>
      <c r="C446" s="156" t="s">
        <v>383</v>
      </c>
      <c r="D446" s="148" t="s">
        <v>681</v>
      </c>
      <c r="E446" s="60" t="s">
        <v>16</v>
      </c>
      <c r="F446" s="423">
        <f>SUM(прил5!H149)</f>
        <v>0</v>
      </c>
    </row>
    <row r="447" spans="1:6" s="43" customFormat="1" ht="16.5" customHeight="1" x14ac:dyDescent="0.25">
      <c r="A447" s="74" t="s">
        <v>176</v>
      </c>
      <c r="B447" s="154" t="s">
        <v>195</v>
      </c>
      <c r="C447" s="249" t="s">
        <v>383</v>
      </c>
      <c r="D447" s="155" t="s">
        <v>384</v>
      </c>
      <c r="E447" s="131"/>
      <c r="F447" s="473">
        <f>SUM(F448)</f>
        <v>1289557</v>
      </c>
    </row>
    <row r="448" spans="1:6" s="43" customFormat="1" ht="16.5" customHeight="1" x14ac:dyDescent="0.25">
      <c r="A448" s="152" t="s">
        <v>175</v>
      </c>
      <c r="B448" s="153" t="s">
        <v>196</v>
      </c>
      <c r="C448" s="161" t="s">
        <v>383</v>
      </c>
      <c r="D448" s="149" t="s">
        <v>384</v>
      </c>
      <c r="E448" s="158"/>
      <c r="F448" s="480">
        <f>SUM(F449+F451+F453+F462+F460+F457+F455)</f>
        <v>1289557</v>
      </c>
    </row>
    <row r="449" spans="1:6" s="43" customFormat="1" ht="31.5" customHeight="1" x14ac:dyDescent="0.25">
      <c r="A449" s="75" t="s">
        <v>642</v>
      </c>
      <c r="B449" s="123" t="s">
        <v>196</v>
      </c>
      <c r="C449" s="159" t="s">
        <v>383</v>
      </c>
      <c r="D449" s="151" t="s">
        <v>539</v>
      </c>
      <c r="E449" s="42"/>
      <c r="F449" s="420">
        <f>SUM(F450)</f>
        <v>189783</v>
      </c>
    </row>
    <row r="450" spans="1:6" s="43" customFormat="1" ht="31.5" customHeight="1" x14ac:dyDescent="0.25">
      <c r="A450" s="76" t="s">
        <v>537</v>
      </c>
      <c r="B450" s="124" t="s">
        <v>196</v>
      </c>
      <c r="C450" s="156" t="s">
        <v>383</v>
      </c>
      <c r="D450" s="148" t="s">
        <v>539</v>
      </c>
      <c r="E450" s="60" t="s">
        <v>16</v>
      </c>
      <c r="F450" s="423">
        <f>SUM(прил5!H524)</f>
        <v>189783</v>
      </c>
    </row>
    <row r="451" spans="1:6" s="43" customFormat="1" ht="48.75" customHeight="1" x14ac:dyDescent="0.25">
      <c r="A451" s="75" t="s">
        <v>652</v>
      </c>
      <c r="B451" s="123" t="s">
        <v>196</v>
      </c>
      <c r="C451" s="159" t="s">
        <v>383</v>
      </c>
      <c r="D451" s="151" t="s">
        <v>540</v>
      </c>
      <c r="E451" s="42"/>
      <c r="F451" s="420">
        <f>SUM(F452)</f>
        <v>33470</v>
      </c>
    </row>
    <row r="452" spans="1:6" s="43" customFormat="1" ht="51" customHeight="1" x14ac:dyDescent="0.25">
      <c r="A452" s="76" t="s">
        <v>76</v>
      </c>
      <c r="B452" s="124" t="s">
        <v>196</v>
      </c>
      <c r="C452" s="156" t="s">
        <v>383</v>
      </c>
      <c r="D452" s="148" t="s">
        <v>540</v>
      </c>
      <c r="E452" s="60" t="s">
        <v>13</v>
      </c>
      <c r="F452" s="423">
        <f>SUM(прил5!H153)</f>
        <v>33470</v>
      </c>
    </row>
    <row r="453" spans="1:6" s="43" customFormat="1" ht="47.25" hidden="1" x14ac:dyDescent="0.25">
      <c r="A453" s="75" t="s">
        <v>614</v>
      </c>
      <c r="B453" s="123" t="s">
        <v>196</v>
      </c>
      <c r="C453" s="159" t="s">
        <v>383</v>
      </c>
      <c r="D453" s="151" t="s">
        <v>615</v>
      </c>
      <c r="E453" s="42"/>
      <c r="F453" s="420">
        <f>SUM(F454)</f>
        <v>44848</v>
      </c>
    </row>
    <row r="454" spans="1:6" s="43" customFormat="1" ht="33" hidden="1" customHeight="1" x14ac:dyDescent="0.25">
      <c r="A454" s="76" t="s">
        <v>537</v>
      </c>
      <c r="B454" s="124" t="s">
        <v>196</v>
      </c>
      <c r="C454" s="156" t="s">
        <v>383</v>
      </c>
      <c r="D454" s="148" t="s">
        <v>615</v>
      </c>
      <c r="E454" s="60" t="s">
        <v>16</v>
      </c>
      <c r="F454" s="423">
        <f>SUM(прил5!H82)</f>
        <v>44848</v>
      </c>
    </row>
    <row r="455" spans="1:6" s="43" customFormat="1" ht="19.5" hidden="1" customHeight="1" x14ac:dyDescent="0.25">
      <c r="A455" s="611" t="s">
        <v>773</v>
      </c>
      <c r="B455" s="123" t="s">
        <v>196</v>
      </c>
      <c r="C455" s="159" t="s">
        <v>383</v>
      </c>
      <c r="D455" s="151" t="s">
        <v>774</v>
      </c>
      <c r="E455" s="42"/>
      <c r="F455" s="420">
        <f>SUM(F456)</f>
        <v>0</v>
      </c>
    </row>
    <row r="456" spans="1:6" s="43" customFormat="1" ht="33" hidden="1" customHeight="1" x14ac:dyDescent="0.25">
      <c r="A456" s="587" t="s">
        <v>537</v>
      </c>
      <c r="B456" s="124" t="s">
        <v>196</v>
      </c>
      <c r="C456" s="156" t="s">
        <v>383</v>
      </c>
      <c r="D456" s="148" t="s">
        <v>774</v>
      </c>
      <c r="E456" s="60" t="s">
        <v>16</v>
      </c>
      <c r="F456" s="423">
        <f>SUM(прил5!H155)</f>
        <v>0</v>
      </c>
    </row>
    <row r="457" spans="1:6" s="43" customFormat="1" ht="35.25" customHeight="1" x14ac:dyDescent="0.25">
      <c r="A457" s="75" t="s">
        <v>635</v>
      </c>
      <c r="B457" s="123" t="s">
        <v>196</v>
      </c>
      <c r="C457" s="159" t="s">
        <v>383</v>
      </c>
      <c r="D457" s="151" t="s">
        <v>414</v>
      </c>
      <c r="E457" s="42"/>
      <c r="F457" s="420">
        <f>SUM(F458:F459)</f>
        <v>887000</v>
      </c>
    </row>
    <row r="458" spans="1:6" s="43" customFormat="1" ht="47.25" customHeight="1" x14ac:dyDescent="0.25">
      <c r="A458" s="76" t="s">
        <v>76</v>
      </c>
      <c r="B458" s="124" t="s">
        <v>196</v>
      </c>
      <c r="C458" s="156" t="s">
        <v>383</v>
      </c>
      <c r="D458" s="148" t="s">
        <v>414</v>
      </c>
      <c r="E458" s="60" t="s">
        <v>13</v>
      </c>
      <c r="F458" s="423">
        <f>SUM(прил5!H157)</f>
        <v>887000</v>
      </c>
    </row>
    <row r="459" spans="1:6" s="43" customFormat="1" ht="30" hidden="1" customHeight="1" x14ac:dyDescent="0.25">
      <c r="A459" s="76" t="s">
        <v>537</v>
      </c>
      <c r="B459" s="124" t="s">
        <v>196</v>
      </c>
      <c r="C459" s="156" t="s">
        <v>383</v>
      </c>
      <c r="D459" s="148" t="s">
        <v>414</v>
      </c>
      <c r="E459" s="60" t="s">
        <v>16</v>
      </c>
      <c r="F459" s="423">
        <f>SUM(прил5!H158)</f>
        <v>0</v>
      </c>
    </row>
    <row r="460" spans="1:6" s="43" customFormat="1" ht="33" customHeight="1" x14ac:dyDescent="0.25">
      <c r="A460" s="75" t="s">
        <v>530</v>
      </c>
      <c r="B460" s="123" t="s">
        <v>196</v>
      </c>
      <c r="C460" s="159" t="s">
        <v>383</v>
      </c>
      <c r="D460" s="151" t="s">
        <v>438</v>
      </c>
      <c r="E460" s="42"/>
      <c r="F460" s="420">
        <f>SUM(F461)</f>
        <v>64456</v>
      </c>
    </row>
    <row r="461" spans="1:6" s="43" customFormat="1" ht="48" customHeight="1" x14ac:dyDescent="0.25">
      <c r="A461" s="76" t="s">
        <v>76</v>
      </c>
      <c r="B461" s="124" t="s">
        <v>196</v>
      </c>
      <c r="C461" s="156" t="s">
        <v>383</v>
      </c>
      <c r="D461" s="148" t="s">
        <v>438</v>
      </c>
      <c r="E461" s="60" t="s">
        <v>13</v>
      </c>
      <c r="F461" s="423">
        <f>SUM(прил5!H160)</f>
        <v>64456</v>
      </c>
    </row>
    <row r="462" spans="1:6" s="43" customFormat="1" ht="16.5" customHeight="1" x14ac:dyDescent="0.25">
      <c r="A462" s="75" t="s">
        <v>177</v>
      </c>
      <c r="B462" s="123" t="s">
        <v>196</v>
      </c>
      <c r="C462" s="159" t="s">
        <v>383</v>
      </c>
      <c r="D462" s="151" t="s">
        <v>413</v>
      </c>
      <c r="E462" s="42"/>
      <c r="F462" s="420">
        <f>SUM(F463)</f>
        <v>70000</v>
      </c>
    </row>
    <row r="463" spans="1:6" s="43" customFormat="1" ht="32.25" customHeight="1" x14ac:dyDescent="0.25">
      <c r="A463" s="76" t="s">
        <v>537</v>
      </c>
      <c r="B463" s="124" t="s">
        <v>196</v>
      </c>
      <c r="C463" s="156" t="s">
        <v>383</v>
      </c>
      <c r="D463" s="148" t="s">
        <v>413</v>
      </c>
      <c r="E463" s="60" t="s">
        <v>16</v>
      </c>
      <c r="F463" s="423">
        <f>SUM(прил5!H162)</f>
        <v>70000</v>
      </c>
    </row>
    <row r="464" spans="1:6" s="43" customFormat="1" ht="15.75" customHeight="1" x14ac:dyDescent="0.25">
      <c r="A464" s="74" t="s">
        <v>81</v>
      </c>
      <c r="B464" s="154" t="s">
        <v>190</v>
      </c>
      <c r="C464" s="249" t="s">
        <v>383</v>
      </c>
      <c r="D464" s="155" t="s">
        <v>384</v>
      </c>
      <c r="E464" s="131"/>
      <c r="F464" s="473">
        <f>SUM(F465)</f>
        <v>1400000</v>
      </c>
    </row>
    <row r="465" spans="1:6" s="43" customFormat="1" ht="15.75" customHeight="1" x14ac:dyDescent="0.25">
      <c r="A465" s="152" t="s">
        <v>82</v>
      </c>
      <c r="B465" s="153" t="s">
        <v>191</v>
      </c>
      <c r="C465" s="161" t="s">
        <v>383</v>
      </c>
      <c r="D465" s="149" t="s">
        <v>384</v>
      </c>
      <c r="E465" s="158"/>
      <c r="F465" s="480">
        <f>SUM(F466)</f>
        <v>1400000</v>
      </c>
    </row>
    <row r="466" spans="1:6" s="43" customFormat="1" ht="15.75" customHeight="1" x14ac:dyDescent="0.25">
      <c r="A466" s="75" t="s">
        <v>100</v>
      </c>
      <c r="B466" s="123" t="s">
        <v>191</v>
      </c>
      <c r="C466" s="159" t="s">
        <v>383</v>
      </c>
      <c r="D466" s="151" t="s">
        <v>406</v>
      </c>
      <c r="E466" s="42"/>
      <c r="F466" s="420">
        <f>SUM(F467)</f>
        <v>1400000</v>
      </c>
    </row>
    <row r="467" spans="1:6" s="43" customFormat="1" ht="15.75" customHeight="1" x14ac:dyDescent="0.25">
      <c r="A467" s="76" t="s">
        <v>18</v>
      </c>
      <c r="B467" s="124" t="s">
        <v>191</v>
      </c>
      <c r="C467" s="156" t="s">
        <v>383</v>
      </c>
      <c r="D467" s="148" t="s">
        <v>406</v>
      </c>
      <c r="E467" s="60" t="s">
        <v>17</v>
      </c>
      <c r="F467" s="423">
        <f>SUM(прил5!H104)</f>
        <v>1400000</v>
      </c>
    </row>
    <row r="468" spans="1:6" s="43" customFormat="1" ht="31.5" x14ac:dyDescent="0.25">
      <c r="A468" s="74" t="s">
        <v>126</v>
      </c>
      <c r="B468" s="154" t="s">
        <v>197</v>
      </c>
      <c r="C468" s="249" t="s">
        <v>383</v>
      </c>
      <c r="D468" s="155" t="s">
        <v>384</v>
      </c>
      <c r="E468" s="131"/>
      <c r="F468" s="473">
        <f>SUM(F469)</f>
        <v>8116324</v>
      </c>
    </row>
    <row r="469" spans="1:6" s="43" customFormat="1" ht="31.5" x14ac:dyDescent="0.25">
      <c r="A469" s="152" t="s">
        <v>127</v>
      </c>
      <c r="B469" s="153" t="s">
        <v>198</v>
      </c>
      <c r="C469" s="161" t="s">
        <v>383</v>
      </c>
      <c r="D469" s="149" t="s">
        <v>384</v>
      </c>
      <c r="E469" s="158"/>
      <c r="F469" s="480">
        <f>SUM(F470+F474)</f>
        <v>8116324</v>
      </c>
    </row>
    <row r="470" spans="1:6" s="43" customFormat="1" ht="31.5" x14ac:dyDescent="0.25">
      <c r="A470" s="75" t="s">
        <v>84</v>
      </c>
      <c r="B470" s="123" t="s">
        <v>198</v>
      </c>
      <c r="C470" s="159" t="s">
        <v>383</v>
      </c>
      <c r="D470" s="151" t="s">
        <v>415</v>
      </c>
      <c r="E470" s="42"/>
      <c r="F470" s="420">
        <f>SUM(F471:F473)</f>
        <v>8116324</v>
      </c>
    </row>
    <row r="471" spans="1:6" s="43" customFormat="1" ht="47.25" x14ac:dyDescent="0.25">
      <c r="A471" s="76" t="s">
        <v>76</v>
      </c>
      <c r="B471" s="124" t="s">
        <v>198</v>
      </c>
      <c r="C471" s="156" t="s">
        <v>383</v>
      </c>
      <c r="D471" s="148" t="s">
        <v>415</v>
      </c>
      <c r="E471" s="60" t="s">
        <v>13</v>
      </c>
      <c r="F471" s="423">
        <f>SUM(прил5!H166)</f>
        <v>4556991</v>
      </c>
    </row>
    <row r="472" spans="1:6" s="43" customFormat="1" ht="31.5" customHeight="1" x14ac:dyDescent="0.25">
      <c r="A472" s="76" t="s">
        <v>537</v>
      </c>
      <c r="B472" s="124" t="s">
        <v>198</v>
      </c>
      <c r="C472" s="156" t="s">
        <v>383</v>
      </c>
      <c r="D472" s="148" t="s">
        <v>415</v>
      </c>
      <c r="E472" s="60" t="s">
        <v>16</v>
      </c>
      <c r="F472" s="423">
        <f>SUM(прил5!H167)</f>
        <v>3505426</v>
      </c>
    </row>
    <row r="473" spans="1:6" s="43" customFormat="1" ht="18" customHeight="1" x14ac:dyDescent="0.25">
      <c r="A473" s="76" t="s">
        <v>18</v>
      </c>
      <c r="B473" s="124" t="s">
        <v>198</v>
      </c>
      <c r="C473" s="156" t="s">
        <v>383</v>
      </c>
      <c r="D473" s="148" t="s">
        <v>415</v>
      </c>
      <c r="E473" s="60" t="s">
        <v>17</v>
      </c>
      <c r="F473" s="423">
        <f>SUM(прил5!H168)</f>
        <v>53907</v>
      </c>
    </row>
    <row r="474" spans="1:6" s="43" customFormat="1" ht="33" hidden="1" customHeight="1" x14ac:dyDescent="0.25">
      <c r="A474" s="27" t="s">
        <v>682</v>
      </c>
      <c r="B474" s="123" t="s">
        <v>198</v>
      </c>
      <c r="C474" s="159" t="s">
        <v>383</v>
      </c>
      <c r="D474" s="151" t="s">
        <v>681</v>
      </c>
      <c r="E474" s="42"/>
      <c r="F474" s="420">
        <f>SUM(F475)</f>
        <v>0</v>
      </c>
    </row>
    <row r="475" spans="1:6" s="43" customFormat="1" ht="33" hidden="1" customHeight="1" x14ac:dyDescent="0.25">
      <c r="A475" s="61" t="s">
        <v>537</v>
      </c>
      <c r="B475" s="124" t="s">
        <v>198</v>
      </c>
      <c r="C475" s="156" t="s">
        <v>383</v>
      </c>
      <c r="D475" s="148" t="s">
        <v>681</v>
      </c>
      <c r="E475" s="60" t="s">
        <v>16</v>
      </c>
      <c r="F475" s="423">
        <f>SUM(прил5!H170)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8</vt:i4>
      </vt:variant>
    </vt:vector>
  </HeadingPairs>
  <TitlesOfParts>
    <vt:vector size="23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прил17т1</vt:lpstr>
      <vt:lpstr>прил17т3</vt:lpstr>
      <vt:lpstr>прил17т4</vt:lpstr>
      <vt:lpstr>прил17т5</vt:lpstr>
      <vt:lpstr>прил18</vt:lpstr>
      <vt:lpstr>прил17т4!Область_печати</vt:lpstr>
      <vt:lpstr>прил3!Область_печати</vt:lpstr>
      <vt:lpstr>прил4!Область_печати</vt:lpstr>
      <vt:lpstr>прил5!Область_печати</vt:lpstr>
      <vt:lpstr>прил6!Область_печати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2022-10-04T07:28:40Z</cp:lastPrinted>
  <dcterms:created xsi:type="dcterms:W3CDTF">2011-10-10T13:40:01Z</dcterms:created>
  <dcterms:modified xsi:type="dcterms:W3CDTF">2022-10-14T14:06:55Z</dcterms:modified>
</cp:coreProperties>
</file>