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C17A53CA-D684-4659-AF06-A8B88D2EAE4A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1" sheetId="58" r:id="rId11"/>
    <sheet name="прил12" sheetId="66" r:id="rId12"/>
    <sheet name="прил13" sheetId="67" r:id="rId13"/>
    <sheet name="прил14" sheetId="68" r:id="rId14"/>
    <sheet name="прил15" sheetId="69" r:id="rId15"/>
    <sheet name="прил16" sheetId="70" r:id="rId16"/>
    <sheet name="прил17т1" sheetId="52" r:id="rId17"/>
    <sheet name="прил17т2" sheetId="71" r:id="rId18"/>
    <sheet name="прил17т3" sheetId="72" r:id="rId19"/>
    <sheet name="прил17т4" sheetId="73" r:id="rId20"/>
    <sheet name="прил17т5" sheetId="57" r:id="rId21"/>
    <sheet name="прил18" sheetId="74" r:id="rId22"/>
  </sheets>
  <definedNames>
    <definedName name="_xlnm._FilterDatabase" localSheetId="4" hidden="1">прил5!$G$1:$G$622</definedName>
    <definedName name="_xlnm._FilterDatabase" localSheetId="5" hidden="1">прил6!$G$1:$G$471</definedName>
    <definedName name="_xlnm._FilterDatabase" localSheetId="6" hidden="1">прил7!$E$1:$E$566</definedName>
    <definedName name="_xlnm._FilterDatabase" localSheetId="7" hidden="1">прил8!$H$1:$H$492</definedName>
    <definedName name="_xlnm._FilterDatabase" localSheetId="8" hidden="1">прил9!$D$1:$D$439</definedName>
    <definedName name="_xlnm.Print_Area" localSheetId="19">прил17т4!$A$1:$K$30</definedName>
    <definedName name="_xlnm.Print_Area" localSheetId="2">прил3!$A$1:$C$111</definedName>
    <definedName name="_xlnm.Print_Area" localSheetId="3">прил4!$A$1:$D$95</definedName>
    <definedName name="_xlnm.Print_Area" localSheetId="4">прил5!$A$1:$H$621</definedName>
    <definedName name="_xlnm.Print_Area" localSheetId="5">прил6!$A$1:$I$471</definedName>
    <definedName name="_xlnm.Print_Area" localSheetId="6">прил7!$A$1:$I$659</definedName>
    <definedName name="_xlnm.Print_Area" localSheetId="7">прил8!$A$1:$J$492</definedName>
    <definedName name="_xlnm.Print_Area" localSheetId="8">прил9!$A$1:$F$437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2" i="2" l="1"/>
  <c r="H322" i="2"/>
  <c r="I320" i="51"/>
  <c r="I370" i="51"/>
  <c r="F197" i="65" l="1"/>
  <c r="I478" i="51" l="1"/>
  <c r="I249" i="63"/>
  <c r="G164" i="65" s="1"/>
  <c r="G163" i="65" s="1"/>
  <c r="H249" i="63"/>
  <c r="F164" i="65" s="1"/>
  <c r="F163" i="65" s="1"/>
  <c r="J281" i="64"/>
  <c r="I281" i="64"/>
  <c r="J279" i="64"/>
  <c r="J278" i="64" s="1"/>
  <c r="I279" i="64"/>
  <c r="I278" i="64" s="1"/>
  <c r="I248" i="63"/>
  <c r="I394" i="51"/>
  <c r="H248" i="63" l="1"/>
  <c r="H324" i="2"/>
  <c r="H323" i="2" s="1"/>
  <c r="I371" i="51"/>
  <c r="F196" i="40" l="1"/>
  <c r="F195" i="40" s="1"/>
  <c r="F194" i="40" s="1"/>
  <c r="H210" i="2"/>
  <c r="I175" i="51"/>
  <c r="I174" i="51" s="1"/>
  <c r="I173" i="51" s="1"/>
  <c r="I172" i="51" s="1"/>
  <c r="I426" i="63" l="1"/>
  <c r="I425" i="63" s="1"/>
  <c r="I424" i="63" s="1"/>
  <c r="H426" i="63"/>
  <c r="H425" i="63" s="1"/>
  <c r="H424" i="63" s="1"/>
  <c r="J167" i="64"/>
  <c r="J166" i="64" s="1"/>
  <c r="I167" i="64"/>
  <c r="I166" i="64" s="1"/>
  <c r="H260" i="2"/>
  <c r="H259" i="2" s="1"/>
  <c r="H258" i="2"/>
  <c r="F131" i="40" s="1"/>
  <c r="F130" i="40" s="1"/>
  <c r="G93" i="65" l="1"/>
  <c r="G92" i="65" s="1"/>
  <c r="G91" i="65" s="1"/>
  <c r="F93" i="65"/>
  <c r="F92" i="65" s="1"/>
  <c r="F91" i="65" s="1"/>
  <c r="F133" i="40"/>
  <c r="F132" i="40" s="1"/>
  <c r="H257" i="2"/>
  <c r="H430" i="2"/>
  <c r="H429" i="2" s="1"/>
  <c r="H428" i="2"/>
  <c r="H427" i="2" s="1"/>
  <c r="H426" i="2"/>
  <c r="F29" i="40" s="1"/>
  <c r="F28" i="40" s="1"/>
  <c r="H424" i="2"/>
  <c r="H423" i="2" s="1"/>
  <c r="I526" i="51"/>
  <c r="I528" i="51"/>
  <c r="I530" i="51"/>
  <c r="I532" i="51"/>
  <c r="I307" i="51"/>
  <c r="I305" i="51"/>
  <c r="H570" i="2"/>
  <c r="H569" i="2" s="1"/>
  <c r="H568" i="2" s="1"/>
  <c r="I227" i="51"/>
  <c r="I226" i="51" s="1"/>
  <c r="I638" i="51"/>
  <c r="F31" i="40" l="1"/>
  <c r="F30" i="40" s="1"/>
  <c r="F33" i="40"/>
  <c r="F32" i="40" s="1"/>
  <c r="H425" i="2"/>
  <c r="F27" i="40"/>
  <c r="F26" i="40" s="1"/>
  <c r="F112" i="40"/>
  <c r="F111" i="40" s="1"/>
  <c r="F110" i="40" s="1"/>
  <c r="D63" i="62"/>
  <c r="C63" i="62"/>
  <c r="C58" i="62"/>
  <c r="F23" i="73" l="1"/>
  <c r="F24" i="73"/>
  <c r="F25" i="73"/>
  <c r="F26" i="73"/>
  <c r="F27" i="73"/>
  <c r="F28" i="73"/>
  <c r="F29" i="73"/>
  <c r="I463" i="63"/>
  <c r="H463" i="63"/>
  <c r="H165" i="63"/>
  <c r="F199" i="65" s="1"/>
  <c r="H163" i="63"/>
  <c r="F195" i="65" s="1"/>
  <c r="I254" i="63"/>
  <c r="H254" i="63"/>
  <c r="H360" i="2"/>
  <c r="H608" i="2" l="1"/>
  <c r="F281" i="40" s="1"/>
  <c r="I601" i="51"/>
  <c r="H367" i="2"/>
  <c r="F276" i="40" s="1"/>
  <c r="I503" i="51"/>
  <c r="H318" i="2"/>
  <c r="F190" i="40" s="1"/>
  <c r="H410" i="2"/>
  <c r="H409" i="2" s="1"/>
  <c r="H408" i="2" s="1"/>
  <c r="H407" i="2" s="1"/>
  <c r="H406" i="2" s="1"/>
  <c r="I443" i="51"/>
  <c r="I442" i="51" s="1"/>
  <c r="I441" i="51" s="1"/>
  <c r="I440" i="51" s="1"/>
  <c r="I364" i="51" l="1"/>
  <c r="H246" i="2"/>
  <c r="F270" i="40" s="1"/>
  <c r="I210" i="51"/>
  <c r="H137" i="2" l="1"/>
  <c r="H136" i="2" s="1"/>
  <c r="I102" i="51"/>
  <c r="F198" i="65"/>
  <c r="F194" i="65"/>
  <c r="I165" i="63"/>
  <c r="I164" i="63" s="1"/>
  <c r="I163" i="63"/>
  <c r="G195" i="65" s="1"/>
  <c r="G194" i="65" s="1"/>
  <c r="J137" i="64"/>
  <c r="J135" i="64"/>
  <c r="I137" i="64"/>
  <c r="I135" i="64"/>
  <c r="H164" i="63"/>
  <c r="H162" i="63"/>
  <c r="G192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199" i="65"/>
  <c r="G198" i="65" s="1"/>
  <c r="F405" i="40"/>
  <c r="F193" i="65"/>
  <c r="F192" i="65" s="1"/>
  <c r="C66" i="41"/>
  <c r="C30" i="41"/>
  <c r="H245" i="2" l="1"/>
  <c r="H244" i="2" s="1"/>
  <c r="H174" i="2"/>
  <c r="F344" i="40" s="1"/>
  <c r="F343" i="40" s="1"/>
  <c r="I139" i="51"/>
  <c r="C61" i="41"/>
  <c r="H173" i="2" l="1"/>
  <c r="F269" i="40"/>
  <c r="F268" i="40" s="1"/>
  <c r="G196" i="65"/>
  <c r="H179" i="63"/>
  <c r="H178" i="63" s="1"/>
  <c r="H175" i="63" s="1"/>
  <c r="I178" i="63"/>
  <c r="I175" i="63" s="1"/>
  <c r="I174" i="63" s="1"/>
  <c r="I173" i="63" s="1"/>
  <c r="I172" i="63" s="1"/>
  <c r="I171" i="63" s="1"/>
  <c r="J151" i="64"/>
  <c r="I151" i="64"/>
  <c r="I148" i="64" s="1"/>
  <c r="H241" i="2"/>
  <c r="F255" i="40" s="1"/>
  <c r="F254" i="40" s="1"/>
  <c r="I206" i="51"/>
  <c r="J148" i="64" l="1"/>
  <c r="J147" i="64" s="1"/>
  <c r="J146" i="64" s="1"/>
  <c r="J145" i="64" s="1"/>
  <c r="J144" i="64" s="1"/>
  <c r="F196" i="65"/>
  <c r="I147" i="64"/>
  <c r="I146" i="64" s="1"/>
  <c r="I145" i="64" s="1"/>
  <c r="I144" i="64" s="1"/>
  <c r="H240" i="2"/>
  <c r="H174" i="63"/>
  <c r="H173" i="63" s="1"/>
  <c r="H172" i="63" s="1"/>
  <c r="H171" i="63" s="1"/>
  <c r="C105" i="41" l="1"/>
  <c r="C85" i="41" l="1"/>
  <c r="H148" i="2" l="1"/>
  <c r="F420" i="40" s="1"/>
  <c r="F419" i="40" s="1"/>
  <c r="I113" i="51"/>
  <c r="H147" i="2" l="1"/>
  <c r="I396" i="51"/>
  <c r="I267" i="63"/>
  <c r="H267" i="63"/>
  <c r="H371" i="2" l="1"/>
  <c r="H243" i="2"/>
  <c r="H242" i="2" s="1"/>
  <c r="H239" i="2" s="1"/>
  <c r="H238" i="2" l="1"/>
  <c r="F261" i="40"/>
  <c r="F260" i="40" s="1"/>
  <c r="D79" i="62"/>
  <c r="C79" i="62"/>
  <c r="G31" i="74"/>
  <c r="F31" i="74"/>
  <c r="C88" i="41" l="1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19" i="63"/>
  <c r="G78" i="65" s="1"/>
  <c r="G77" i="65" s="1"/>
  <c r="I417" i="63"/>
  <c r="G76" i="65" s="1"/>
  <c r="G75" i="65" s="1"/>
  <c r="H419" i="63"/>
  <c r="H418" i="63" s="1"/>
  <c r="H417" i="63"/>
  <c r="H416" i="63" s="1"/>
  <c r="I418" i="63"/>
  <c r="J470" i="64"/>
  <c r="J468" i="64"/>
  <c r="I470" i="64"/>
  <c r="I468" i="64"/>
  <c r="I446" i="63"/>
  <c r="G56" i="65" s="1"/>
  <c r="I445" i="63"/>
  <c r="G55" i="65" s="1"/>
  <c r="H446" i="63"/>
  <c r="F56" i="65" s="1"/>
  <c r="H445" i="63"/>
  <c r="F55" i="65" s="1"/>
  <c r="J479" i="64"/>
  <c r="I479" i="64"/>
  <c r="I416" i="63" l="1"/>
  <c r="H207" i="63"/>
  <c r="F76" i="65"/>
  <c r="F75" i="65" s="1"/>
  <c r="G54" i="65"/>
  <c r="F78" i="65"/>
  <c r="F77" i="65" s="1"/>
  <c r="G124" i="65"/>
  <c r="G123" i="65" s="1"/>
  <c r="F54" i="65"/>
  <c r="I444" i="63"/>
  <c r="H444" i="63"/>
  <c r="G28" i="74" l="1"/>
  <c r="F28" i="74"/>
  <c r="G21" i="74"/>
  <c r="F21" i="74"/>
  <c r="G18" i="74"/>
  <c r="F18" i="74"/>
  <c r="G17" i="74" l="1"/>
  <c r="F17" i="74"/>
  <c r="I227" i="63" l="1"/>
  <c r="H227" i="63"/>
  <c r="I219" i="63"/>
  <c r="H219" i="63"/>
  <c r="I283" i="63"/>
  <c r="G168" i="65" s="1"/>
  <c r="H283" i="63"/>
  <c r="H282" i="63" s="1"/>
  <c r="H281" i="63" s="1"/>
  <c r="H280" i="63" s="1"/>
  <c r="J305" i="64"/>
  <c r="J304" i="64" s="1"/>
  <c r="J303" i="64" s="1"/>
  <c r="I305" i="64"/>
  <c r="I304" i="64" s="1"/>
  <c r="I303" i="64" s="1"/>
  <c r="F168" i="65" l="1"/>
  <c r="I282" i="63"/>
  <c r="I281" i="63" s="1"/>
  <c r="I280" i="63" s="1"/>
  <c r="H307" i="2"/>
  <c r="F177" i="40" s="1"/>
  <c r="F176" i="40" s="1"/>
  <c r="H305" i="2"/>
  <c r="H304" i="2" s="1"/>
  <c r="H303" i="2"/>
  <c r="F173" i="40" s="1"/>
  <c r="F172" i="40" s="1"/>
  <c r="H289" i="2"/>
  <c r="H288" i="2" s="1"/>
  <c r="H287" i="2"/>
  <c r="F157" i="40" s="1"/>
  <c r="F156" i="40" s="1"/>
  <c r="C81" i="41"/>
  <c r="I354" i="51"/>
  <c r="I352" i="51"/>
  <c r="I350" i="51"/>
  <c r="I334" i="51"/>
  <c r="I336" i="51"/>
  <c r="H302" i="2" l="1"/>
  <c r="H306" i="2"/>
  <c r="H286" i="2"/>
  <c r="F159" i="40"/>
  <c r="F158" i="40" s="1"/>
  <c r="F175" i="40"/>
  <c r="F174" i="40" s="1"/>
  <c r="H285" i="2"/>
  <c r="I332" i="51"/>
  <c r="C80" i="41"/>
  <c r="C76" i="41"/>
  <c r="C65" i="41" s="1"/>
  <c r="D73" i="62"/>
  <c r="C73" i="62"/>
  <c r="C62" i="62" l="1"/>
  <c r="D62" i="62"/>
  <c r="H284" i="2"/>
  <c r="F155" i="40"/>
  <c r="F154" i="40" s="1"/>
  <c r="D23" i="42" l="1"/>
  <c r="I231" i="51" l="1"/>
  <c r="H559" i="2" l="1"/>
  <c r="H558" i="2" s="1"/>
  <c r="I634" i="51"/>
  <c r="F93" i="40" l="1"/>
  <c r="F92" i="40" s="1"/>
  <c r="H283" i="2"/>
  <c r="H281" i="2"/>
  <c r="H279" i="2"/>
  <c r="H291" i="2" l="1"/>
  <c r="H290" i="2" s="1"/>
  <c r="I338" i="51"/>
  <c r="F161" i="40" l="1"/>
  <c r="F160" i="40" s="1"/>
  <c r="H344" i="2"/>
  <c r="H551" i="2"/>
  <c r="H550" i="2" s="1"/>
  <c r="I482" i="51"/>
  <c r="H531" i="2"/>
  <c r="H530" i="2" s="1"/>
  <c r="I462" i="51"/>
  <c r="H405" i="2"/>
  <c r="H377" i="2"/>
  <c r="F291" i="40" s="1"/>
  <c r="H374" i="2"/>
  <c r="H373" i="2"/>
  <c r="I414" i="51"/>
  <c r="I411" i="51"/>
  <c r="H355" i="2"/>
  <c r="H354" i="2" s="1"/>
  <c r="H353" i="2" s="1"/>
  <c r="H352" i="2" s="1"/>
  <c r="I400" i="51"/>
  <c r="I399" i="51" s="1"/>
  <c r="I398" i="51" s="1"/>
  <c r="H341" i="2"/>
  <c r="F379" i="40" s="1"/>
  <c r="F378" i="40" s="1"/>
  <c r="F377" i="40" s="1"/>
  <c r="F376" i="40" s="1"/>
  <c r="I388" i="51"/>
  <c r="I387" i="51" s="1"/>
  <c r="I386" i="51" s="1"/>
  <c r="I385" i="51" s="1"/>
  <c r="I410" i="51" l="1"/>
  <c r="H343" i="2"/>
  <c r="F211" i="40"/>
  <c r="F210" i="40" s="1"/>
  <c r="F139" i="40"/>
  <c r="H340" i="2"/>
  <c r="H339" i="2" s="1"/>
  <c r="H338" i="2" s="1"/>
  <c r="H337" i="2" s="1"/>
  <c r="H301" i="2" l="1"/>
  <c r="F171" i="40" s="1"/>
  <c r="I347" i="51"/>
  <c r="H590" i="2"/>
  <c r="F73" i="40" s="1"/>
  <c r="H589" i="2"/>
  <c r="F72" i="40" s="1"/>
  <c r="I647" i="51"/>
  <c r="H563" i="2"/>
  <c r="H562" i="2" s="1"/>
  <c r="H561" i="2"/>
  <c r="H560" i="2" s="1"/>
  <c r="I636" i="51"/>
  <c r="F71" i="40" l="1"/>
  <c r="F97" i="40"/>
  <c r="F96" i="40" s="1"/>
  <c r="H588" i="2"/>
  <c r="F95" i="40"/>
  <c r="F94" i="40" s="1"/>
  <c r="H163" i="2" l="1"/>
  <c r="F439" i="40" s="1"/>
  <c r="H142" i="2"/>
  <c r="F410" i="40" s="1"/>
  <c r="F409" i="40" s="1"/>
  <c r="H140" i="2"/>
  <c r="I107" i="51"/>
  <c r="I104" i="51"/>
  <c r="I101" i="51" l="1"/>
  <c r="H162" i="2"/>
  <c r="H141" i="2"/>
  <c r="H621" i="2" l="1"/>
  <c r="E32" i="74" s="1"/>
  <c r="E31" i="74" s="1"/>
  <c r="F360" i="40" l="1"/>
  <c r="I233" i="63"/>
  <c r="I232" i="63" s="1"/>
  <c r="I231" i="63" s="1"/>
  <c r="H233" i="63"/>
  <c r="F149" i="65" s="1"/>
  <c r="J265" i="64"/>
  <c r="J264" i="64" s="1"/>
  <c r="I265" i="64"/>
  <c r="I264" i="64" s="1"/>
  <c r="H232" i="63" l="1"/>
  <c r="H231" i="63" s="1"/>
  <c r="F148" i="65"/>
  <c r="F147" i="65" s="1"/>
  <c r="G149" i="65"/>
  <c r="G148" i="65" s="1"/>
  <c r="G147" i="65" s="1"/>
  <c r="H35" i="2"/>
  <c r="F401" i="40" s="1"/>
  <c r="H34" i="2"/>
  <c r="F400" i="40" s="1"/>
  <c r="I284" i="51"/>
  <c r="I283" i="51" s="1"/>
  <c r="F399" i="40" l="1"/>
  <c r="F398" i="40" s="1"/>
  <c r="H33" i="2"/>
  <c r="H32" i="2" s="1"/>
  <c r="D86" i="62"/>
  <c r="C86" i="62"/>
  <c r="D77" i="62"/>
  <c r="C77" i="62"/>
  <c r="D58" i="62"/>
  <c r="D54" i="62"/>
  <c r="C54" i="62"/>
  <c r="D52" i="62"/>
  <c r="C52" i="62"/>
  <c r="D47" i="62"/>
  <c r="C47" i="62"/>
  <c r="D41" i="62"/>
  <c r="C41" i="62"/>
  <c r="D28" i="62"/>
  <c r="C28" i="62"/>
  <c r="C27" i="41"/>
  <c r="C48" i="41"/>
  <c r="C42" i="41"/>
  <c r="C60" i="41"/>
  <c r="C57" i="41"/>
  <c r="C55" i="41"/>
  <c r="C96" i="41"/>
  <c r="C76" i="62" l="1"/>
  <c r="C75" i="62" s="1"/>
  <c r="D76" i="62"/>
  <c r="D75" i="62" s="1"/>
  <c r="I236" i="63"/>
  <c r="G152" i="65" s="1"/>
  <c r="G151" i="65" s="1"/>
  <c r="G150" i="65" s="1"/>
  <c r="H236" i="63"/>
  <c r="H235" i="63" s="1"/>
  <c r="H234" i="63" s="1"/>
  <c r="I230" i="63"/>
  <c r="G146" i="65" s="1"/>
  <c r="G145" i="65" s="1"/>
  <c r="G144" i="65" s="1"/>
  <c r="H230" i="63"/>
  <c r="H229" i="63" s="1"/>
  <c r="H228" i="63" s="1"/>
  <c r="J262" i="64"/>
  <c r="J261" i="64" s="1"/>
  <c r="I262" i="64"/>
  <c r="I261" i="64" s="1"/>
  <c r="J268" i="64"/>
  <c r="J267" i="64" s="1"/>
  <c r="I268" i="64"/>
  <c r="I267" i="64" s="1"/>
  <c r="H351" i="2"/>
  <c r="H350" i="2" s="1"/>
  <c r="H327" i="2"/>
  <c r="F199" i="40" s="1"/>
  <c r="F198" i="40" s="1"/>
  <c r="F197" i="40" s="1"/>
  <c r="H321" i="2"/>
  <c r="H320" i="2" s="1"/>
  <c r="H319" i="2" s="1"/>
  <c r="I374" i="51"/>
  <c r="I373" i="51" s="1"/>
  <c r="I368" i="51"/>
  <c r="I367" i="51" s="1"/>
  <c r="H326" i="2" l="1"/>
  <c r="H325" i="2" s="1"/>
  <c r="I235" i="63"/>
  <c r="I234" i="63" s="1"/>
  <c r="I229" i="63"/>
  <c r="I228" i="63" s="1"/>
  <c r="F213" i="40"/>
  <c r="F212" i="40" s="1"/>
  <c r="F146" i="65"/>
  <c r="F145" i="65" s="1"/>
  <c r="F144" i="65" s="1"/>
  <c r="F152" i="65"/>
  <c r="F151" i="65" s="1"/>
  <c r="F150" i="65" s="1"/>
  <c r="F193" i="40"/>
  <c r="F192" i="40" s="1"/>
  <c r="F191" i="40" s="1"/>
  <c r="G143" i="65" l="1"/>
  <c r="G142" i="65" s="1"/>
  <c r="F143" i="65"/>
  <c r="F142" i="65" s="1"/>
  <c r="G135" i="65"/>
  <c r="G134" i="65" s="1"/>
  <c r="F135" i="65"/>
  <c r="F134" i="65" s="1"/>
  <c r="I226" i="63"/>
  <c r="H226" i="63"/>
  <c r="I218" i="63"/>
  <c r="H218" i="63"/>
  <c r="I251" i="64"/>
  <c r="J259" i="64"/>
  <c r="I259" i="64"/>
  <c r="J251" i="64"/>
  <c r="D33" i="62" l="1"/>
  <c r="C33" i="62"/>
  <c r="C32" i="41"/>
  <c r="C26" i="41" s="1"/>
  <c r="H393" i="2" l="1"/>
  <c r="H392" i="2" s="1"/>
  <c r="H391" i="2" s="1"/>
  <c r="H390" i="2" s="1"/>
  <c r="I426" i="51"/>
  <c r="I425" i="51" s="1"/>
  <c r="I424" i="51" s="1"/>
  <c r="H49" i="2"/>
  <c r="F237" i="40" s="1"/>
  <c r="I35" i="51"/>
  <c r="H447" i="2"/>
  <c r="H446" i="2" s="1"/>
  <c r="H445" i="2" s="1"/>
  <c r="H444" i="2" s="1"/>
  <c r="H443" i="2" s="1"/>
  <c r="I549" i="51"/>
  <c r="I548" i="51" s="1"/>
  <c r="I547" i="51" s="1"/>
  <c r="I546" i="51" s="1"/>
  <c r="H219" i="2" l="1"/>
  <c r="H218" i="2" s="1"/>
  <c r="I184" i="51"/>
  <c r="F267" i="40" l="1"/>
  <c r="F266" i="40" s="1"/>
  <c r="H298" i="2" l="1"/>
  <c r="H297" i="2" s="1"/>
  <c r="H280" i="2"/>
  <c r="F168" i="40" l="1"/>
  <c r="F167" i="40" s="1"/>
  <c r="F151" i="40"/>
  <c r="F150" i="40" s="1"/>
  <c r="I345" i="51"/>
  <c r="I328" i="51"/>
  <c r="I182" i="51"/>
  <c r="I180" i="51"/>
  <c r="I179" i="51" l="1"/>
  <c r="H191" i="2"/>
  <c r="H195" i="2"/>
  <c r="D28" i="73"/>
  <c r="H317" i="2" l="1"/>
  <c r="F189" i="40" l="1"/>
  <c r="F188" i="40" s="1"/>
  <c r="H316" i="2"/>
  <c r="I452" i="63" l="1"/>
  <c r="I451" i="63" s="1"/>
  <c r="I450" i="63" s="1"/>
  <c r="I449" i="63" s="1"/>
  <c r="H452" i="63"/>
  <c r="F82" i="65" s="1"/>
  <c r="J486" i="64"/>
  <c r="J485" i="64" s="1"/>
  <c r="J484" i="64" s="1"/>
  <c r="I486" i="64"/>
  <c r="I485" i="64" s="1"/>
  <c r="I484" i="64" s="1"/>
  <c r="H596" i="2"/>
  <c r="H595" i="2" s="1"/>
  <c r="H594" i="2" s="1"/>
  <c r="H593" i="2" s="1"/>
  <c r="I654" i="51"/>
  <c r="I653" i="51" s="1"/>
  <c r="I652" i="51" s="1"/>
  <c r="I319" i="63"/>
  <c r="I318" i="63" s="1"/>
  <c r="I317" i="63" s="1"/>
  <c r="I316" i="63" s="1"/>
  <c r="I315" i="63" s="1"/>
  <c r="H319" i="63"/>
  <c r="H318" i="63" s="1"/>
  <c r="H317" i="63" s="1"/>
  <c r="H316" i="63" s="1"/>
  <c r="H315" i="63" s="1"/>
  <c r="J393" i="64"/>
  <c r="J392" i="64" s="1"/>
  <c r="J391" i="64" s="1"/>
  <c r="J390" i="64" s="1"/>
  <c r="I393" i="64"/>
  <c r="I392" i="64" s="1"/>
  <c r="I391" i="64" s="1"/>
  <c r="I390" i="64" s="1"/>
  <c r="H452" i="2"/>
  <c r="H451" i="2" s="1"/>
  <c r="H450" i="2" s="1"/>
  <c r="H449" i="2" s="1"/>
  <c r="H448" i="2" s="1"/>
  <c r="I554" i="51"/>
  <c r="I553" i="51" s="1"/>
  <c r="I552" i="51" s="1"/>
  <c r="I551" i="51" s="1"/>
  <c r="G82" i="65" l="1"/>
  <c r="F101" i="40"/>
  <c r="H451" i="63"/>
  <c r="H450" i="63" s="1"/>
  <c r="H449" i="63" s="1"/>
  <c r="H471" i="63" l="1"/>
  <c r="F331" i="65" l="1"/>
  <c r="H133" i="2"/>
  <c r="I156" i="51"/>
  <c r="I118" i="51"/>
  <c r="F314" i="40" l="1"/>
  <c r="F313" i="40" s="1"/>
  <c r="E29" i="74"/>
  <c r="E30" i="73"/>
  <c r="D29" i="71"/>
  <c r="D28" i="71"/>
  <c r="D26" i="71"/>
  <c r="D25" i="71"/>
  <c r="D24" i="71"/>
  <c r="D23" i="71"/>
  <c r="H81" i="2" l="1"/>
  <c r="H80" i="2" s="1"/>
  <c r="H79" i="2" s="1"/>
  <c r="H78" i="2" s="1"/>
  <c r="H77" i="2" s="1"/>
  <c r="I68" i="51"/>
  <c r="I67" i="51" s="1"/>
  <c r="I66" i="51" s="1"/>
  <c r="I65" i="51" s="1"/>
  <c r="H151" i="2"/>
  <c r="F418" i="40" l="1"/>
  <c r="H313" i="2"/>
  <c r="I360" i="51"/>
  <c r="H312" i="2" l="1"/>
  <c r="F185" i="40"/>
  <c r="H422" i="2" l="1"/>
  <c r="I524" i="51"/>
  <c r="H541" i="2"/>
  <c r="F183" i="40" s="1"/>
  <c r="I472" i="51"/>
  <c r="I325" i="51"/>
  <c r="F146" i="40"/>
  <c r="H421" i="2" l="1"/>
  <c r="F25" i="40"/>
  <c r="F24" i="40" s="1"/>
  <c r="H540" i="2"/>
  <c r="F182" i="40"/>
  <c r="I415" i="63"/>
  <c r="G62" i="65" s="1"/>
  <c r="H415" i="63"/>
  <c r="F62" i="65" s="1"/>
  <c r="J466" i="64"/>
  <c r="I466" i="64"/>
  <c r="I465" i="64" l="1"/>
  <c r="I464" i="64" s="1"/>
  <c r="I463" i="64" s="1"/>
  <c r="I462" i="64" s="1"/>
  <c r="J465" i="64"/>
  <c r="J464" i="64" s="1"/>
  <c r="J463" i="64" s="1"/>
  <c r="J462" i="64" s="1"/>
  <c r="H557" i="2"/>
  <c r="I632" i="51"/>
  <c r="I631" i="51" s="1"/>
  <c r="I644" i="51"/>
  <c r="I414" i="63"/>
  <c r="H414" i="63"/>
  <c r="I413" i="63" l="1"/>
  <c r="I412" i="63" s="1"/>
  <c r="H413" i="63"/>
  <c r="H412" i="63" s="1"/>
  <c r="I630" i="51"/>
  <c r="I629" i="51" s="1"/>
  <c r="I628" i="51" s="1"/>
  <c r="I471" i="63" l="1"/>
  <c r="G331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44" i="64"/>
  <c r="I443" i="64" s="1"/>
  <c r="I442" i="64" s="1"/>
  <c r="I441" i="64" s="1"/>
  <c r="I440" i="64" s="1"/>
  <c r="I450" i="64"/>
  <c r="I453" i="64"/>
  <c r="I456" i="64"/>
  <c r="I459" i="64"/>
  <c r="I476" i="64"/>
  <c r="I482" i="64"/>
  <c r="I490" i="64"/>
  <c r="I489" i="64" s="1"/>
  <c r="I488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48" i="64"/>
  <c r="I253" i="64"/>
  <c r="I255" i="64"/>
  <c r="I273" i="64"/>
  <c r="I272" i="64" s="1"/>
  <c r="I271" i="64" s="1"/>
  <c r="I270" i="64" s="1"/>
  <c r="I277" i="64"/>
  <c r="I286" i="64"/>
  <c r="I285" i="64" s="1"/>
  <c r="I284" i="64" s="1"/>
  <c r="I283" i="64" s="1"/>
  <c r="I292" i="64"/>
  <c r="I294" i="64"/>
  <c r="I300" i="64"/>
  <c r="I299" i="64" s="1"/>
  <c r="I298" i="64" s="1"/>
  <c r="I297" i="64" s="1"/>
  <c r="I309" i="64"/>
  <c r="I311" i="64"/>
  <c r="I316" i="64"/>
  <c r="I315" i="64" s="1"/>
  <c r="I321" i="64"/>
  <c r="I320" i="64" s="1"/>
  <c r="I319" i="64" s="1"/>
  <c r="I318" i="64" s="1"/>
  <c r="I328" i="64"/>
  <c r="I330" i="64"/>
  <c r="I333" i="64"/>
  <c r="I336" i="64"/>
  <c r="I338" i="64"/>
  <c r="I341" i="64"/>
  <c r="I345" i="64"/>
  <c r="I347" i="64"/>
  <c r="I350" i="64"/>
  <c r="I356" i="64"/>
  <c r="I355" i="64" s="1"/>
  <c r="I354" i="64" s="1"/>
  <c r="I353" i="64" s="1"/>
  <c r="I352" i="64" s="1"/>
  <c r="I364" i="64"/>
  <c r="I363" i="64" s="1"/>
  <c r="I362" i="64" s="1"/>
  <c r="I368" i="64"/>
  <c r="I367" i="64" s="1"/>
  <c r="I373" i="64"/>
  <c r="I372" i="64" s="1"/>
  <c r="I371" i="64" s="1"/>
  <c r="I370" i="64" s="1"/>
  <c r="I380" i="64"/>
  <c r="I379" i="64" s="1"/>
  <c r="I386" i="64"/>
  <c r="I385" i="64" s="1"/>
  <c r="I384" i="64" s="1"/>
  <c r="I398" i="64"/>
  <c r="I397" i="64" s="1"/>
  <c r="I404" i="64"/>
  <c r="I403" i="64" s="1"/>
  <c r="I407" i="64"/>
  <c r="I409" i="64"/>
  <c r="I416" i="64"/>
  <c r="I415" i="64" s="1"/>
  <c r="I414" i="64" s="1"/>
  <c r="I413" i="64" s="1"/>
  <c r="I423" i="64"/>
  <c r="I428" i="64"/>
  <c r="I427" i="64" s="1"/>
  <c r="I426" i="64" s="1"/>
  <c r="I436" i="64"/>
  <c r="I435" i="64" s="1"/>
  <c r="I434" i="64" s="1"/>
  <c r="I433" i="64" s="1"/>
  <c r="I432" i="64" s="1"/>
  <c r="F242" i="40"/>
  <c r="I143" i="51"/>
  <c r="I162" i="64" l="1"/>
  <c r="I161" i="64" s="1"/>
  <c r="I291" i="64"/>
  <c r="I290" i="64" s="1"/>
  <c r="I289" i="64" s="1"/>
  <c r="I288" i="64" s="1"/>
  <c r="I217" i="64"/>
  <c r="I216" i="64" s="1"/>
  <c r="I215" i="64" s="1"/>
  <c r="I214" i="64" s="1"/>
  <c r="I233" i="64"/>
  <c r="I232" i="64" s="1"/>
  <c r="I202" i="64"/>
  <c r="I201" i="64" s="1"/>
  <c r="I200" i="64" s="1"/>
  <c r="I83" i="64"/>
  <c r="I82" i="64" s="1"/>
  <c r="I475" i="64"/>
  <c r="I474" i="64" s="1"/>
  <c r="I276" i="64"/>
  <c r="I275" i="64" s="1"/>
  <c r="I422" i="64"/>
  <c r="I421" i="64" s="1"/>
  <c r="I140" i="64"/>
  <c r="I139" i="64" s="1"/>
  <c r="I449" i="64"/>
  <c r="I448" i="64" s="1"/>
  <c r="I447" i="64" s="1"/>
  <c r="I446" i="64" s="1"/>
  <c r="I48" i="64"/>
  <c r="I47" i="64" s="1"/>
  <c r="I46" i="64" s="1"/>
  <c r="I32" i="64"/>
  <c r="I31" i="64" s="1"/>
  <c r="I78" i="64"/>
  <c r="I308" i="64"/>
  <c r="I307" i="64" s="1"/>
  <c r="I335" i="64"/>
  <c r="I396" i="64"/>
  <c r="I395" i="64" s="1"/>
  <c r="I406" i="64"/>
  <c r="I402" i="64" s="1"/>
  <c r="I401" i="64" s="1"/>
  <c r="I176" i="64"/>
  <c r="I175" i="64" s="1"/>
  <c r="I170" i="64"/>
  <c r="I169" i="64" s="1"/>
  <c r="I327" i="64"/>
  <c r="I26" i="64"/>
  <c r="I25" i="64" s="1"/>
  <c r="I24" i="64" s="1"/>
  <c r="I431" i="64"/>
  <c r="I378" i="64"/>
  <c r="I377" i="64" s="1"/>
  <c r="I366" i="64"/>
  <c r="I361" i="64" s="1"/>
  <c r="I360" i="64" s="1"/>
  <c r="I359" i="64" s="1"/>
  <c r="I344" i="64"/>
  <c r="I343" i="64" s="1"/>
  <c r="I118" i="64"/>
  <c r="I117" i="64" s="1"/>
  <c r="I116" i="64" s="1"/>
  <c r="I98" i="64"/>
  <c r="I97" i="64" s="1"/>
  <c r="I96" i="64" s="1"/>
  <c r="F229" i="40"/>
  <c r="I420" i="64" l="1"/>
  <c r="I419" i="64" s="1"/>
  <c r="I418" i="64" s="1"/>
  <c r="I133" i="64"/>
  <c r="I132" i="64" s="1"/>
  <c r="I126" i="64" s="1"/>
  <c r="I67" i="64"/>
  <c r="I174" i="64"/>
  <c r="I302" i="64"/>
  <c r="I296" i="64" s="1"/>
  <c r="I160" i="64"/>
  <c r="I159" i="64" s="1"/>
  <c r="I376" i="64"/>
  <c r="I473" i="64"/>
  <c r="I326" i="64"/>
  <c r="I325" i="64" s="1"/>
  <c r="I324" i="64" s="1"/>
  <c r="I323" i="64" s="1"/>
  <c r="I23" i="64"/>
  <c r="I400" i="64"/>
  <c r="I470" i="63"/>
  <c r="H470" i="63"/>
  <c r="G208" i="65"/>
  <c r="G207" i="65" s="1"/>
  <c r="G206" i="65" s="1"/>
  <c r="G205" i="65" s="1"/>
  <c r="G81" i="65"/>
  <c r="I456" i="63"/>
  <c r="I455" i="63" s="1"/>
  <c r="I454" i="63" s="1"/>
  <c r="I453" i="63" s="1"/>
  <c r="H456" i="63"/>
  <c r="H455" i="63" s="1"/>
  <c r="H454" i="63" s="1"/>
  <c r="H453" i="63" s="1"/>
  <c r="I448" i="63"/>
  <c r="G58" i="65" s="1"/>
  <c r="G57" i="65" s="1"/>
  <c r="H448" i="63"/>
  <c r="F58" i="65" s="1"/>
  <c r="F57" i="65" s="1"/>
  <c r="I443" i="63"/>
  <c r="G53" i="65" s="1"/>
  <c r="H443" i="63"/>
  <c r="I442" i="63"/>
  <c r="G52" i="65" s="1"/>
  <c r="H442" i="63"/>
  <c r="F52" i="65" s="1"/>
  <c r="I431" i="63"/>
  <c r="H431" i="63"/>
  <c r="I423" i="63"/>
  <c r="G88" i="65" s="1"/>
  <c r="G87" i="65" s="1"/>
  <c r="H423" i="63"/>
  <c r="F88" i="65" s="1"/>
  <c r="F87" i="65" s="1"/>
  <c r="I436" i="63"/>
  <c r="G191" i="65" s="1"/>
  <c r="G190" i="65" s="1"/>
  <c r="G189" i="65" s="1"/>
  <c r="H436" i="63"/>
  <c r="F191" i="65" s="1"/>
  <c r="F190" i="65" s="1"/>
  <c r="F189" i="65" s="1"/>
  <c r="I409" i="63"/>
  <c r="G160" i="65" s="1"/>
  <c r="G159" i="65" s="1"/>
  <c r="H409" i="63"/>
  <c r="I407" i="63"/>
  <c r="G158" i="65" s="1"/>
  <c r="G157" i="65" s="1"/>
  <c r="H407" i="63"/>
  <c r="F158" i="65" s="1"/>
  <c r="F157" i="65" s="1"/>
  <c r="I406" i="63"/>
  <c r="H406" i="63"/>
  <c r="I404" i="63"/>
  <c r="G156" i="65" s="1"/>
  <c r="G155" i="65" s="1"/>
  <c r="H404" i="63"/>
  <c r="F156" i="65" s="1"/>
  <c r="F155" i="65" s="1"/>
  <c r="I400" i="63"/>
  <c r="I399" i="63" s="1"/>
  <c r="H400" i="63"/>
  <c r="H399" i="63" s="1"/>
  <c r="I398" i="63"/>
  <c r="G122" i="65" s="1"/>
  <c r="H398" i="63"/>
  <c r="F122" i="65" s="1"/>
  <c r="I397" i="63"/>
  <c r="G121" i="65" s="1"/>
  <c r="H397" i="63"/>
  <c r="I395" i="63"/>
  <c r="H395" i="63"/>
  <c r="I392" i="63"/>
  <c r="H392" i="63"/>
  <c r="I390" i="63"/>
  <c r="G106" i="65" s="1"/>
  <c r="H390" i="63"/>
  <c r="F106" i="65" s="1"/>
  <c r="I389" i="63"/>
  <c r="H389" i="63"/>
  <c r="I387" i="63"/>
  <c r="G103" i="65" s="1"/>
  <c r="G102" i="65" s="1"/>
  <c r="H387" i="63"/>
  <c r="F103" i="65" s="1"/>
  <c r="F102" i="65" s="1"/>
  <c r="I382" i="63"/>
  <c r="G74" i="65" s="1"/>
  <c r="H382" i="63"/>
  <c r="I381" i="63"/>
  <c r="G73" i="65" s="1"/>
  <c r="H381" i="63"/>
  <c r="F73" i="65" s="1"/>
  <c r="I379" i="63"/>
  <c r="H379" i="63"/>
  <c r="I378" i="63"/>
  <c r="G70" i="65" s="1"/>
  <c r="H378" i="63"/>
  <c r="F70" i="65" s="1"/>
  <c r="I376" i="63"/>
  <c r="H376" i="63"/>
  <c r="I375" i="63"/>
  <c r="G67" i="65" s="1"/>
  <c r="H375" i="63"/>
  <c r="F67" i="65" s="1"/>
  <c r="I373" i="63"/>
  <c r="G65" i="65" s="1"/>
  <c r="H373" i="63"/>
  <c r="F65" i="65" s="1"/>
  <c r="I372" i="63"/>
  <c r="G64" i="65" s="1"/>
  <c r="H372" i="63"/>
  <c r="F64" i="65" s="1"/>
  <c r="G61" i="65"/>
  <c r="I367" i="63"/>
  <c r="G32" i="65" s="1"/>
  <c r="H367" i="63"/>
  <c r="F32" i="65" s="1"/>
  <c r="I366" i="63"/>
  <c r="H366" i="63"/>
  <c r="I362" i="63"/>
  <c r="G23" i="65" s="1"/>
  <c r="H362" i="63"/>
  <c r="F23" i="65" s="1"/>
  <c r="I361" i="63"/>
  <c r="G22" i="65" s="1"/>
  <c r="H361" i="63"/>
  <c r="I355" i="63"/>
  <c r="G80" i="65" s="1"/>
  <c r="G79" i="65" s="1"/>
  <c r="H355" i="63"/>
  <c r="F80" i="65" s="1"/>
  <c r="F79" i="65" s="1"/>
  <c r="I348" i="63"/>
  <c r="G314" i="65" s="1"/>
  <c r="G313" i="65" s="1"/>
  <c r="H348" i="63"/>
  <c r="F314" i="65" s="1"/>
  <c r="F313" i="65" s="1"/>
  <c r="I342" i="63"/>
  <c r="I341" i="63" s="1"/>
  <c r="I340" i="63" s="1"/>
  <c r="I339" i="63" s="1"/>
  <c r="I338" i="63" s="1"/>
  <c r="H342" i="63"/>
  <c r="H341" i="63" s="1"/>
  <c r="H340" i="63" s="1"/>
  <c r="H339" i="63" s="1"/>
  <c r="H338" i="63" s="1"/>
  <c r="I337" i="63"/>
  <c r="G47" i="65" s="1"/>
  <c r="H337" i="63"/>
  <c r="F47" i="65" s="1"/>
  <c r="I336" i="63"/>
  <c r="G46" i="65" s="1"/>
  <c r="H336" i="63"/>
  <c r="F46" i="65" s="1"/>
  <c r="I335" i="63"/>
  <c r="G45" i="65" s="1"/>
  <c r="H335" i="63"/>
  <c r="I333" i="63"/>
  <c r="G43" i="65" s="1"/>
  <c r="G42" i="65" s="1"/>
  <c r="H333" i="63"/>
  <c r="F43" i="65" s="1"/>
  <c r="F42" i="65" s="1"/>
  <c r="I330" i="63"/>
  <c r="H330" i="63"/>
  <c r="I324" i="63"/>
  <c r="H324" i="63"/>
  <c r="I314" i="63"/>
  <c r="G36" i="65" s="1"/>
  <c r="H314" i="63"/>
  <c r="F36" i="65" s="1"/>
  <c r="I313" i="63"/>
  <c r="G35" i="65" s="1"/>
  <c r="H313" i="63"/>
  <c r="F35" i="65" s="1"/>
  <c r="I312" i="63"/>
  <c r="G34" i="65" s="1"/>
  <c r="H312" i="63"/>
  <c r="I308" i="63"/>
  <c r="G27" i="65" s="1"/>
  <c r="H308" i="63"/>
  <c r="F27" i="65" s="1"/>
  <c r="I307" i="63"/>
  <c r="G26" i="65" s="1"/>
  <c r="H307" i="63"/>
  <c r="F26" i="65" s="1"/>
  <c r="I306" i="63"/>
  <c r="G25" i="65" s="1"/>
  <c r="H306" i="63"/>
  <c r="I299" i="63"/>
  <c r="I298" i="63" s="1"/>
  <c r="I297" i="63" s="1"/>
  <c r="I296" i="63" s="1"/>
  <c r="I295" i="63" s="1"/>
  <c r="H299" i="63"/>
  <c r="H298" i="63" s="1"/>
  <c r="H297" i="63" s="1"/>
  <c r="H296" i="63" s="1"/>
  <c r="H295" i="63" s="1"/>
  <c r="I294" i="63"/>
  <c r="H294" i="63"/>
  <c r="I291" i="63"/>
  <c r="G176" i="65" s="1"/>
  <c r="H291" i="63"/>
  <c r="F176" i="65" s="1"/>
  <c r="I290" i="63"/>
  <c r="G175" i="65" s="1"/>
  <c r="H290" i="63"/>
  <c r="I289" i="63"/>
  <c r="G174" i="65" s="1"/>
  <c r="H289" i="63"/>
  <c r="F174" i="65" s="1"/>
  <c r="I287" i="63"/>
  <c r="H287" i="63"/>
  <c r="I278" i="63"/>
  <c r="I277" i="63" s="1"/>
  <c r="I276" i="63" s="1"/>
  <c r="I275" i="63" s="1"/>
  <c r="I274" i="63" s="1"/>
  <c r="H278" i="63"/>
  <c r="H277" i="63" s="1"/>
  <c r="H276" i="63" s="1"/>
  <c r="H275" i="63" s="1"/>
  <c r="H274" i="63" s="1"/>
  <c r="I272" i="63"/>
  <c r="G247" i="65" s="1"/>
  <c r="H272" i="63"/>
  <c r="F247" i="65" s="1"/>
  <c r="G215" i="65"/>
  <c r="G214" i="65" s="1"/>
  <c r="F215" i="65"/>
  <c r="F214" i="65" s="1"/>
  <c r="I265" i="63"/>
  <c r="G213" i="65" s="1"/>
  <c r="H265" i="63"/>
  <c r="I264" i="63"/>
  <c r="G212" i="65" s="1"/>
  <c r="H264" i="63"/>
  <c r="F212" i="65" s="1"/>
  <c r="I260" i="63"/>
  <c r="G204" i="65" s="1"/>
  <c r="G203" i="65" s="1"/>
  <c r="G202" i="65" s="1"/>
  <c r="G201" i="65" s="1"/>
  <c r="H260" i="63"/>
  <c r="F204" i="65" s="1"/>
  <c r="F203" i="65" s="1"/>
  <c r="F202" i="65" s="1"/>
  <c r="F201" i="65" s="1"/>
  <c r="I253" i="63"/>
  <c r="I252" i="63" s="1"/>
  <c r="I251" i="63" s="1"/>
  <c r="I250" i="63" s="1"/>
  <c r="H253" i="63"/>
  <c r="H252" i="63" s="1"/>
  <c r="H251" i="63" s="1"/>
  <c r="H250" i="63" s="1"/>
  <c r="I247" i="63"/>
  <c r="H247" i="63"/>
  <c r="I241" i="63"/>
  <c r="I240" i="63" s="1"/>
  <c r="I239" i="63" s="1"/>
  <c r="I238" i="63" s="1"/>
  <c r="I237" i="63" s="1"/>
  <c r="H241" i="63"/>
  <c r="H240" i="63" s="1"/>
  <c r="H239" i="63" s="1"/>
  <c r="H238" i="63" s="1"/>
  <c r="H237" i="63" s="1"/>
  <c r="G167" i="65"/>
  <c r="G166" i="65" s="1"/>
  <c r="G165" i="65" s="1"/>
  <c r="F167" i="65"/>
  <c r="F166" i="65" s="1"/>
  <c r="F165" i="65" s="1"/>
  <c r="I225" i="63"/>
  <c r="G141" i="65" s="1"/>
  <c r="H225" i="63"/>
  <c r="F141" i="65" s="1"/>
  <c r="I224" i="63"/>
  <c r="G140" i="65" s="1"/>
  <c r="H224" i="63"/>
  <c r="F140" i="65" s="1"/>
  <c r="I223" i="63"/>
  <c r="H223" i="63"/>
  <c r="I221" i="63"/>
  <c r="G137" i="65" s="1"/>
  <c r="G136" i="65" s="1"/>
  <c r="H221" i="63"/>
  <c r="F137" i="65" s="1"/>
  <c r="F136" i="65" s="1"/>
  <c r="I217" i="63"/>
  <c r="H217" i="63"/>
  <c r="I216" i="63"/>
  <c r="G132" i="65" s="1"/>
  <c r="H216" i="63"/>
  <c r="F132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87" i="65" s="1"/>
  <c r="G286" i="65" s="1"/>
  <c r="G285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42" i="65" s="1"/>
  <c r="H152" i="63"/>
  <c r="F242" i="65" s="1"/>
  <c r="I148" i="63"/>
  <c r="H148" i="63"/>
  <c r="F234" i="65" s="1"/>
  <c r="F233" i="65" s="1"/>
  <c r="F232" i="65" s="1"/>
  <c r="I142" i="63"/>
  <c r="G238" i="65" s="1"/>
  <c r="G237" i="65" s="1"/>
  <c r="G236" i="65" s="1"/>
  <c r="G235" i="65" s="1"/>
  <c r="H142" i="63"/>
  <c r="I135" i="63"/>
  <c r="G268" i="65" s="1"/>
  <c r="G267" i="65" s="1"/>
  <c r="G266" i="65" s="1"/>
  <c r="G265" i="65" s="1"/>
  <c r="H135" i="63"/>
  <c r="F268" i="65" s="1"/>
  <c r="F267" i="65" s="1"/>
  <c r="F266" i="65" s="1"/>
  <c r="F265" i="65" s="1"/>
  <c r="I131" i="63"/>
  <c r="G260" i="65" s="1"/>
  <c r="H131" i="63"/>
  <c r="F260" i="65" s="1"/>
  <c r="I130" i="63"/>
  <c r="G259" i="65" s="1"/>
  <c r="H130" i="63"/>
  <c r="F259" i="65" s="1"/>
  <c r="I129" i="63"/>
  <c r="G258" i="65" s="1"/>
  <c r="H129" i="63"/>
  <c r="I122" i="63"/>
  <c r="G330" i="65" s="1"/>
  <c r="H122" i="63"/>
  <c r="F330" i="65" s="1"/>
  <c r="I121" i="63"/>
  <c r="G329" i="65" s="1"/>
  <c r="H121" i="63"/>
  <c r="F329" i="65" s="1"/>
  <c r="I120" i="63"/>
  <c r="G328" i="65" s="1"/>
  <c r="H120" i="63"/>
  <c r="F328" i="65" s="1"/>
  <c r="I114" i="63"/>
  <c r="G320" i="65" s="1"/>
  <c r="H114" i="63"/>
  <c r="F320" i="65" s="1"/>
  <c r="I116" i="63"/>
  <c r="G318" i="65" s="1"/>
  <c r="G317" i="65" s="1"/>
  <c r="H116" i="63"/>
  <c r="F318" i="65" s="1"/>
  <c r="F317" i="65" s="1"/>
  <c r="I112" i="63"/>
  <c r="H112" i="63"/>
  <c r="I108" i="63"/>
  <c r="H108" i="63"/>
  <c r="I104" i="63"/>
  <c r="H104" i="63"/>
  <c r="I99" i="63"/>
  <c r="H99" i="63"/>
  <c r="I93" i="63"/>
  <c r="H93" i="63"/>
  <c r="I88" i="63"/>
  <c r="G278" i="65" s="1"/>
  <c r="H88" i="63"/>
  <c r="F278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2" i="65" s="1"/>
  <c r="H71" i="63"/>
  <c r="F302" i="65" s="1"/>
  <c r="I70" i="63"/>
  <c r="H70" i="63"/>
  <c r="I66" i="63"/>
  <c r="G292" i="65" s="1"/>
  <c r="G291" i="65" s="1"/>
  <c r="G290" i="65" s="1"/>
  <c r="G289" i="65" s="1"/>
  <c r="G288" i="65" s="1"/>
  <c r="H66" i="63"/>
  <c r="F292" i="65" s="1"/>
  <c r="F291" i="65" s="1"/>
  <c r="F290" i="65" s="1"/>
  <c r="F289" i="65" s="1"/>
  <c r="F288" i="65" s="1"/>
  <c r="I61" i="63"/>
  <c r="H61" i="63"/>
  <c r="I59" i="63"/>
  <c r="G251" i="65" s="1"/>
  <c r="G250" i="65" s="1"/>
  <c r="H59" i="63"/>
  <c r="F251" i="65" s="1"/>
  <c r="F250" i="65" s="1"/>
  <c r="I54" i="63"/>
  <c r="G225" i="65" s="1"/>
  <c r="G224" i="65" s="1"/>
  <c r="G223" i="65" s="1"/>
  <c r="G222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86" i="65" s="1"/>
  <c r="G185" i="65" s="1"/>
  <c r="H44" i="63"/>
  <c r="I39" i="63"/>
  <c r="H39" i="63"/>
  <c r="I37" i="63"/>
  <c r="G86" i="65" s="1"/>
  <c r="G85" i="65" s="1"/>
  <c r="H37" i="63"/>
  <c r="F86" i="65" s="1"/>
  <c r="F85" i="65" s="1"/>
  <c r="I31" i="63"/>
  <c r="G306" i="65" s="1"/>
  <c r="G305" i="65" s="1"/>
  <c r="G304" i="65" s="1"/>
  <c r="G303" i="65" s="1"/>
  <c r="H31" i="63"/>
  <c r="I27" i="63"/>
  <c r="H27" i="63"/>
  <c r="I21" i="63"/>
  <c r="H21" i="63"/>
  <c r="H256" i="2"/>
  <c r="F122" i="40" s="1"/>
  <c r="H224" i="2"/>
  <c r="F374" i="40" s="1"/>
  <c r="J436" i="64"/>
  <c r="J435" i="64" s="1"/>
  <c r="J434" i="64" s="1"/>
  <c r="J433" i="64" s="1"/>
  <c r="J432" i="64" s="1"/>
  <c r="J428" i="64"/>
  <c r="J427" i="64" s="1"/>
  <c r="J426" i="64" s="1"/>
  <c r="J423" i="64"/>
  <c r="J422" i="64" s="1"/>
  <c r="J421" i="64" s="1"/>
  <c r="J420" i="64" s="1"/>
  <c r="J416" i="64"/>
  <c r="J415" i="64" s="1"/>
  <c r="J414" i="64" s="1"/>
  <c r="J413" i="64" s="1"/>
  <c r="J409" i="64"/>
  <c r="J407" i="64"/>
  <c r="J404" i="64"/>
  <c r="J403" i="64" s="1"/>
  <c r="J398" i="64"/>
  <c r="J397" i="64" s="1"/>
  <c r="J386" i="64"/>
  <c r="J385" i="64" s="1"/>
  <c r="J384" i="64" s="1"/>
  <c r="J380" i="64"/>
  <c r="J379" i="64" s="1"/>
  <c r="J373" i="64"/>
  <c r="J372" i="64" s="1"/>
  <c r="J371" i="64" s="1"/>
  <c r="J370" i="64" s="1"/>
  <c r="J368" i="64"/>
  <c r="J367" i="64" s="1"/>
  <c r="J364" i="64"/>
  <c r="J363" i="64" s="1"/>
  <c r="J362" i="64" s="1"/>
  <c r="J356" i="64"/>
  <c r="J355" i="64" s="1"/>
  <c r="J354" i="64" s="1"/>
  <c r="J353" i="64" s="1"/>
  <c r="J352" i="64" s="1"/>
  <c r="J350" i="64"/>
  <c r="J347" i="64"/>
  <c r="J345" i="64"/>
  <c r="J341" i="64"/>
  <c r="J338" i="64"/>
  <c r="J336" i="64"/>
  <c r="J333" i="64"/>
  <c r="J330" i="64"/>
  <c r="J328" i="64"/>
  <c r="J321" i="64"/>
  <c r="J320" i="64" s="1"/>
  <c r="J319" i="64" s="1"/>
  <c r="J318" i="64" s="1"/>
  <c r="J316" i="64"/>
  <c r="J315" i="64" s="1"/>
  <c r="J311" i="64"/>
  <c r="J309" i="64"/>
  <c r="J300" i="64"/>
  <c r="J299" i="64" s="1"/>
  <c r="J298" i="64" s="1"/>
  <c r="J297" i="64" s="1"/>
  <c r="J294" i="64"/>
  <c r="J292" i="64"/>
  <c r="J286" i="64"/>
  <c r="J285" i="64" s="1"/>
  <c r="J284" i="64" s="1"/>
  <c r="J283" i="64" s="1"/>
  <c r="J277" i="64"/>
  <c r="J273" i="64"/>
  <c r="J272" i="64" s="1"/>
  <c r="J271" i="64" s="1"/>
  <c r="J270" i="64" s="1"/>
  <c r="J255" i="64"/>
  <c r="J253" i="64"/>
  <c r="J248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0" i="64"/>
  <c r="J489" i="64" s="1"/>
  <c r="J488" i="64" s="1"/>
  <c r="J482" i="64"/>
  <c r="J476" i="64"/>
  <c r="J459" i="64"/>
  <c r="J456" i="64"/>
  <c r="J453" i="64"/>
  <c r="J450" i="64"/>
  <c r="J444" i="64"/>
  <c r="J443" i="64" s="1"/>
  <c r="J442" i="64" s="1"/>
  <c r="J441" i="64" s="1"/>
  <c r="J440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5" i="2"/>
  <c r="F187" i="40" s="1"/>
  <c r="H615" i="2"/>
  <c r="H607" i="2"/>
  <c r="H600" i="2"/>
  <c r="H592" i="2"/>
  <c r="F75" i="40" s="1"/>
  <c r="H587" i="2"/>
  <c r="F70" i="40" s="1"/>
  <c r="H586" i="2"/>
  <c r="F69" i="40" s="1"/>
  <c r="H575" i="2"/>
  <c r="F117" i="40" s="1"/>
  <c r="H567" i="2"/>
  <c r="F107" i="40" s="1"/>
  <c r="H580" i="2"/>
  <c r="F259" i="40" s="1"/>
  <c r="H549" i="2"/>
  <c r="F207" i="40" s="1"/>
  <c r="H547" i="2"/>
  <c r="H545" i="2"/>
  <c r="F203" i="40" s="1"/>
  <c r="H539" i="2"/>
  <c r="H537" i="2"/>
  <c r="F149" i="40" s="1"/>
  <c r="H536" i="2"/>
  <c r="F148" i="40" s="1"/>
  <c r="H534" i="2"/>
  <c r="H529" i="2"/>
  <c r="F129" i="40" s="1"/>
  <c r="H527" i="2"/>
  <c r="F127" i="40" s="1"/>
  <c r="H526" i="2"/>
  <c r="F126" i="40" s="1"/>
  <c r="H524" i="2"/>
  <c r="F124" i="40" s="1"/>
  <c r="H519" i="2"/>
  <c r="F91" i="40" s="1"/>
  <c r="H518" i="2"/>
  <c r="F90" i="40" s="1"/>
  <c r="H516" i="2"/>
  <c r="F88" i="40" s="1"/>
  <c r="H515" i="2"/>
  <c r="F87" i="40" s="1"/>
  <c r="H513" i="2"/>
  <c r="F85" i="40" s="1"/>
  <c r="H512" i="2"/>
  <c r="F84" i="40" s="1"/>
  <c r="H510" i="2"/>
  <c r="F82" i="40" s="1"/>
  <c r="H509" i="2"/>
  <c r="F81" i="40" s="1"/>
  <c r="F79" i="40"/>
  <c r="H504" i="2"/>
  <c r="F44" i="40" s="1"/>
  <c r="H503" i="2"/>
  <c r="F43" i="40" s="1"/>
  <c r="H499" i="2"/>
  <c r="F23" i="40" s="1"/>
  <c r="H498" i="2"/>
  <c r="F22" i="40" s="1"/>
  <c r="H492" i="2"/>
  <c r="F99" i="40" s="1"/>
  <c r="H485" i="2"/>
  <c r="F414" i="40" s="1"/>
  <c r="H479" i="2"/>
  <c r="H474" i="2"/>
  <c r="F64" i="40" s="1"/>
  <c r="H473" i="2"/>
  <c r="F63" i="40" s="1"/>
  <c r="H472" i="2"/>
  <c r="F62" i="40" s="1"/>
  <c r="H470" i="2"/>
  <c r="F60" i="40" s="1"/>
  <c r="H467" i="2"/>
  <c r="F57" i="40" s="1"/>
  <c r="H463" i="2"/>
  <c r="H457" i="2"/>
  <c r="F370" i="40" s="1"/>
  <c r="H442" i="2"/>
  <c r="F48" i="40" s="1"/>
  <c r="H441" i="2"/>
  <c r="F47" i="40" s="1"/>
  <c r="H440" i="2"/>
  <c r="F46" i="40" s="1"/>
  <c r="H436" i="2"/>
  <c r="F39" i="40" s="1"/>
  <c r="H434" i="2"/>
  <c r="F37" i="40" s="1"/>
  <c r="H433" i="2"/>
  <c r="F36" i="40" s="1"/>
  <c r="H432" i="2"/>
  <c r="F35" i="40" s="1"/>
  <c r="H415" i="2"/>
  <c r="H404" i="2"/>
  <c r="F228" i="40" s="1"/>
  <c r="H401" i="2"/>
  <c r="F225" i="40" s="1"/>
  <c r="H400" i="2"/>
  <c r="F224" i="40" s="1"/>
  <c r="H399" i="2"/>
  <c r="F223" i="40" s="1"/>
  <c r="H397" i="2"/>
  <c r="F221" i="40" s="1"/>
  <c r="H388" i="2"/>
  <c r="H382" i="2"/>
  <c r="F329" i="40" s="1"/>
  <c r="H376" i="2"/>
  <c r="F288" i="40"/>
  <c r="F287" i="40"/>
  <c r="F285" i="40"/>
  <c r="H366" i="2"/>
  <c r="H349" i="2"/>
  <c r="H336" i="2"/>
  <c r="H331" i="2"/>
  <c r="F217" i="40" s="1"/>
  <c r="H311" i="2"/>
  <c r="F181" i="40" s="1"/>
  <c r="H310" i="2"/>
  <c r="F180" i="40" s="1"/>
  <c r="H309" i="2"/>
  <c r="F179" i="40" s="1"/>
  <c r="H300" i="2"/>
  <c r="H296" i="2"/>
  <c r="H295" i="2"/>
  <c r="F165" i="40" s="1"/>
  <c r="H293" i="2"/>
  <c r="F163" i="40" s="1"/>
  <c r="F153" i="40"/>
  <c r="H278" i="2"/>
  <c r="H277" i="2" s="1"/>
  <c r="H276" i="2"/>
  <c r="F143" i="40" s="1"/>
  <c r="H275" i="2"/>
  <c r="F142" i="40" s="1"/>
  <c r="H269" i="2"/>
  <c r="H264" i="2"/>
  <c r="F137" i="40" s="1"/>
  <c r="H263" i="2"/>
  <c r="F136" i="40" s="1"/>
  <c r="H262" i="2"/>
  <c r="F135" i="40" s="1"/>
  <c r="H254" i="2"/>
  <c r="F120" i="40" s="1"/>
  <c r="H253" i="2"/>
  <c r="F119" i="40" s="1"/>
  <c r="H237" i="2"/>
  <c r="H231" i="2"/>
  <c r="H217" i="2"/>
  <c r="E25" i="74" s="1"/>
  <c r="H215" i="2"/>
  <c r="E24" i="74" s="1"/>
  <c r="H205" i="2"/>
  <c r="H199" i="2"/>
  <c r="F324" i="40" s="1"/>
  <c r="H193" i="2"/>
  <c r="F310" i="40"/>
  <c r="F316" i="40"/>
  <c r="H185" i="2"/>
  <c r="F320" i="40" s="1"/>
  <c r="H178" i="2"/>
  <c r="F352" i="40" s="1"/>
  <c r="H172" i="2"/>
  <c r="F342" i="40" s="1"/>
  <c r="H171" i="2"/>
  <c r="F341" i="40" s="1"/>
  <c r="H170" i="2"/>
  <c r="F340" i="40" s="1"/>
  <c r="H161" i="2"/>
  <c r="F437" i="40" s="1"/>
  <c r="H160" i="2"/>
  <c r="F436" i="40" s="1"/>
  <c r="H159" i="2"/>
  <c r="F435" i="40" s="1"/>
  <c r="F205" i="40" l="1"/>
  <c r="F204" i="40" s="1"/>
  <c r="H546" i="2"/>
  <c r="F209" i="40"/>
  <c r="F208" i="40" s="1"/>
  <c r="H348" i="2"/>
  <c r="J162" i="64"/>
  <c r="J161" i="64" s="1"/>
  <c r="F162" i="65"/>
  <c r="F161" i="65" s="1"/>
  <c r="H246" i="63"/>
  <c r="H245" i="63" s="1"/>
  <c r="H244" i="63" s="1"/>
  <c r="G162" i="65"/>
  <c r="G161" i="65" s="1"/>
  <c r="G154" i="65" s="1"/>
  <c r="I246" i="63"/>
  <c r="I245" i="63" s="1"/>
  <c r="I244" i="63" s="1"/>
  <c r="I243" i="63" s="1"/>
  <c r="I242" i="63" s="1"/>
  <c r="G273" i="65"/>
  <c r="G272" i="65" s="1"/>
  <c r="G271" i="65" s="1"/>
  <c r="G270" i="65" s="1"/>
  <c r="G16" i="74"/>
  <c r="G15" i="74" s="1"/>
  <c r="G14" i="74" s="1"/>
  <c r="G13" i="74" s="1"/>
  <c r="F273" i="65"/>
  <c r="F272" i="65" s="1"/>
  <c r="F271" i="65" s="1"/>
  <c r="F270" i="65" s="1"/>
  <c r="F16" i="74"/>
  <c r="F15" i="74" s="1"/>
  <c r="F14" i="74" s="1"/>
  <c r="F13" i="74" s="1"/>
  <c r="F247" i="40"/>
  <c r="E26" i="74"/>
  <c r="F357" i="40"/>
  <c r="E16" i="74"/>
  <c r="E15" i="74" s="1"/>
  <c r="E14" i="74" s="1"/>
  <c r="F249" i="40"/>
  <c r="E27" i="74"/>
  <c r="F51" i="40"/>
  <c r="E20" i="74"/>
  <c r="F312" i="40"/>
  <c r="E30" i="74"/>
  <c r="E28" i="74" s="1"/>
  <c r="F280" i="40"/>
  <c r="F279" i="40" s="1"/>
  <c r="H606" i="2"/>
  <c r="F275" i="40"/>
  <c r="F274" i="40" s="1"/>
  <c r="H365" i="2"/>
  <c r="H26" i="63"/>
  <c r="H25" i="63" s="1"/>
  <c r="H24" i="63" s="1"/>
  <c r="H23" i="63" s="1"/>
  <c r="F220" i="65"/>
  <c r="F219" i="65" s="1"/>
  <c r="F218" i="65" s="1"/>
  <c r="F217" i="65" s="1"/>
  <c r="F216" i="65" s="1"/>
  <c r="I472" i="64"/>
  <c r="I439" i="64" s="1"/>
  <c r="I438" i="64" s="1"/>
  <c r="I26" i="63"/>
  <c r="I25" i="63" s="1"/>
  <c r="I24" i="63" s="1"/>
  <c r="I23" i="63" s="1"/>
  <c r="G220" i="65"/>
  <c r="G219" i="65" s="1"/>
  <c r="G218" i="65" s="1"/>
  <c r="G217" i="65" s="1"/>
  <c r="G216" i="65" s="1"/>
  <c r="J217" i="64"/>
  <c r="J216" i="64" s="1"/>
  <c r="J215" i="64" s="1"/>
  <c r="J214" i="64" s="1"/>
  <c r="J291" i="64"/>
  <c r="J290" i="64" s="1"/>
  <c r="J289" i="64" s="1"/>
  <c r="J288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75" i="64"/>
  <c r="J474" i="64" s="1"/>
  <c r="H394" i="63"/>
  <c r="F119" i="65"/>
  <c r="H204" i="63"/>
  <c r="F118" i="65"/>
  <c r="I204" i="63"/>
  <c r="G118" i="65"/>
  <c r="I394" i="63"/>
  <c r="G119" i="65"/>
  <c r="F184" i="65"/>
  <c r="F183" i="65" s="1"/>
  <c r="F290" i="40"/>
  <c r="F289" i="40" s="1"/>
  <c r="H375" i="2"/>
  <c r="F170" i="40"/>
  <c r="F169" i="40" s="1"/>
  <c r="H299" i="2"/>
  <c r="F241" i="65"/>
  <c r="F240" i="65" s="1"/>
  <c r="F239" i="65" s="1"/>
  <c r="J276" i="64"/>
  <c r="J275" i="64" s="1"/>
  <c r="I375" i="64"/>
  <c r="I358" i="64" s="1"/>
  <c r="G241" i="65"/>
  <c r="G240" i="65" s="1"/>
  <c r="G239" i="65" s="1"/>
  <c r="G188" i="65"/>
  <c r="G187" i="65" s="1"/>
  <c r="F90" i="65"/>
  <c r="F89" i="65" s="1"/>
  <c r="F84" i="65" s="1"/>
  <c r="F83" i="65" s="1"/>
  <c r="F257" i="40"/>
  <c r="F256" i="40" s="1"/>
  <c r="H214" i="2"/>
  <c r="F263" i="40"/>
  <c r="F262" i="40" s="1"/>
  <c r="H216" i="2"/>
  <c r="G90" i="65"/>
  <c r="G89" i="65" s="1"/>
  <c r="H81" i="63"/>
  <c r="H80" i="63" s="1"/>
  <c r="H79" i="63" s="1"/>
  <c r="H78" i="63" s="1"/>
  <c r="F264" i="65"/>
  <c r="F263" i="65" s="1"/>
  <c r="I81" i="63"/>
  <c r="I80" i="63" s="1"/>
  <c r="I79" i="63" s="1"/>
  <c r="I78" i="63" s="1"/>
  <c r="G264" i="65"/>
  <c r="G263" i="65" s="1"/>
  <c r="I109" i="64"/>
  <c r="I17" i="64"/>
  <c r="G184" i="65"/>
  <c r="G183" i="65" s="1"/>
  <c r="G133" i="65"/>
  <c r="G131" i="65" s="1"/>
  <c r="J449" i="64"/>
  <c r="J448" i="64" s="1"/>
  <c r="J447" i="64" s="1"/>
  <c r="J446" i="64" s="1"/>
  <c r="F166" i="40"/>
  <c r="H266" i="63"/>
  <c r="I115" i="63"/>
  <c r="F145" i="40"/>
  <c r="F144" i="40" s="1"/>
  <c r="H435" i="63"/>
  <c r="H434" i="63" s="1"/>
  <c r="G234" i="65"/>
  <c r="G233" i="65" s="1"/>
  <c r="G232" i="65" s="1"/>
  <c r="I147" i="63"/>
  <c r="I146" i="63" s="1"/>
  <c r="J308" i="64"/>
  <c r="J307" i="64" s="1"/>
  <c r="I43" i="63"/>
  <c r="I42" i="63" s="1"/>
  <c r="I311" i="63"/>
  <c r="I310" i="63" s="1"/>
  <c r="I309" i="63" s="1"/>
  <c r="I360" i="63"/>
  <c r="I359" i="63" s="1"/>
  <c r="I358" i="63" s="1"/>
  <c r="J140" i="64"/>
  <c r="J139" i="64" s="1"/>
  <c r="J126" i="64" s="1"/>
  <c r="I65" i="63"/>
  <c r="I64" i="63" s="1"/>
  <c r="I63" i="63" s="1"/>
  <c r="I62" i="63" s="1"/>
  <c r="I169" i="63"/>
  <c r="I168" i="63" s="1"/>
  <c r="I462" i="63"/>
  <c r="I461" i="63" s="1"/>
  <c r="I460" i="63" s="1"/>
  <c r="I459" i="63" s="1"/>
  <c r="I458" i="63" s="1"/>
  <c r="J118" i="64"/>
  <c r="J117" i="64" s="1"/>
  <c r="J116" i="64" s="1"/>
  <c r="H386" i="63"/>
  <c r="H447" i="63"/>
  <c r="J78" i="64"/>
  <c r="J366" i="64"/>
  <c r="J361" i="64" s="1"/>
  <c r="J360" i="64" s="1"/>
  <c r="J359" i="64" s="1"/>
  <c r="H134" i="63"/>
  <c r="H133" i="63" s="1"/>
  <c r="H132" i="63" s="1"/>
  <c r="H403" i="63"/>
  <c r="I98" i="63"/>
  <c r="I97" i="63" s="1"/>
  <c r="I96" i="63" s="1"/>
  <c r="I95" i="63" s="1"/>
  <c r="I134" i="63"/>
  <c r="I133" i="63" s="1"/>
  <c r="I132" i="63" s="1"/>
  <c r="I259" i="63"/>
  <c r="I258" i="63" s="1"/>
  <c r="I257" i="63" s="1"/>
  <c r="I386" i="63"/>
  <c r="I447" i="63"/>
  <c r="J406" i="64"/>
  <c r="J402" i="64" s="1"/>
  <c r="J401" i="64" s="1"/>
  <c r="H147" i="63"/>
  <c r="H146" i="63" s="1"/>
  <c r="H332" i="63"/>
  <c r="I220" i="63"/>
  <c r="I332" i="63"/>
  <c r="I403" i="63"/>
  <c r="I405" i="63"/>
  <c r="J26" i="64"/>
  <c r="J25" i="64" s="1"/>
  <c r="J24" i="64" s="1"/>
  <c r="J396" i="64"/>
  <c r="J395" i="64" s="1"/>
  <c r="I211" i="63"/>
  <c r="I354" i="63"/>
  <c r="I353" i="63" s="1"/>
  <c r="I352" i="63" s="1"/>
  <c r="I351" i="63" s="1"/>
  <c r="I350" i="63" s="1"/>
  <c r="I435" i="63"/>
  <c r="I434" i="63" s="1"/>
  <c r="I469" i="63"/>
  <c r="I468" i="63" s="1"/>
  <c r="I467" i="63" s="1"/>
  <c r="I466" i="63" s="1"/>
  <c r="I465" i="63" s="1"/>
  <c r="I464" i="63" s="1"/>
  <c r="I30" i="63"/>
  <c r="I29" i="63" s="1"/>
  <c r="I28" i="63" s="1"/>
  <c r="G63" i="65"/>
  <c r="J32" i="64"/>
  <c r="J31" i="64" s="1"/>
  <c r="I215" i="63"/>
  <c r="I266" i="63"/>
  <c r="I334" i="63"/>
  <c r="I380" i="63"/>
  <c r="I422" i="63"/>
  <c r="I421" i="63" s="1"/>
  <c r="H58" i="63"/>
  <c r="H98" i="63"/>
  <c r="H97" i="63" s="1"/>
  <c r="H96" i="63" s="1"/>
  <c r="H95" i="63" s="1"/>
  <c r="F114" i="65"/>
  <c r="H405" i="63"/>
  <c r="H36" i="63"/>
  <c r="H65" i="63"/>
  <c r="H64" i="63" s="1"/>
  <c r="H63" i="63" s="1"/>
  <c r="H62" i="63" s="1"/>
  <c r="H115" i="63"/>
  <c r="H220" i="63"/>
  <c r="H259" i="63"/>
  <c r="H258" i="63" s="1"/>
  <c r="H257" i="63" s="1"/>
  <c r="H422" i="63"/>
  <c r="H421" i="63" s="1"/>
  <c r="I36" i="63"/>
  <c r="I58" i="63"/>
  <c r="G257" i="65"/>
  <c r="G256" i="65" s="1"/>
  <c r="G255" i="65" s="1"/>
  <c r="G114" i="65"/>
  <c r="G173" i="65"/>
  <c r="G24" i="65"/>
  <c r="G33" i="65"/>
  <c r="G120" i="65"/>
  <c r="H211" i="63"/>
  <c r="H354" i="63"/>
  <c r="H353" i="63" s="1"/>
  <c r="H352" i="63" s="1"/>
  <c r="H351" i="63" s="1"/>
  <c r="H350" i="63" s="1"/>
  <c r="H469" i="63"/>
  <c r="H468" i="63" s="1"/>
  <c r="H467" i="63" s="1"/>
  <c r="H466" i="63" s="1"/>
  <c r="H465" i="63" s="1"/>
  <c r="H464" i="63" s="1"/>
  <c r="H201" i="63"/>
  <c r="I141" i="63"/>
  <c r="I140" i="63" s="1"/>
  <c r="I139" i="63" s="1"/>
  <c r="I138" i="63" s="1"/>
  <c r="I137" i="63" s="1"/>
  <c r="I288" i="63"/>
  <c r="I408" i="63"/>
  <c r="H347" i="63"/>
  <c r="H346" i="63" s="1"/>
  <c r="H345" i="63" s="1"/>
  <c r="H344" i="63" s="1"/>
  <c r="H343" i="63" s="1"/>
  <c r="I53" i="63"/>
  <c r="I52" i="63" s="1"/>
  <c r="I51" i="63" s="1"/>
  <c r="I50" i="63" s="1"/>
  <c r="I128" i="63"/>
  <c r="I127" i="63" s="1"/>
  <c r="I126" i="63" s="1"/>
  <c r="I201" i="63"/>
  <c r="I263" i="63"/>
  <c r="I347" i="63"/>
  <c r="I346" i="63" s="1"/>
  <c r="I345" i="63" s="1"/>
  <c r="I344" i="63" s="1"/>
  <c r="I343" i="63" s="1"/>
  <c r="I371" i="63"/>
  <c r="I396" i="63"/>
  <c r="I441" i="63"/>
  <c r="G72" i="65"/>
  <c r="J98" i="64"/>
  <c r="J97" i="64" s="1"/>
  <c r="J96" i="64" s="1"/>
  <c r="F109" i="65"/>
  <c r="F63" i="65"/>
  <c r="H20" i="63"/>
  <c r="H19" i="63" s="1"/>
  <c r="H18" i="63" s="1"/>
  <c r="H17" i="63" s="1"/>
  <c r="F297" i="65"/>
  <c r="F296" i="65" s="1"/>
  <c r="F295" i="65" s="1"/>
  <c r="F294" i="65" s="1"/>
  <c r="H30" i="63"/>
  <c r="H29" i="63" s="1"/>
  <c r="H28" i="63" s="1"/>
  <c r="F306" i="65"/>
  <c r="F305" i="65" s="1"/>
  <c r="F304" i="65" s="1"/>
  <c r="F303" i="65" s="1"/>
  <c r="H38" i="63"/>
  <c r="H43" i="63"/>
  <c r="H42" i="63" s="1"/>
  <c r="F186" i="65"/>
  <c r="F185" i="65" s="1"/>
  <c r="H53" i="63"/>
  <c r="H52" i="63" s="1"/>
  <c r="H51" i="63" s="1"/>
  <c r="H50" i="63" s="1"/>
  <c r="F225" i="65"/>
  <c r="F224" i="65" s="1"/>
  <c r="F223" i="65" s="1"/>
  <c r="F222" i="65" s="1"/>
  <c r="H60" i="63"/>
  <c r="F253" i="65"/>
  <c r="F252" i="65" s="1"/>
  <c r="F249" i="65" s="1"/>
  <c r="F248" i="65" s="1"/>
  <c r="H69" i="63"/>
  <c r="H68" i="63" s="1"/>
  <c r="H67" i="63" s="1"/>
  <c r="F301" i="65"/>
  <c r="F300" i="65" s="1"/>
  <c r="F299" i="65" s="1"/>
  <c r="F298" i="65" s="1"/>
  <c r="H86" i="63"/>
  <c r="H85" i="63" s="1"/>
  <c r="H84" i="63" s="1"/>
  <c r="H83" i="63" s="1"/>
  <c r="F277" i="65"/>
  <c r="F276" i="65" s="1"/>
  <c r="F275" i="65" s="1"/>
  <c r="F274" i="65" s="1"/>
  <c r="H92" i="63"/>
  <c r="H91" i="63" s="1"/>
  <c r="H90" i="63" s="1"/>
  <c r="H89" i="63" s="1"/>
  <c r="F324" i="65"/>
  <c r="F323" i="65" s="1"/>
  <c r="F229" i="65"/>
  <c r="F228" i="65" s="1"/>
  <c r="F227" i="65" s="1"/>
  <c r="F226" i="65" s="1"/>
  <c r="H103" i="63"/>
  <c r="H102" i="63" s="1"/>
  <c r="H101" i="63" s="1"/>
  <c r="H100" i="63" s="1"/>
  <c r="F310" i="65"/>
  <c r="F309" i="65" s="1"/>
  <c r="H107" i="63"/>
  <c r="H106" i="63" s="1"/>
  <c r="H111" i="63"/>
  <c r="F316" i="65"/>
  <c r="F315" i="65" s="1"/>
  <c r="H119" i="63"/>
  <c r="H118" i="63" s="1"/>
  <c r="H117" i="63" s="1"/>
  <c r="H128" i="63"/>
  <c r="H127" i="63" s="1"/>
  <c r="H126" i="63" s="1"/>
  <c r="F258" i="65"/>
  <c r="F257" i="65" s="1"/>
  <c r="F256" i="65" s="1"/>
  <c r="F255" i="65" s="1"/>
  <c r="H141" i="63"/>
  <c r="H140" i="63" s="1"/>
  <c r="H139" i="63" s="1"/>
  <c r="H138" i="63" s="1"/>
  <c r="H137" i="63" s="1"/>
  <c r="F238" i="65"/>
  <c r="F237" i="65" s="1"/>
  <c r="F236" i="65" s="1"/>
  <c r="F235" i="65" s="1"/>
  <c r="H151" i="63"/>
  <c r="H150" i="63" s="1"/>
  <c r="H149" i="63" s="1"/>
  <c r="H169" i="63"/>
  <c r="H168" i="63" s="1"/>
  <c r="F287" i="65"/>
  <c r="F286" i="65" s="1"/>
  <c r="H185" i="63"/>
  <c r="F101" i="65"/>
  <c r="F99" i="65" s="1"/>
  <c r="H209" i="63"/>
  <c r="F126" i="65"/>
  <c r="F125" i="65" s="1"/>
  <c r="H215" i="63"/>
  <c r="F133" i="65"/>
  <c r="F131" i="65" s="1"/>
  <c r="H222" i="63"/>
  <c r="F139" i="65"/>
  <c r="F138" i="65" s="1"/>
  <c r="H263" i="63"/>
  <c r="F213" i="65"/>
  <c r="F211" i="65" s="1"/>
  <c r="F210" i="65" s="1"/>
  <c r="F246" i="65"/>
  <c r="H271" i="63"/>
  <c r="H270" i="63" s="1"/>
  <c r="H269" i="63" s="1"/>
  <c r="H268" i="63" s="1"/>
  <c r="H286" i="63"/>
  <c r="F172" i="65"/>
  <c r="F171" i="65" s="1"/>
  <c r="H288" i="63"/>
  <c r="F175" i="65"/>
  <c r="F173" i="65" s="1"/>
  <c r="H293" i="63"/>
  <c r="H292" i="63" s="1"/>
  <c r="F179" i="65"/>
  <c r="F178" i="65" s="1"/>
  <c r="F177" i="65" s="1"/>
  <c r="F25" i="65"/>
  <c r="F24" i="65" s="1"/>
  <c r="H305" i="63"/>
  <c r="H304" i="63" s="1"/>
  <c r="H311" i="63"/>
  <c r="H310" i="63" s="1"/>
  <c r="H309" i="63" s="1"/>
  <c r="F34" i="65"/>
  <c r="F33" i="65" s="1"/>
  <c r="H323" i="63"/>
  <c r="H322" i="63" s="1"/>
  <c r="F283" i="65"/>
  <c r="F282" i="65" s="1"/>
  <c r="H329" i="63"/>
  <c r="H328" i="63" s="1"/>
  <c r="F40" i="65"/>
  <c r="F39" i="65" s="1"/>
  <c r="F38" i="65" s="1"/>
  <c r="H334" i="63"/>
  <c r="F45" i="65"/>
  <c r="F44" i="65" s="1"/>
  <c r="F41" i="65" s="1"/>
  <c r="H360" i="63"/>
  <c r="H359" i="63" s="1"/>
  <c r="H358" i="63" s="1"/>
  <c r="F22" i="65"/>
  <c r="F21" i="65" s="1"/>
  <c r="H365" i="63"/>
  <c r="H364" i="63" s="1"/>
  <c r="H363" i="63" s="1"/>
  <c r="F31" i="65"/>
  <c r="F30" i="65" s="1"/>
  <c r="F61" i="65"/>
  <c r="H374" i="63"/>
  <c r="F68" i="65"/>
  <c r="F66" i="65" s="1"/>
  <c r="H377" i="63"/>
  <c r="F71" i="65"/>
  <c r="F69" i="65" s="1"/>
  <c r="F74" i="65"/>
  <c r="F72" i="65" s="1"/>
  <c r="H380" i="63"/>
  <c r="H388" i="63"/>
  <c r="F105" i="65"/>
  <c r="F104" i="65" s="1"/>
  <c r="H391" i="63"/>
  <c r="F108" i="65"/>
  <c r="F107" i="65" s="1"/>
  <c r="H396" i="63"/>
  <c r="F121" i="65"/>
  <c r="F120" i="65" s="1"/>
  <c r="H408" i="63"/>
  <c r="F160" i="65"/>
  <c r="F159" i="65" s="1"/>
  <c r="H430" i="63"/>
  <c r="H429" i="63" s="1"/>
  <c r="H428" i="63" s="1"/>
  <c r="H427" i="63" s="1"/>
  <c r="F98" i="65"/>
  <c r="F97" i="65" s="1"/>
  <c r="H441" i="63"/>
  <c r="F53" i="65"/>
  <c r="F51" i="65" s="1"/>
  <c r="F50" i="65" s="1"/>
  <c r="F81" i="65"/>
  <c r="H462" i="63"/>
  <c r="H461" i="63" s="1"/>
  <c r="H460" i="63" s="1"/>
  <c r="H459" i="63" s="1"/>
  <c r="H458" i="63" s="1"/>
  <c r="F208" i="65"/>
  <c r="F207" i="65" s="1"/>
  <c r="F206" i="65" s="1"/>
  <c r="F205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297" i="65"/>
  <c r="G296" i="65" s="1"/>
  <c r="G295" i="65" s="1"/>
  <c r="G294" i="65" s="1"/>
  <c r="I38" i="63"/>
  <c r="I60" i="63"/>
  <c r="G253" i="65"/>
  <c r="G252" i="65" s="1"/>
  <c r="G249" i="65" s="1"/>
  <c r="G248" i="65" s="1"/>
  <c r="I69" i="63"/>
  <c r="I68" i="63" s="1"/>
  <c r="I67" i="63" s="1"/>
  <c r="G301" i="65"/>
  <c r="G300" i="65" s="1"/>
  <c r="G299" i="65" s="1"/>
  <c r="G298" i="65" s="1"/>
  <c r="I86" i="63"/>
  <c r="I85" i="63" s="1"/>
  <c r="I84" i="63" s="1"/>
  <c r="I83" i="63" s="1"/>
  <c r="G277" i="65"/>
  <c r="G276" i="65" s="1"/>
  <c r="G275" i="65" s="1"/>
  <c r="G274" i="65" s="1"/>
  <c r="I92" i="63"/>
  <c r="I91" i="63" s="1"/>
  <c r="I90" i="63" s="1"/>
  <c r="I89" i="63" s="1"/>
  <c r="G324" i="65"/>
  <c r="G323" i="65" s="1"/>
  <c r="I103" i="63"/>
  <c r="I102" i="63" s="1"/>
  <c r="I101" i="63" s="1"/>
  <c r="I100" i="63" s="1"/>
  <c r="G229" i="65"/>
  <c r="G228" i="65" s="1"/>
  <c r="G227" i="65" s="1"/>
  <c r="G226" i="65" s="1"/>
  <c r="G221" i="65" s="1"/>
  <c r="I107" i="63"/>
  <c r="I106" i="63" s="1"/>
  <c r="G310" i="65"/>
  <c r="G309" i="65" s="1"/>
  <c r="I111" i="63"/>
  <c r="G316" i="65"/>
  <c r="G315" i="65" s="1"/>
  <c r="I113" i="63"/>
  <c r="G319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2" i="63"/>
  <c r="G139" i="65"/>
  <c r="G138" i="65" s="1"/>
  <c r="G211" i="65"/>
  <c r="I271" i="63"/>
  <c r="I270" i="63" s="1"/>
  <c r="I269" i="63" s="1"/>
  <c r="I268" i="63" s="1"/>
  <c r="G246" i="65"/>
  <c r="I286" i="63"/>
  <c r="G172" i="65"/>
  <c r="G171" i="65" s="1"/>
  <c r="I293" i="63"/>
  <c r="I292" i="63" s="1"/>
  <c r="G179" i="65"/>
  <c r="G178" i="65" s="1"/>
  <c r="G177" i="65" s="1"/>
  <c r="I323" i="63"/>
  <c r="I322" i="63" s="1"/>
  <c r="G283" i="65"/>
  <c r="G282" i="65" s="1"/>
  <c r="I329" i="63"/>
  <c r="I328" i="63" s="1"/>
  <c r="G40" i="65"/>
  <c r="G39" i="65" s="1"/>
  <c r="G38" i="65" s="1"/>
  <c r="G21" i="65"/>
  <c r="I365" i="63"/>
  <c r="I364" i="63" s="1"/>
  <c r="I363" i="63" s="1"/>
  <c r="G31" i="65"/>
  <c r="G30" i="65" s="1"/>
  <c r="I374" i="63"/>
  <c r="G68" i="65"/>
  <c r="G66" i="65" s="1"/>
  <c r="I377" i="63"/>
  <c r="G71" i="65"/>
  <c r="G69" i="65" s="1"/>
  <c r="I388" i="63"/>
  <c r="G105" i="65"/>
  <c r="G104" i="65" s="1"/>
  <c r="I391" i="63"/>
  <c r="G108" i="65"/>
  <c r="G107" i="65" s="1"/>
  <c r="I430" i="63"/>
  <c r="I429" i="63" s="1"/>
  <c r="I428" i="63" s="1"/>
  <c r="I427" i="63" s="1"/>
  <c r="G98" i="65"/>
  <c r="G97" i="65" s="1"/>
  <c r="J344" i="64"/>
  <c r="J343" i="64" s="1"/>
  <c r="J378" i="64"/>
  <c r="J377" i="64" s="1"/>
  <c r="F319" i="65"/>
  <c r="G284" i="65"/>
  <c r="G44" i="65"/>
  <c r="G41" i="65" s="1"/>
  <c r="I119" i="63"/>
  <c r="I118" i="63" s="1"/>
  <c r="I117" i="63" s="1"/>
  <c r="I305" i="63"/>
  <c r="I304" i="63" s="1"/>
  <c r="H113" i="63"/>
  <c r="H188" i="63"/>
  <c r="H371" i="63"/>
  <c r="J176" i="64"/>
  <c r="J175" i="64" s="1"/>
  <c r="J431" i="64"/>
  <c r="J335" i="64"/>
  <c r="J419" i="64"/>
  <c r="J418" i="64" s="1"/>
  <c r="J327" i="64"/>
  <c r="F423" i="40"/>
  <c r="H150" i="2"/>
  <c r="F422" i="40" s="1"/>
  <c r="H153" i="2"/>
  <c r="F425" i="40" s="1"/>
  <c r="H155" i="2"/>
  <c r="F427" i="40" s="1"/>
  <c r="H146" i="2"/>
  <c r="F416" i="40" s="1"/>
  <c r="F408" i="40"/>
  <c r="H139" i="2"/>
  <c r="F407" i="40" s="1"/>
  <c r="H128" i="2"/>
  <c r="F305" i="40" s="1"/>
  <c r="H123" i="2"/>
  <c r="H119" i="2"/>
  <c r="H114" i="2"/>
  <c r="F234" i="40" s="1"/>
  <c r="H109" i="2"/>
  <c r="H103" i="2"/>
  <c r="F431" i="40" s="1"/>
  <c r="H98" i="2"/>
  <c r="F365" i="40" s="1"/>
  <c r="H97" i="2"/>
  <c r="F364" i="40" s="1"/>
  <c r="H92" i="2"/>
  <c r="F348" i="40" s="1"/>
  <c r="H87" i="2"/>
  <c r="H76" i="2"/>
  <c r="F393" i="40" s="1"/>
  <c r="H75" i="2"/>
  <c r="F392" i="40" s="1"/>
  <c r="H71" i="2"/>
  <c r="F383" i="40" s="1"/>
  <c r="H66" i="2"/>
  <c r="F335" i="40" s="1"/>
  <c r="H64" i="2"/>
  <c r="F333" i="40" s="1"/>
  <c r="H59" i="2"/>
  <c r="F301" i="40" s="1"/>
  <c r="H54" i="2"/>
  <c r="H48" i="2"/>
  <c r="H43" i="2"/>
  <c r="F109" i="40" s="1"/>
  <c r="H41" i="2"/>
  <c r="F105" i="40" s="1"/>
  <c r="H31" i="2"/>
  <c r="F397" i="40" s="1"/>
  <c r="H27" i="2"/>
  <c r="H21" i="2"/>
  <c r="F388" i="40" s="1"/>
  <c r="J232" i="64" l="1"/>
  <c r="J231" i="64" s="1"/>
  <c r="J230" i="64" s="1"/>
  <c r="F154" i="65"/>
  <c r="F153" i="65" s="1"/>
  <c r="I420" i="63"/>
  <c r="I411" i="63" s="1"/>
  <c r="H420" i="63"/>
  <c r="H411" i="63" s="1"/>
  <c r="F251" i="40"/>
  <c r="E22" i="74"/>
  <c r="F265" i="40"/>
  <c r="E23" i="74"/>
  <c r="F53" i="40"/>
  <c r="E19" i="74"/>
  <c r="E18" i="74" s="1"/>
  <c r="H357" i="63"/>
  <c r="I357" i="63"/>
  <c r="I16" i="64"/>
  <c r="I15" i="64" s="1"/>
  <c r="F296" i="40"/>
  <c r="F20" i="65"/>
  <c r="F19" i="65" s="1"/>
  <c r="G20" i="65"/>
  <c r="G19" i="65" s="1"/>
  <c r="I22" i="63"/>
  <c r="H22" i="63"/>
  <c r="G96" i="65"/>
  <c r="F96" i="65"/>
  <c r="G182" i="65"/>
  <c r="G181" i="65" s="1"/>
  <c r="G180" i="65" s="1"/>
  <c r="F182" i="65"/>
  <c r="F181" i="65" s="1"/>
  <c r="F180" i="65" s="1"/>
  <c r="G210" i="65"/>
  <c r="G209" i="65" s="1"/>
  <c r="G200" i="65" s="1"/>
  <c r="F245" i="65"/>
  <c r="F244" i="65" s="1"/>
  <c r="F243" i="65" s="1"/>
  <c r="G245" i="65"/>
  <c r="G244" i="65" s="1"/>
  <c r="G243" i="65" s="1"/>
  <c r="F262" i="65"/>
  <c r="F261" i="65" s="1"/>
  <c r="F254" i="65" s="1"/>
  <c r="G262" i="65"/>
  <c r="G261" i="65" s="1"/>
  <c r="G254" i="65" s="1"/>
  <c r="G281" i="65"/>
  <c r="G280" i="65" s="1"/>
  <c r="G279" i="65" s="1"/>
  <c r="F281" i="65"/>
  <c r="F280" i="65" s="1"/>
  <c r="F285" i="65"/>
  <c r="F284" i="65" s="1"/>
  <c r="G308" i="65"/>
  <c r="G307" i="65" s="1"/>
  <c r="F308" i="65"/>
  <c r="F307" i="65" s="1"/>
  <c r="G312" i="65"/>
  <c r="G311" i="65" s="1"/>
  <c r="F312" i="65"/>
  <c r="F311" i="65" s="1"/>
  <c r="G322" i="65"/>
  <c r="G321" i="65" s="1"/>
  <c r="F322" i="65"/>
  <c r="F321" i="65" s="1"/>
  <c r="H262" i="63"/>
  <c r="H261" i="63" s="1"/>
  <c r="H256" i="63" s="1"/>
  <c r="H255" i="63" s="1"/>
  <c r="I262" i="63"/>
  <c r="I261" i="63" s="1"/>
  <c r="I256" i="63" s="1"/>
  <c r="I255" i="63" s="1"/>
  <c r="I200" i="63"/>
  <c r="H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0" i="63"/>
  <c r="H439" i="63" s="1"/>
  <c r="I440" i="63"/>
  <c r="I439" i="63" s="1"/>
  <c r="H393" i="63"/>
  <c r="I393" i="63"/>
  <c r="G117" i="65"/>
  <c r="G113" i="65" s="1"/>
  <c r="F117" i="65"/>
  <c r="F113" i="65" s="1"/>
  <c r="G60" i="65"/>
  <c r="G59" i="65" s="1"/>
  <c r="F60" i="65"/>
  <c r="F59" i="65" s="1"/>
  <c r="G49" i="65"/>
  <c r="F49" i="65"/>
  <c r="J174" i="64"/>
  <c r="G153" i="65"/>
  <c r="J302" i="64"/>
  <c r="J296" i="64" s="1"/>
  <c r="J160" i="64"/>
  <c r="J159" i="64" s="1"/>
  <c r="H243" i="63"/>
  <c r="H242" i="63" s="1"/>
  <c r="I433" i="63"/>
  <c r="I432" i="63" s="1"/>
  <c r="F236" i="40"/>
  <c r="F235" i="40" s="1"/>
  <c r="H47" i="2"/>
  <c r="H213" i="2"/>
  <c r="I72" i="63"/>
  <c r="J473" i="64"/>
  <c r="J376" i="64"/>
  <c r="H72" i="63"/>
  <c r="H321" i="63"/>
  <c r="H320" i="63" s="1"/>
  <c r="G29" i="65"/>
  <c r="G28" i="65" s="1"/>
  <c r="G327" i="65"/>
  <c r="G326" i="65" s="1"/>
  <c r="G325" i="65" s="1"/>
  <c r="H125" i="63"/>
  <c r="H124" i="63" s="1"/>
  <c r="H123" i="63" s="1"/>
  <c r="H370" i="63"/>
  <c r="H369" i="63" s="1"/>
  <c r="H368" i="63" s="1"/>
  <c r="I370" i="63"/>
  <c r="I369" i="63" s="1"/>
  <c r="I368" i="63" s="1"/>
  <c r="H433" i="63"/>
  <c r="H432" i="63" s="1"/>
  <c r="G37" i="65"/>
  <c r="H331" i="63"/>
  <c r="H327" i="63" s="1"/>
  <c r="I402" i="63"/>
  <c r="I401" i="63" s="1"/>
  <c r="I303" i="63"/>
  <c r="I302" i="63" s="1"/>
  <c r="J400" i="64"/>
  <c r="I145" i="63"/>
  <c r="I144" i="63" s="1"/>
  <c r="I143" i="63" s="1"/>
  <c r="H285" i="63"/>
  <c r="H284" i="63" s="1"/>
  <c r="G231" i="65"/>
  <c r="G230" i="65" s="1"/>
  <c r="I41" i="63"/>
  <c r="I40" i="63" s="1"/>
  <c r="I331" i="63"/>
  <c r="I327" i="63" s="1"/>
  <c r="F188" i="65"/>
  <c r="F187" i="65" s="1"/>
  <c r="I125" i="63"/>
  <c r="I124" i="63" s="1"/>
  <c r="I123" i="63" s="1"/>
  <c r="I167" i="63"/>
  <c r="I166" i="63" s="1"/>
  <c r="I153" i="63" s="1"/>
  <c r="F29" i="65"/>
  <c r="F28" i="65" s="1"/>
  <c r="F37" i="65"/>
  <c r="F170" i="65"/>
  <c r="F169" i="65" s="1"/>
  <c r="F231" i="65"/>
  <c r="F230" i="65" s="1"/>
  <c r="H167" i="63"/>
  <c r="H166" i="63" s="1"/>
  <c r="J23" i="64"/>
  <c r="I457" i="63"/>
  <c r="H402" i="63"/>
  <c r="H401" i="63" s="1"/>
  <c r="I105" i="63"/>
  <c r="I57" i="63"/>
  <c r="I56" i="63" s="1"/>
  <c r="I55" i="63" s="1"/>
  <c r="H57" i="63"/>
  <c r="H56" i="63" s="1"/>
  <c r="H55" i="63" s="1"/>
  <c r="H41" i="63"/>
  <c r="H40" i="63" s="1"/>
  <c r="I321" i="63"/>
  <c r="I320" i="63" s="1"/>
  <c r="I285" i="63"/>
  <c r="I284" i="63" s="1"/>
  <c r="H303" i="63"/>
  <c r="H302" i="63" s="1"/>
  <c r="H105" i="63"/>
  <c r="I385" i="63"/>
  <c r="G170" i="65"/>
  <c r="G169" i="65" s="1"/>
  <c r="H385" i="63"/>
  <c r="I35" i="63"/>
  <c r="I34" i="63" s="1"/>
  <c r="I33" i="63" s="1"/>
  <c r="H145" i="63"/>
  <c r="H144" i="63" s="1"/>
  <c r="H143" i="63" s="1"/>
  <c r="H35" i="63"/>
  <c r="H34" i="63" s="1"/>
  <c r="H33" i="63" s="1"/>
  <c r="H457" i="63"/>
  <c r="F269" i="65"/>
  <c r="G84" i="65"/>
  <c r="G83" i="65" s="1"/>
  <c r="F209" i="65"/>
  <c r="F200" i="65" s="1"/>
  <c r="J326" i="64"/>
  <c r="J325" i="64" s="1"/>
  <c r="J324" i="64" s="1"/>
  <c r="J323" i="64" s="1"/>
  <c r="F327" i="65"/>
  <c r="F326" i="65" s="1"/>
  <c r="F325" i="65" s="1"/>
  <c r="F221" i="65"/>
  <c r="G269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0" i="63"/>
  <c r="I410" i="63"/>
  <c r="E21" i="74"/>
  <c r="E17" i="74" s="1"/>
  <c r="E13" i="74" s="1"/>
  <c r="H94" i="63"/>
  <c r="I94" i="63"/>
  <c r="G18" i="65"/>
  <c r="F18" i="65"/>
  <c r="H160" i="63"/>
  <c r="H159" i="63" s="1"/>
  <c r="H153" i="63" s="1"/>
  <c r="J472" i="64"/>
  <c r="J439" i="64" s="1"/>
  <c r="J438" i="64" s="1"/>
  <c r="F279" i="65"/>
  <c r="G293" i="65"/>
  <c r="F293" i="65"/>
  <c r="I326" i="63"/>
  <c r="I325" i="63" s="1"/>
  <c r="H326" i="63"/>
  <c r="H325" i="63" s="1"/>
  <c r="H384" i="63"/>
  <c r="H383" i="63" s="1"/>
  <c r="H356" i="63" s="1"/>
  <c r="G95" i="65"/>
  <c r="G94" i="65" s="1"/>
  <c r="I384" i="63"/>
  <c r="I383" i="63" s="1"/>
  <c r="I356" i="63" s="1"/>
  <c r="F95" i="65"/>
  <c r="F94" i="65" s="1"/>
  <c r="G48" i="65"/>
  <c r="J213" i="64"/>
  <c r="J212" i="64" s="1"/>
  <c r="I279" i="63"/>
  <c r="I273" i="63" s="1"/>
  <c r="H279" i="63"/>
  <c r="H273" i="63" s="1"/>
  <c r="J109" i="64"/>
  <c r="H438" i="63"/>
  <c r="H437" i="63" s="1"/>
  <c r="H301" i="63"/>
  <c r="I438" i="63"/>
  <c r="I437" i="63" s="1"/>
  <c r="I301" i="63"/>
  <c r="J375" i="64"/>
  <c r="J358" i="64" s="1"/>
  <c r="J17" i="64"/>
  <c r="F48" i="65"/>
  <c r="I32" i="63"/>
  <c r="H32" i="63"/>
  <c r="F17" i="65" l="1"/>
  <c r="F16" i="65" s="1"/>
  <c r="G17" i="65"/>
  <c r="G16" i="65" s="1"/>
  <c r="J16" i="64"/>
  <c r="J15" i="64" s="1"/>
  <c r="H300" i="63"/>
  <c r="I300" i="63"/>
  <c r="I180" i="63"/>
  <c r="H180" i="63"/>
  <c r="H349" i="63"/>
  <c r="I349" i="63"/>
  <c r="I136" i="63"/>
  <c r="I16" i="63"/>
  <c r="H136" i="63"/>
  <c r="H16" i="63"/>
  <c r="F438" i="40"/>
  <c r="F434" i="40"/>
  <c r="F430" i="40"/>
  <c r="F429" i="40" s="1"/>
  <c r="F421" i="40"/>
  <c r="F424" i="40"/>
  <c r="F426" i="40"/>
  <c r="F417" i="40"/>
  <c r="F415" i="40"/>
  <c r="F413" i="40"/>
  <c r="F406" i="40"/>
  <c r="F396" i="40"/>
  <c r="F395" i="40" s="1"/>
  <c r="F394" i="40" s="1"/>
  <c r="F391" i="40"/>
  <c r="F390" i="40" s="1"/>
  <c r="F389" i="40" s="1"/>
  <c r="F387" i="40"/>
  <c r="F386" i="40" s="1"/>
  <c r="F385" i="40" s="1"/>
  <c r="F382" i="40"/>
  <c r="F381" i="40" s="1"/>
  <c r="F380" i="40" s="1"/>
  <c r="F375" i="40" s="1"/>
  <c r="F373" i="40"/>
  <c r="F372" i="40" s="1"/>
  <c r="F369" i="40"/>
  <c r="F368" i="40" s="1"/>
  <c r="F363" i="40"/>
  <c r="F362" i="40" s="1"/>
  <c r="F361" i="40" s="1"/>
  <c r="F359" i="40"/>
  <c r="F358" i="40" s="1"/>
  <c r="F356" i="40"/>
  <c r="F355" i="40" s="1"/>
  <c r="F351" i="40"/>
  <c r="F350" i="40" s="1"/>
  <c r="F349" i="40" s="1"/>
  <c r="F347" i="40"/>
  <c r="F346" i="40" s="1"/>
  <c r="F339" i="40"/>
  <c r="F338" i="40" s="1"/>
  <c r="F334" i="40"/>
  <c r="F332" i="40"/>
  <c r="F328" i="40"/>
  <c r="F327" i="40" s="1"/>
  <c r="F319" i="40"/>
  <c r="F318" i="40" s="1"/>
  <c r="F317" i="40" s="1"/>
  <c r="F311" i="40"/>
  <c r="F309" i="40"/>
  <c r="F315" i="40"/>
  <c r="F304" i="40"/>
  <c r="F303" i="40" s="1"/>
  <c r="F302" i="40" s="1"/>
  <c r="F300" i="40"/>
  <c r="F299" i="40" s="1"/>
  <c r="F298" i="40" s="1"/>
  <c r="F295" i="40"/>
  <c r="F294" i="40" s="1"/>
  <c r="F293" i="40" s="1"/>
  <c r="F292" i="40" s="1"/>
  <c r="F286" i="40"/>
  <c r="F284" i="40"/>
  <c r="F278" i="40"/>
  <c r="F277" i="40" s="1"/>
  <c r="F273" i="40"/>
  <c r="F272" i="40" s="1"/>
  <c r="F264" i="40"/>
  <c r="F258" i="40"/>
  <c r="F250" i="40"/>
  <c r="F248" i="40"/>
  <c r="F246" i="40"/>
  <c r="F241" i="40"/>
  <c r="F240" i="40" s="1"/>
  <c r="F239" i="40" s="1"/>
  <c r="F238" i="40" s="1"/>
  <c r="F233" i="40"/>
  <c r="F232" i="40" s="1"/>
  <c r="F227" i="40"/>
  <c r="F226" i="40" s="1"/>
  <c r="F222" i="40"/>
  <c r="F220" i="40"/>
  <c r="F216" i="40"/>
  <c r="F215" i="40" s="1"/>
  <c r="F214" i="40" s="1"/>
  <c r="F206" i="40"/>
  <c r="F202" i="40"/>
  <c r="F186" i="40"/>
  <c r="F184" i="40"/>
  <c r="F164" i="40"/>
  <c r="F162" i="40"/>
  <c r="F152" i="40"/>
  <c r="F147" i="40"/>
  <c r="F141" i="40"/>
  <c r="F134" i="40"/>
  <c r="F128" i="40"/>
  <c r="F138" i="40"/>
  <c r="F125" i="40"/>
  <c r="F123" i="40"/>
  <c r="F121" i="40"/>
  <c r="F118" i="40"/>
  <c r="F116" i="40"/>
  <c r="F108" i="40"/>
  <c r="F106" i="40"/>
  <c r="F104" i="40"/>
  <c r="F100" i="40"/>
  <c r="F98" i="40"/>
  <c r="F89" i="40"/>
  <c r="F86" i="40"/>
  <c r="F83" i="40"/>
  <c r="F80" i="40"/>
  <c r="F78" i="40"/>
  <c r="F74" i="40"/>
  <c r="F68" i="40"/>
  <c r="F59" i="40"/>
  <c r="F56" i="40"/>
  <c r="F55" i="40" s="1"/>
  <c r="F52" i="40"/>
  <c r="F50" i="40"/>
  <c r="F45" i="40"/>
  <c r="F42" i="40"/>
  <c r="F38" i="40"/>
  <c r="F34" i="40"/>
  <c r="F21" i="40"/>
  <c r="I600" i="51"/>
  <c r="I599" i="51" s="1"/>
  <c r="I598" i="51" s="1"/>
  <c r="I597" i="51" s="1"/>
  <c r="I593" i="51"/>
  <c r="I592" i="51" s="1"/>
  <c r="I591" i="51" s="1"/>
  <c r="I588" i="51"/>
  <c r="I587" i="51" s="1"/>
  <c r="I586" i="51" s="1"/>
  <c r="I581" i="51"/>
  <c r="I580" i="51" s="1"/>
  <c r="I579" i="51" s="1"/>
  <c r="I578" i="51" s="1"/>
  <c r="I574" i="51"/>
  <c r="I572" i="51"/>
  <c r="I569" i="51"/>
  <c r="I568" i="51" s="1"/>
  <c r="I565" i="51"/>
  <c r="I564" i="51" s="1"/>
  <c r="I559" i="51"/>
  <c r="I558" i="51" s="1"/>
  <c r="I542" i="51"/>
  <c r="I541" i="51" s="1"/>
  <c r="I538" i="51"/>
  <c r="I534" i="51"/>
  <c r="I517" i="51"/>
  <c r="I516" i="51" s="1"/>
  <c r="I515" i="51" s="1"/>
  <c r="I514" i="51" s="1"/>
  <c r="I512" i="51"/>
  <c r="I510" i="51"/>
  <c r="I508" i="51"/>
  <c r="I502" i="51"/>
  <c r="I501" i="51" s="1"/>
  <c r="I496" i="51"/>
  <c r="I495" i="51" s="1"/>
  <c r="I494" i="51" s="1"/>
  <c r="I493" i="51" s="1"/>
  <c r="I492" i="51" s="1"/>
  <c r="I488" i="51"/>
  <c r="I487" i="51" s="1"/>
  <c r="I486" i="51" s="1"/>
  <c r="I485" i="51" s="1"/>
  <c r="I484" i="51" s="1"/>
  <c r="I480" i="51"/>
  <c r="I476" i="51"/>
  <c r="I470" i="51"/>
  <c r="I467" i="51"/>
  <c r="I465" i="51"/>
  <c r="I460" i="51"/>
  <c r="I457" i="51"/>
  <c r="I455" i="51"/>
  <c r="I448" i="51"/>
  <c r="I447" i="51" s="1"/>
  <c r="I446" i="51" s="1"/>
  <c r="I445" i="51" s="1"/>
  <c r="I437" i="51"/>
  <c r="I436" i="51" s="1"/>
  <c r="I432" i="51"/>
  <c r="I430" i="51"/>
  <c r="I421" i="51"/>
  <c r="I420" i="51" s="1"/>
  <c r="I419" i="51" s="1"/>
  <c r="I418" i="51" s="1"/>
  <c r="I405" i="51"/>
  <c r="I404" i="51" s="1"/>
  <c r="I403" i="51" s="1"/>
  <c r="I402" i="51" s="1"/>
  <c r="I393" i="51"/>
  <c r="I392" i="51" s="1"/>
  <c r="I383" i="51"/>
  <c r="I382" i="51" s="1"/>
  <c r="I381" i="51" s="1"/>
  <c r="I380" i="51" s="1"/>
  <c r="I378" i="51"/>
  <c r="I377" i="51" s="1"/>
  <c r="I376" i="51" s="1"/>
  <c r="I362" i="51"/>
  <c r="I356" i="51"/>
  <c r="I342" i="51"/>
  <c r="I340" i="51"/>
  <c r="I330" i="51"/>
  <c r="I322" i="51"/>
  <c r="I316" i="51"/>
  <c r="I315" i="51" s="1"/>
  <c r="I314" i="51" s="1"/>
  <c r="I313" i="51" s="1"/>
  <c r="I309" i="51"/>
  <c r="I303" i="51"/>
  <c r="I300" i="51"/>
  <c r="I293" i="51"/>
  <c r="I292" i="51" s="1"/>
  <c r="I291" i="51" s="1"/>
  <c r="I290" i="51" s="1"/>
  <c r="I289" i="51" s="1"/>
  <c r="I288" i="51" s="1"/>
  <c r="I281" i="51"/>
  <c r="I280" i="51" s="1"/>
  <c r="I279" i="51" s="1"/>
  <c r="I277" i="51"/>
  <c r="I276" i="51" s="1"/>
  <c r="I275" i="51" s="1"/>
  <c r="I274" i="51" s="1"/>
  <c r="I269" i="51"/>
  <c r="I268" i="51" s="1"/>
  <c r="I267" i="51" s="1"/>
  <c r="I266" i="51" s="1"/>
  <c r="I265" i="51" s="1"/>
  <c r="I263" i="51"/>
  <c r="I262" i="51" s="1"/>
  <c r="I261" i="51" s="1"/>
  <c r="I260" i="51" s="1"/>
  <c r="I259" i="51" s="1"/>
  <c r="I658" i="51"/>
  <c r="I657" i="51" s="1"/>
  <c r="I656" i="51" s="1"/>
  <c r="I650" i="51"/>
  <c r="I625" i="51"/>
  <c r="I622" i="51"/>
  <c r="I619" i="51"/>
  <c r="I616" i="51"/>
  <c r="I610" i="51"/>
  <c r="I609" i="51" s="1"/>
  <c r="I608" i="51" s="1"/>
  <c r="I607" i="51" s="1"/>
  <c r="I606" i="51" s="1"/>
  <c r="I256" i="51"/>
  <c r="I255" i="51" s="1"/>
  <c r="I254" i="51" s="1"/>
  <c r="I253" i="51" s="1"/>
  <c r="I250" i="51"/>
  <c r="I249" i="51" s="1"/>
  <c r="I248" i="51" s="1"/>
  <c r="I247" i="51" s="1"/>
  <c r="I245" i="51"/>
  <c r="I244" i="51" s="1"/>
  <c r="I243" i="51" s="1"/>
  <c r="I242" i="51" s="1"/>
  <c r="I240" i="51"/>
  <c r="I239" i="51" s="1"/>
  <c r="I238" i="51" s="1"/>
  <c r="I237" i="51" s="1"/>
  <c r="I224" i="51"/>
  <c r="I223" i="51" s="1"/>
  <c r="I232" i="51"/>
  <c r="I217" i="51"/>
  <c r="I216" i="51" s="1"/>
  <c r="I215" i="51" s="1"/>
  <c r="I214" i="51" s="1"/>
  <c r="I213" i="51" s="1"/>
  <c r="I208" i="51"/>
  <c r="I205" i="51" s="1"/>
  <c r="I202" i="51"/>
  <c r="I201" i="51" s="1"/>
  <c r="I200" i="51" s="1"/>
  <c r="I196" i="51"/>
  <c r="I195" i="51" s="1"/>
  <c r="I189" i="51"/>
  <c r="I188" i="51" s="1"/>
  <c r="I170" i="51"/>
  <c r="I169" i="51" s="1"/>
  <c r="I168" i="51" s="1"/>
  <c r="I167" i="51" s="1"/>
  <c r="I164" i="51"/>
  <c r="I163" i="51" s="1"/>
  <c r="I158" i="51"/>
  <c r="I160" i="51"/>
  <c r="I150" i="51"/>
  <c r="I149" i="51" s="1"/>
  <c r="I148" i="51" s="1"/>
  <c r="I147" i="51" s="1"/>
  <c r="I146" i="51" s="1"/>
  <c r="I142" i="51"/>
  <c r="I141" i="51" s="1"/>
  <c r="I135" i="51"/>
  <c r="I134" i="51" s="1"/>
  <c r="I128" i="51"/>
  <c r="I124" i="51"/>
  <c r="I115" i="51"/>
  <c r="I120" i="51"/>
  <c r="I111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0" i="2"/>
  <c r="H619" i="2" s="1"/>
  <c r="H618" i="2" s="1"/>
  <c r="H617" i="2" s="1"/>
  <c r="H616" i="2" s="1"/>
  <c r="H614" i="2"/>
  <c r="H613" i="2" s="1"/>
  <c r="H612" i="2" s="1"/>
  <c r="H611" i="2" s="1"/>
  <c r="H610" i="2" s="1"/>
  <c r="H605" i="2"/>
  <c r="H604" i="2" s="1"/>
  <c r="H603" i="2" s="1"/>
  <c r="H602" i="2" s="1"/>
  <c r="H599" i="2"/>
  <c r="H598" i="2" s="1"/>
  <c r="H597" i="2" s="1"/>
  <c r="H591" i="2"/>
  <c r="H585" i="2"/>
  <c r="H574" i="2"/>
  <c r="H573" i="2" s="1"/>
  <c r="H572" i="2" s="1"/>
  <c r="H571" i="2" s="1"/>
  <c r="H566" i="2"/>
  <c r="H565" i="2" s="1"/>
  <c r="H564" i="2" s="1"/>
  <c r="H579" i="2"/>
  <c r="H578" i="2" s="1"/>
  <c r="H548" i="2"/>
  <c r="H544" i="2"/>
  <c r="H538" i="2"/>
  <c r="H535" i="2"/>
  <c r="H533" i="2"/>
  <c r="H528" i="2"/>
  <c r="H525" i="2"/>
  <c r="H523" i="2"/>
  <c r="H517" i="2"/>
  <c r="H514" i="2"/>
  <c r="H511" i="2"/>
  <c r="H508" i="2"/>
  <c r="H556" i="2"/>
  <c r="H555" i="2" s="1"/>
  <c r="H502" i="2"/>
  <c r="H501" i="2" s="1"/>
  <c r="H500" i="2" s="1"/>
  <c r="H497" i="2"/>
  <c r="H496" i="2" s="1"/>
  <c r="H495" i="2" s="1"/>
  <c r="H491" i="2"/>
  <c r="H490" i="2" s="1"/>
  <c r="H489" i="2" s="1"/>
  <c r="H488" i="2" s="1"/>
  <c r="H487" i="2" s="1"/>
  <c r="H484" i="2"/>
  <c r="H483" i="2" s="1"/>
  <c r="H482" i="2" s="1"/>
  <c r="H481" i="2" s="1"/>
  <c r="H480" i="2" s="1"/>
  <c r="H478" i="2"/>
  <c r="H477" i="2" s="1"/>
  <c r="H476" i="2" s="1"/>
  <c r="H475" i="2" s="1"/>
  <c r="H471" i="2"/>
  <c r="H469" i="2"/>
  <c r="H466" i="2"/>
  <c r="H465" i="2" s="1"/>
  <c r="H462" i="2"/>
  <c r="H461" i="2" s="1"/>
  <c r="H456" i="2"/>
  <c r="H455" i="2" s="1"/>
  <c r="H439" i="2"/>
  <c r="H438" i="2" s="1"/>
  <c r="H435" i="2"/>
  <c r="H431" i="2"/>
  <c r="H414" i="2"/>
  <c r="H413" i="2" s="1"/>
  <c r="H412" i="2" s="1"/>
  <c r="H411" i="2" s="1"/>
  <c r="H403" i="2"/>
  <c r="H402" i="2" s="1"/>
  <c r="H398" i="2"/>
  <c r="H396" i="2"/>
  <c r="H387" i="2"/>
  <c r="H386" i="2" s="1"/>
  <c r="H385" i="2" s="1"/>
  <c r="H384" i="2" s="1"/>
  <c r="H381" i="2"/>
  <c r="H380" i="2" s="1"/>
  <c r="H379" i="2" s="1"/>
  <c r="H378" i="2" s="1"/>
  <c r="H372" i="2"/>
  <c r="H370" i="2"/>
  <c r="H364" i="2"/>
  <c r="H363" i="2" s="1"/>
  <c r="H359" i="2"/>
  <c r="H358" i="2" s="1"/>
  <c r="H357" i="2" s="1"/>
  <c r="H356" i="2" s="1"/>
  <c r="H347" i="2"/>
  <c r="H346" i="2" s="1"/>
  <c r="H335" i="2"/>
  <c r="H334" i="2" s="1"/>
  <c r="H333" i="2" s="1"/>
  <c r="H332" i="2" s="1"/>
  <c r="H330" i="2"/>
  <c r="H329" i="2" s="1"/>
  <c r="H328" i="2" s="1"/>
  <c r="H314" i="2"/>
  <c r="H308" i="2"/>
  <c r="H294" i="2"/>
  <c r="H292" i="2"/>
  <c r="H282" i="2"/>
  <c r="H274" i="2"/>
  <c r="H268" i="2"/>
  <c r="H267" i="2" s="1"/>
  <c r="H266" i="2" s="1"/>
  <c r="H265" i="2" s="1"/>
  <c r="F323" i="40"/>
  <c r="F322" i="40" s="1"/>
  <c r="H255" i="2"/>
  <c r="H236" i="2"/>
  <c r="H235" i="2" s="1"/>
  <c r="H234" i="2" s="1"/>
  <c r="H233" i="2" s="1"/>
  <c r="H232" i="2" s="1"/>
  <c r="H230" i="2"/>
  <c r="H229" i="2" s="1"/>
  <c r="H223" i="2"/>
  <c r="H222" i="2" s="1"/>
  <c r="H209" i="2"/>
  <c r="H208" i="2" s="1"/>
  <c r="H207" i="2" s="1"/>
  <c r="H206" i="2" s="1"/>
  <c r="H204" i="2"/>
  <c r="H203" i="2" s="1"/>
  <c r="H202" i="2" s="1"/>
  <c r="H201" i="2" s="1"/>
  <c r="H198" i="2"/>
  <c r="H197" i="2" s="1"/>
  <c r="H192" i="2"/>
  <c r="H190" i="2"/>
  <c r="H194" i="2"/>
  <c r="H184" i="2"/>
  <c r="H183" i="2" s="1"/>
  <c r="H182" i="2" s="1"/>
  <c r="H181" i="2" s="1"/>
  <c r="H180" i="2" s="1"/>
  <c r="H177" i="2"/>
  <c r="H176" i="2" s="1"/>
  <c r="H175" i="2" s="1"/>
  <c r="H169" i="2"/>
  <c r="H168" i="2" s="1"/>
  <c r="H158" i="2"/>
  <c r="H149" i="2"/>
  <c r="H152" i="2"/>
  <c r="H154" i="2"/>
  <c r="H145" i="2"/>
  <c r="H138" i="2"/>
  <c r="H132" i="2"/>
  <c r="H131" i="2" s="1"/>
  <c r="H130" i="2" s="1"/>
  <c r="H129" i="2" s="1"/>
  <c r="H127" i="2"/>
  <c r="H126" i="2" s="1"/>
  <c r="H125" i="2" s="1"/>
  <c r="H124" i="2" s="1"/>
  <c r="H122" i="2"/>
  <c r="H121" i="2" s="1"/>
  <c r="H120" i="2" s="1"/>
  <c r="H118" i="2"/>
  <c r="H117" i="2" s="1"/>
  <c r="H116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7" i="41"/>
  <c r="C38" i="41"/>
  <c r="C35" i="41"/>
  <c r="C34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I523" i="51" l="1"/>
  <c r="I522" i="51" s="1"/>
  <c r="F201" i="40"/>
  <c r="F200" i="40" s="1"/>
  <c r="I321" i="51"/>
  <c r="I299" i="51"/>
  <c r="H273" i="2"/>
  <c r="F115" i="40"/>
  <c r="I585" i="51"/>
  <c r="I584" i="51" s="1"/>
  <c r="I583" i="51" s="1"/>
  <c r="I222" i="51"/>
  <c r="I221" i="51" s="1"/>
  <c r="H494" i="2"/>
  <c r="F67" i="40"/>
  <c r="F66" i="40" s="1"/>
  <c r="H420" i="2"/>
  <c r="H419" i="2" s="1"/>
  <c r="F20" i="40"/>
  <c r="F19" i="40" s="1"/>
  <c r="H135" i="2"/>
  <c r="F404" i="40" s="1"/>
  <c r="F403" i="40" s="1"/>
  <c r="F402" i="40" s="1"/>
  <c r="I110" i="51"/>
  <c r="I109" i="51" s="1"/>
  <c r="F253" i="40"/>
  <c r="F252" i="40" s="1"/>
  <c r="H15" i="63"/>
  <c r="I15" i="63"/>
  <c r="F412" i="40"/>
  <c r="F411" i="40" s="1"/>
  <c r="H144" i="2"/>
  <c r="H143" i="2" s="1"/>
  <c r="F308" i="40"/>
  <c r="F307" i="40" s="1"/>
  <c r="F245" i="40"/>
  <c r="F244" i="40" s="1"/>
  <c r="F41" i="40"/>
  <c r="F49" i="40"/>
  <c r="H22" i="2"/>
  <c r="I273" i="51"/>
  <c r="I272" i="51" s="1"/>
  <c r="I271" i="51" s="1"/>
  <c r="H189" i="2"/>
  <c r="H188" i="2" s="1"/>
  <c r="I155" i="51"/>
  <c r="I154" i="51" s="1"/>
  <c r="I204" i="51"/>
  <c r="I199" i="51" s="1"/>
  <c r="I198" i="51" s="1"/>
  <c r="I454" i="51"/>
  <c r="F77" i="40"/>
  <c r="F76" i="40" s="1"/>
  <c r="H522" i="2"/>
  <c r="I491" i="51"/>
  <c r="I475" i="51"/>
  <c r="I474" i="51" s="1"/>
  <c r="H543" i="2"/>
  <c r="H542" i="2" s="1"/>
  <c r="H584" i="2"/>
  <c r="H583" i="2" s="1"/>
  <c r="I643" i="51"/>
  <c r="I642" i="51" s="1"/>
  <c r="I641" i="51" s="1"/>
  <c r="I640" i="51" s="1"/>
  <c r="H554" i="2"/>
  <c r="H553" i="2" s="1"/>
  <c r="F337" i="40"/>
  <c r="H167" i="2"/>
  <c r="H166" i="2" s="1"/>
  <c r="H165" i="2" s="1"/>
  <c r="H164" i="2" s="1"/>
  <c r="I133" i="51"/>
  <c r="I132" i="51" s="1"/>
  <c r="I131" i="51" s="1"/>
  <c r="I130" i="51" s="1"/>
  <c r="I123" i="51"/>
  <c r="I122" i="51" s="1"/>
  <c r="H157" i="2"/>
  <c r="H156" i="2" s="1"/>
  <c r="F433" i="40"/>
  <c r="F432" i="40" s="1"/>
  <c r="H345" i="2"/>
  <c r="H342" i="2" s="1"/>
  <c r="I540" i="51"/>
  <c r="H437" i="2"/>
  <c r="I162" i="51"/>
  <c r="H196" i="2"/>
  <c r="F321" i="40"/>
  <c r="I464" i="51"/>
  <c r="H532" i="2"/>
  <c r="I615" i="51"/>
  <c r="I614" i="51" s="1"/>
  <c r="I613" i="51" s="1"/>
  <c r="I612" i="51" s="1"/>
  <c r="H577" i="2"/>
  <c r="H576" i="2" s="1"/>
  <c r="I194" i="51"/>
  <c r="I193" i="51" s="1"/>
  <c r="I192" i="51" s="1"/>
  <c r="H507" i="2"/>
  <c r="H506" i="2" s="1"/>
  <c r="H505" i="2" s="1"/>
  <c r="I571" i="51"/>
  <c r="I567" i="51" s="1"/>
  <c r="I230" i="51"/>
  <c r="I229" i="51" s="1"/>
  <c r="I32" i="51"/>
  <c r="I31" i="51" s="1"/>
  <c r="I30" i="51" s="1"/>
  <c r="I100" i="51"/>
  <c r="I563" i="51"/>
  <c r="I429" i="51"/>
  <c r="I428" i="51" s="1"/>
  <c r="H601" i="2"/>
  <c r="H454" i="2"/>
  <c r="H453" i="2" s="1"/>
  <c r="F428" i="40"/>
  <c r="F219" i="40"/>
  <c r="F218" i="40" s="1"/>
  <c r="F331" i="40"/>
  <c r="F330" i="40" s="1"/>
  <c r="I507" i="51"/>
  <c r="I506" i="51" s="1"/>
  <c r="I500" i="51" s="1"/>
  <c r="I499" i="51" s="1"/>
  <c r="I498" i="51" s="1"/>
  <c r="F345" i="40"/>
  <c r="F354" i="40"/>
  <c r="F353" i="40" s="1"/>
  <c r="H468" i="2"/>
  <c r="H464" i="2" s="1"/>
  <c r="I258" i="51"/>
  <c r="H62" i="2"/>
  <c r="H61" i="2" s="1"/>
  <c r="H60" i="2" s="1"/>
  <c r="I187" i="51"/>
  <c r="I186" i="51" s="1"/>
  <c r="I557" i="51"/>
  <c r="I556" i="51" s="1"/>
  <c r="F231" i="40"/>
  <c r="F230" i="40" s="1"/>
  <c r="H609" i="2"/>
  <c r="H228" i="2"/>
  <c r="H227" i="2" s="1"/>
  <c r="H226" i="2" s="1"/>
  <c r="F371" i="40"/>
  <c r="F326" i="40"/>
  <c r="F283" i="40"/>
  <c r="F282" i="40" s="1"/>
  <c r="F271" i="40" s="1"/>
  <c r="H460" i="2"/>
  <c r="H369" i="2"/>
  <c r="H368" i="2" s="1"/>
  <c r="H362" i="2" s="1"/>
  <c r="H361" i="2" s="1"/>
  <c r="H212" i="2"/>
  <c r="H211" i="2" s="1"/>
  <c r="H115" i="2"/>
  <c r="H39" i="2"/>
  <c r="H38" i="2" s="1"/>
  <c r="H37" i="2" s="1"/>
  <c r="I409" i="51"/>
  <c r="I408" i="51" s="1"/>
  <c r="I407" i="51" s="1"/>
  <c r="I236" i="51"/>
  <c r="I235" i="51" s="1"/>
  <c r="I178" i="51"/>
  <c r="I177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4" i="41"/>
  <c r="C37" i="41"/>
  <c r="F103" i="40"/>
  <c r="F102" i="40" s="1"/>
  <c r="F297" i="40"/>
  <c r="F61" i="40"/>
  <c r="F58" i="40" s="1"/>
  <c r="F54" i="40" s="1"/>
  <c r="F178" i="40"/>
  <c r="F140" i="40" s="1"/>
  <c r="F367" i="40"/>
  <c r="I81" i="51"/>
  <c r="I596" i="51"/>
  <c r="H82" i="2"/>
  <c r="H45" i="2"/>
  <c r="H44" i="2" s="1"/>
  <c r="H221" i="2"/>
  <c r="H220" i="2" s="1"/>
  <c r="H395" i="2"/>
  <c r="H394" i="2" s="1"/>
  <c r="H74" i="2"/>
  <c r="H73" i="2" s="1"/>
  <c r="H72" i="2" s="1"/>
  <c r="H252" i="2"/>
  <c r="H261" i="2"/>
  <c r="I166" i="51" l="1"/>
  <c r="F114" i="40"/>
  <c r="F113" i="40" s="1"/>
  <c r="H200" i="2"/>
  <c r="H251" i="2"/>
  <c r="I220" i="51"/>
  <c r="I219" i="51" s="1"/>
  <c r="H134" i="2"/>
  <c r="H104" i="2" s="1"/>
  <c r="F384" i="40"/>
  <c r="I298" i="51"/>
  <c r="I297" i="51" s="1"/>
  <c r="I296" i="51" s="1"/>
  <c r="I75" i="51"/>
  <c r="C14" i="41"/>
  <c r="I234" i="51"/>
  <c r="I453" i="51"/>
  <c r="I452" i="51" s="1"/>
  <c r="I451" i="51" s="1"/>
  <c r="I450" i="51" s="1"/>
  <c r="H552" i="2"/>
  <c r="I391" i="51"/>
  <c r="I390" i="51" s="1"/>
  <c r="F336" i="40"/>
  <c r="H271" i="2"/>
  <c r="H270" i="2" s="1"/>
  <c r="I319" i="51"/>
  <c r="I318" i="51" s="1"/>
  <c r="I521" i="51"/>
  <c r="I520" i="51" s="1"/>
  <c r="H389" i="2"/>
  <c r="H383" i="2" s="1"/>
  <c r="I423" i="51"/>
  <c r="I417" i="51" s="1"/>
  <c r="H418" i="2"/>
  <c r="H417" i="2" s="1"/>
  <c r="I153" i="51"/>
  <c r="I152" i="51" s="1"/>
  <c r="F306" i="40"/>
  <c r="H187" i="2"/>
  <c r="H186" i="2" s="1"/>
  <c r="H582" i="2"/>
  <c r="H581" i="2" s="1"/>
  <c r="I605" i="51"/>
  <c r="I604" i="51" s="1"/>
  <c r="I562" i="51"/>
  <c r="I561" i="51" s="1"/>
  <c r="C84" i="41"/>
  <c r="C83" i="41" s="1"/>
  <c r="F366" i="40"/>
  <c r="H459" i="2"/>
  <c r="H458" i="2" s="1"/>
  <c r="F325" i="40"/>
  <c r="H36" i="2"/>
  <c r="I22" i="51"/>
  <c r="D33" i="42"/>
  <c r="F40" i="40"/>
  <c r="F18" i="40" s="1"/>
  <c r="H225" i="2"/>
  <c r="F243" i="40"/>
  <c r="F65" i="40"/>
  <c r="H521" i="2"/>
  <c r="H520" i="2" s="1"/>
  <c r="H493" i="2" s="1"/>
  <c r="I191" i="51"/>
  <c r="F17" i="40" l="1"/>
  <c r="F16" i="40" s="1"/>
  <c r="H250" i="2"/>
  <c r="H249" i="2" s="1"/>
  <c r="H248" i="2" s="1"/>
  <c r="H247" i="2" s="1"/>
  <c r="I16" i="51"/>
  <c r="H16" i="2"/>
  <c r="I145" i="51"/>
  <c r="I295" i="51"/>
  <c r="I287" i="51" s="1"/>
  <c r="H486" i="2"/>
  <c r="I519" i="51"/>
  <c r="I490" i="51" s="1"/>
  <c r="H179" i="2"/>
  <c r="C111" i="41"/>
  <c r="H416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<sst xmlns="http://schemas.openxmlformats.org/spreadsheetml/2006/main" count="17577" uniqueCount="934">
  <si>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</si>
  <si>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</si>
  <si>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</si>
  <si>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</si>
  <si>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</si>
  <si>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</si>
  <si>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</si>
  <si>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</si>
  <si>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</si>
  <si>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</si>
  <si>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</si>
  <si>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</si>
  <si>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</si>
  <si>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</si>
  <si>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</si>
  <si>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</si>
  <si>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</si>
  <si>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</si>
  <si>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</si>
  <si>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</si>
  <si>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</si>
  <si>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</si>
  <si>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</si>
  <si>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</si>
  <si>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</si>
  <si>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</si>
  <si>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</si>
  <si>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</si>
  <si>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</si>
  <si>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</si>
  <si>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</si>
  <si>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</si>
  <si>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</si>
  <si>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</si>
  <si>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</si>
  <si>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</si>
  <si>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</si>
  <si>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</si>
  <si>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</si>
  <si>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</si>
  <si>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</si>
  <si>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</si>
  <si>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</si>
  <si>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</si>
  <si>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</si>
  <si>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</si>
  <si>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</si>
  <si>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</si>
  <si>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</si>
  <si>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</si>
  <si>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</si>
  <si>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</si>
  <si>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</si>
  <si>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</si>
  <si>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</si>
  <si>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</si>
  <si>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</si>
  <si>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</si>
  <si>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</si>
  <si>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</si>
  <si>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</si>
  <si>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</si>
  <si>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</si>
  <si>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</si>
  <si>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</si>
  <si>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</si>
  <si>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</si>
  <si>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</si>
  <si>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</si>
  <si>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</si>
  <si>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</si>
  <si>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</si>
  <si>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</si>
  <si>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</si>
  <si>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</si>
  <si>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</si>
  <si>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</si>
  <si>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</si>
  <si>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</si>
  <si>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</si>
  <si>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</si>
  <si>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</si>
  <si>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</si>
  <si>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</si>
  <si>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</si>
  <si>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</si>
  <si>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</si>
  <si>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</si>
  <si>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</si>
  <si>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</si>
  <si>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</si>
  <si>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</si>
  <si>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</si>
  <si>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</si>
  <si>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</si>
  <si>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</si>
  <si>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</si>
  <si>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</si>
  <si>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</si>
  <si>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</si>
  <si>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</si>
  <si>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</si>
  <si>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</si>
  <si>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</si>
  <si>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</si>
  <si>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</si>
  <si>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</si>
  <si>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</si>
  <si>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</si>
  <si>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</si>
  <si>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</si>
  <si>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</si>
  <si>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</si>
  <si>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</si>
  <si>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</si>
  <si>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</si>
  <si>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</si>
  <si>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</si>
  <si>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</si>
  <si>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</si>
  <si>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</si>
  <si>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</si>
  <si>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</si>
  <si>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</si>
  <si>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</si>
  <si>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</si>
  <si>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</si>
  <si>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</si>
  <si>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</si>
  <si>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</si>
  <si>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</si>
  <si>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</si>
  <si>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</si>
  <si>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</si>
  <si>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</si>
  <si>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</si>
  <si>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</si>
  <si>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</si>
  <si>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</si>
  <si>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</si>
  <si>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</si>
  <si>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</si>
  <si>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</si>
  <si>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</si>
  <si>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</si>
  <si>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</si>
  <si>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</si>
  <si>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</si>
  <si>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</si>
  <si>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</si>
  <si>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</si>
  <si>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</si>
  <si>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</si>
  <si>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</si>
  <si>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</si>
  <si>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</si>
  <si>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</si>
  <si>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</si>
  <si>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</si>
  <si>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</si>
  <si>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</si>
  <si>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</si>
  <si>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</si>
  <si>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</si>
  <si>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</si>
  <si>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</si>
  <si>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</si>
  <si>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</si>
  <si>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</si>
  <si>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</si>
  <si>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</si>
  <si>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</si>
  <si>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</si>
  <si>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</si>
  <si>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</si>
  <si>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</si>
  <si>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</si>
  <si>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</si>
  <si>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</si>
  <si>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</si>
  <si>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</si>
  <si>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</si>
  <si>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</si>
  <si>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</si>
  <si>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</si>
  <si>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</si>
  <si>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</si>
  <si>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</si>
  <si>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</si>
  <si>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</si>
  <si>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</si>
  <si>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</si>
  <si>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</si>
  <si>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</si>
  <si>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</si>
  <si>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</si>
  <si>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</si>
  <si>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</si>
  <si>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</si>
  <si>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</si>
  <si>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</si>
  <si>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</si>
  <si>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</si>
  <si>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</si>
  <si>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</si>
  <si>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</si>
  <si>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</si>
  <si>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</si>
  <si>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</si>
  <si>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</si>
  <si>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</si>
  <si>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</si>
  <si>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</si>
  <si>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</si>
  <si>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</si>
  <si>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</si>
  <si>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</si>
  <si>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</si>
  <si>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</si>
  <si>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</si>
  <si>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</si>
  <si>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</si>
  <si>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</si>
  <si>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</si>
  <si>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</si>
  <si>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</si>
  <si>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</si>
  <si>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</si>
  <si>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</si>
  <si>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</si>
  <si>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</si>
  <si>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</si>
  <si>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</si>
  <si>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</si>
  <si>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</si>
  <si>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</si>
  <si>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</si>
  <si>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</si>
  <si>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</si>
  <si>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</si>
  <si>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</si>
  <si>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</si>
  <si>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</si>
  <si>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</si>
  <si>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</si>
  <si>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</si>
  <si>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</si>
  <si>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</si>
  <si>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</si>
  <si>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</si>
  <si>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</si>
  <si>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</si>
  <si>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</si>
  <si>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</si>
  <si>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</si>
  <si>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</si>
  <si>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</si>
  <si>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</si>
  <si>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</si>
  <si>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</si>
  <si>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</si>
  <si>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</si>
  <si>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</si>
  <si>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</si>
  <si>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</si>
  <si>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</si>
  <si>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</si>
  <si>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</si>
  <si>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</si>
  <si>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</si>
  <si>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</si>
  <si>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</si>
  <si>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</si>
  <si>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</si>
  <si>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</si>
  <si>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</si>
  <si>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</si>
  <si>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</si>
  <si>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</si>
  <si>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</si>
  <si>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</si>
  <si>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</si>
  <si>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</si>
  <si>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</si>
  <si>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</si>
  <si>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</si>
  <si>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</si>
  <si>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</si>
  <si>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</si>
  <si>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</si>
  <si>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</si>
  <si>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</si>
  <si>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</si>
  <si>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</si>
  <si>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</si>
  <si>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</si>
  <si>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</si>
  <si>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</si>
  <si>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</si>
  <si>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</si>
  <si>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</si>
  <si>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</si>
  <si>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</si>
  <si>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</si>
  <si>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</si>
  <si>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</si>
  <si>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</si>
  <si>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</si>
  <si>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</si>
  <si>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</si>
  <si>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</si>
  <si>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</si>
  <si>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</si>
  <si>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</si>
  <si>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</si>
  <si>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</si>
  <si>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</si>
  <si>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</si>
  <si>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</si>
  <si>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</si>
  <si>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</si>
  <si>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</si>
  <si>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</si>
  <si>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</si>
  <si>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</si>
  <si>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</si>
  <si>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</si>
  <si>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</si>
  <si>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</si>
  <si>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</si>
  <si>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</si>
  <si>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</si>
  <si>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</si>
  <si>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</si>
  <si>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</si>
  <si>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</si>
  <si>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</si>
  <si>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</si>
  <si>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</si>
  <si>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</si>
  <si>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</si>
  <si>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</si>
  <si>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</si>
  <si>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</si>
  <si>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</si>
  <si>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</si>
  <si>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</si>
  <si>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</si>
  <si>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</si>
  <si>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</si>
  <si>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</si>
  <si>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</si>
  <si>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</si>
  <si>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</si>
  <si>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</si>
  <si>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</si>
  <si>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</si>
  <si>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</si>
  <si>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</si>
  <si>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</si>
  <si>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</si>
  <si>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</si>
  <si>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</si>
  <si>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</si>
  <si>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</si>
  <si>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</si>
  <si>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</si>
  <si>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</si>
  <si>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</si>
  <si>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</si>
  <si>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</si>
  <si>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</si>
  <si>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</si>
  <si>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</si>
  <si>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</si>
  <si>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</si>
  <si>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</si>
  <si>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</si>
  <si>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</si>
  <si>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</si>
  <si>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</si>
  <si>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</si>
  <si>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</si>
  <si>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</si>
  <si>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</si>
  <si>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</si>
  <si>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</si>
  <si>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</si>
  <si>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</si>
  <si>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</si>
  <si>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</si>
  <si>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</si>
  <si>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</si>
  <si>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</si>
  <si>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</si>
  <si>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</si>
  <si>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</si>
  <si>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</si>
  <si>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</si>
  <si>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</si>
  <si>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</si>
  <si>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</si>
  <si>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</si>
  <si>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</si>
  <si>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</si>
  <si>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</si>
  <si>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</si>
  <si>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</si>
  <si>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</si>
  <si>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</si>
  <si>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</si>
  <si>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</si>
  <si>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</si>
  <si>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</si>
  <si>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</si>
  <si>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</si>
  <si>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</si>
  <si>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</si>
  <si>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</si>
  <si>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</si>
  <si>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</si>
  <si>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</si>
  <si>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</si>
  <si>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</si>
  <si>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</si>
  <si>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</si>
  <si>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</si>
  <si>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</si>
  <si>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</si>
  <si>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</si>
  <si>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</si>
  <si>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</si>
  <si>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</si>
  <si>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</si>
  <si>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</si>
  <si>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</si>
  <si>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</si>
  <si>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</si>
  <si>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</si>
  <si>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</si>
  <si>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</si>
  <si>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</si>
  <si>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</si>
  <si>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</si>
  <si>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</si>
  <si>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</si>
  <si>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</si>
  <si>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</si>
  <si>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</si>
  <si>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</si>
  <si>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</si>
  <si>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</si>
  <si>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</si>
  <si>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</si>
  <si>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</si>
  <si>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</si>
  <si>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</si>
  <si>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</si>
  <si>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</si>
  <si>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</si>
  <si>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</si>
  <si>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</si>
  <si>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</si>
  <si>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</si>
  <si>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</si>
  <si>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</si>
  <si>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</si>
  <si>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</si>
  <si>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</si>
  <si>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</si>
  <si>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</si>
  <si>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</si>
  <si>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</si>
  <si>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</si>
  <si>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</si>
  <si>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</si>
  <si>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</si>
  <si>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</si>
  <si>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</si>
  <si>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</si>
  <si>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</si>
  <si>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</si>
  <si>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</si>
  <si>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</si>
  <si>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</si>
  <si>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</si>
  <si>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</si>
  <si>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</si>
  <si>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</si>
  <si>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</si>
  <si>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</si>
  <si>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</si>
  <si>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</si>
  <si>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</si>
  <si>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</si>
  <si>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</si>
  <si>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</si>
  <si>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</si>
  <si>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</si>
  <si>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</si>
  <si>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</si>
  <si>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</si>
  <si>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</si>
  <si>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</si>
  <si>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</si>
  <si>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</si>
  <si>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</si>
  <si>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</si>
  <si>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</si>
  <si>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</si>
  <si>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</si>
  <si>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</si>
  <si>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</si>
  <si>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</si>
  <si>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</si>
  <si>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</si>
  <si>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</si>
  <si>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</si>
  <si>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</si>
  <si>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</si>
  <si>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</si>
  <si>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</si>
  <si>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</si>
  <si>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</si>
  <si>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</si>
  <si>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</si>
  <si>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</si>
  <si>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</si>
  <si>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</si>
  <si>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</si>
  <si>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</si>
  <si>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</si>
  <si>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</si>
  <si>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</si>
  <si>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</si>
  <si>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</si>
  <si>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</si>
  <si>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</si>
  <si>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</si>
  <si>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</si>
  <si>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</si>
  <si>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</si>
  <si>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</si>
  <si>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</si>
  <si>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</si>
  <si>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</si>
  <si>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</si>
  <si>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</si>
  <si>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</si>
  <si>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</si>
  <si>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</si>
  <si>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</si>
  <si>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</si>
  <si>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</si>
  <si>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</si>
  <si>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</si>
  <si>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</si>
  <si>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</si>
  <si>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</si>
  <si>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</si>
  <si>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</si>
  <si>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</si>
  <si>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</si>
  <si>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</si>
  <si>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</si>
  <si>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</si>
  <si>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</si>
  <si>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</si>
  <si>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</si>
  <si>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</si>
  <si>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</si>
  <si>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</si>
  <si>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</si>
  <si>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</si>
  <si>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</si>
  <si>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</si>
  <si>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</si>
  <si>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</si>
  <si>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</si>
  <si>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</si>
  <si>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</si>
  <si>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</si>
  <si>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</si>
  <si>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</si>
  <si>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</si>
  <si>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</si>
  <si>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</si>
  <si>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</si>
  <si>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</si>
  <si>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</si>
  <si>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</si>
  <si>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</si>
  <si>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</si>
  <si>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</si>
  <si>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</si>
  <si>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</si>
  <si>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</si>
  <si>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</si>
  <si>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</si>
  <si>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</si>
  <si>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</si>
  <si>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</si>
  <si>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</si>
  <si>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</si>
  <si>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</si>
  <si>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</si>
  <si>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</si>
  <si>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</si>
  <si>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</si>
  <si>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</si>
  <si>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</si>
  <si>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</si>
  <si>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</si>
  <si>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</si>
  <si>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</si>
  <si>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</si>
  <si>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</si>
  <si>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</si>
  <si>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</si>
  <si>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</si>
  <si>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</si>
  <si>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</si>
  <si>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</si>
  <si>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</si>
  <si>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</si>
  <si>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</si>
  <si>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</si>
  <si>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</si>
  <si>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</si>
  <si>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</si>
  <si>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</si>
  <si>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</si>
  <si>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</si>
  <si>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</si>
  <si>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</si>
  <si>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</si>
  <si>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</si>
  <si>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</si>
  <si>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</si>
  <si>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</si>
  <si>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</si>
  <si>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</si>
  <si>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</si>
  <si>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</si>
  <si>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</si>
  <si>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</si>
  <si>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</si>
  <si>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</si>
  <si>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</si>
  <si>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</si>
  <si>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</si>
  <si>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</si>
  <si>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</si>
  <si>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</si>
  <si>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</si>
  <si>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</si>
  <si>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</si>
  <si>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</si>
  <si>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</si>
  <si>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</si>
  <si>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</si>
  <si>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</si>
  <si>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</si>
  <si>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</si>
  <si>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</si>
  <si>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</si>
  <si>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</si>
  <si>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</si>
  <si>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</si>
  <si>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</si>
  <si>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</si>
  <si>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</si>
  <si>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</si>
  <si>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</si>
  <si>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</si>
  <si>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</si>
  <si>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</si>
  <si>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</si>
  <si>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</si>
  <si>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</si>
  <si>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</si>
  <si>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</si>
  <si>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</si>
  <si>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</si>
  <si>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</si>
  <si>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</si>
  <si>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</si>
  <si>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</si>
  <si>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</si>
  <si>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</si>
  <si>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</si>
  <si>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</si>
  <si>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</si>
  <si>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</si>
  <si>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</si>
  <si>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</si>
  <si>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</si>
  <si>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</si>
  <si>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</si>
  <si>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</si>
  <si>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</si>
  <si>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</si>
  <si>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</si>
  <si>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</si>
  <si>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</si>
  <si>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</si>
  <si>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</si>
  <si>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</si>
  <si>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</si>
  <si>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</si>
  <si>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</si>
  <si>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</si>
  <si>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</si>
  <si>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</si>
  <si>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</si>
  <si>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</si>
  <si>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</si>
  <si>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</si>
  <si>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</si>
  <si>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</si>
  <si>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</si>
  <si>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</si>
  <si>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</si>
  <si>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</si>
  <si>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</si>
  <si>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</si>
  <si>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</si>
  <si>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</si>
  <si>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</si>
  <si>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</si>
  <si>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</si>
  <si>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</si>
  <si>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</si>
  <si>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</si>
  <si>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</si>
  <si>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</si>
  <si>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</si>
  <si>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</si>
  <si>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</si>
  <si>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</si>
  <si>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</si>
  <si>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</si>
  <si>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</si>
  <si>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</si>
  <si>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</si>
  <si>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</si>
  <si>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</si>
  <si>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</si>
  <si>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</si>
  <si>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</si>
  <si>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</si>
  <si>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</si>
  <si>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</si>
  <si>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</si>
  <si>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</si>
  <si>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>Объем привлечения средств в 2023 году (рублей)</t>
  </si>
  <si>
    <t>Объем погашения средств в 2023 году (рублей)</t>
  </si>
  <si>
    <t>Объем бюджетных ассигнований на исполнение гарантий по возможным гарантийным случаям в 2023 году, 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</si>
  <si>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</si>
  <si>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</si>
  <si>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</si>
  <si>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</si>
  <si>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</si>
  <si>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</si>
  <si>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</si>
  <si>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</si>
  <si>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</si>
  <si>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</si>
  <si>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</si>
  <si>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</si>
  <si>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</si>
  <si>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</si>
  <si>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</si>
  <si>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</si>
  <si>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</si>
  <si>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</si>
  <si>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</si>
  <si>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</si>
  <si>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</si>
  <si>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</si>
  <si>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</si>
  <si>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</si>
  <si>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</si>
  <si>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</si>
  <si>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</si>
  <si>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</si>
  <si>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</si>
  <si>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</si>
  <si>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</si>
  <si>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</si>
  <si>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</si>
  <si>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</si>
  <si>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</si>
  <si>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</si>
  <si>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</si>
  <si>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</si>
  <si>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</si>
  <si>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</si>
  <si>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</si>
  <si>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</si>
  <si>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</si>
  <si>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</si>
  <si>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</si>
  <si>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</si>
  <si>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</si>
  <si>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</si>
  <si>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</si>
  <si>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</si>
  <si>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</si>
  <si>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</si>
  <si>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</si>
  <si>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</si>
  <si>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</si>
  <si>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</si>
  <si>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</si>
  <si>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</si>
  <si>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</si>
  <si>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</si>
  <si>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</si>
  <si>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</si>
  <si>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</si>
  <si>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</si>
  <si>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</si>
  <si>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</si>
  <si>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</si>
  <si>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</si>
  <si>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</si>
  <si>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</si>
  <si>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</si>
  <si>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</si>
  <si>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</si>
  <si>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</si>
  <si>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</si>
  <si>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</si>
  <si>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</si>
  <si>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</si>
  <si>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</si>
  <si>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</si>
  <si>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</si>
  <si>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</si>
  <si>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Курской области на 2021 год и на  </t>
  </si>
  <si>
    <t xml:space="preserve">                                                                      от __ декабря 2021 года № __</t>
  </si>
  <si>
    <t>бюджета Поныровского района Курской области на 2022 год</t>
  </si>
  <si>
    <t xml:space="preserve">                                                                      плановый период 2022 и 2023 годов"   </t>
  </si>
  <si>
    <t xml:space="preserve">                                                                      от _ декабря 2021 года № __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</si>
  <si>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</si>
  <si>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</si>
  <si>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</si>
  <si>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</si>
  <si>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</si>
  <si>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                                            от __ декабря 2021 года № __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</si>
  <si>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</si>
  <si>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</si>
  <si>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</si>
  <si>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</si>
  <si>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от __ декабря 2021 года № __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</si>
  <si>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</si>
  <si>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</si>
  <si>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</si>
  <si>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</si>
  <si>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от __ декабря 2021 года № 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</si>
  <si>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</si>
  <si>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</si>
  <si>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</si>
  <si>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</si>
  <si>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</si>
  <si>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плановый период 2023 и 2024 годов" </t>
  </si>
  <si>
    <t xml:space="preserve">                                                                                                    от __ декабря 2021 года № __</t>
  </si>
  <si>
    <t>Курской области на 2022 год</t>
  </si>
  <si>
    <t>Объем погашения средств             в 2022 году (рублей)</t>
  </si>
  <si>
    <t xml:space="preserve">Курской области на 2022 год и на </t>
  </si>
  <si>
    <t xml:space="preserve">плановый период 2023 и 2024 годов» </t>
  </si>
  <si>
    <t>Курской области на плановый период 2023 и 2024 годов</t>
  </si>
  <si>
    <t>Объем привлечения средств в 2024 году (рублей)</t>
  </si>
  <si>
    <t>Объем погашения средств в 2024 году (рублей)</t>
  </si>
  <si>
    <t xml:space="preserve">Курской области на 2022 год и на плановый </t>
  </si>
  <si>
    <t xml:space="preserve">период 2023 и 2024 годов» </t>
  </si>
  <si>
    <t>Поныровского района Курской области на 2022 год</t>
  </si>
  <si>
    <t>1.1. Перечень подлежащих предоставлению муниципальных гарантий Поныровского района в 2022 году</t>
  </si>
  <si>
    <t>Поныровского района по возможным гарантийным случаям, в 2022 году</t>
  </si>
  <si>
    <t>Поныровского района Курской области на 2023 - 2024 годы</t>
  </si>
  <si>
    <t>1.1. Перечень подлежащих предоставлению муниципальных гарантий Поныровского района Курской области в 2023 и 2024 годах</t>
  </si>
  <si>
    <t>Поныровского района Курской области по возможным гарантийным случаям, в 2023 и 2024 годах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</si>
  <si>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</si>
  <si>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</si>
  <si>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</si>
  <si>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                       от __ декабря 2021 года № __</t>
  </si>
  <si>
    <t xml:space="preserve">                                                в 2022 году</t>
  </si>
  <si>
    <t xml:space="preserve"> в плановом периоде 2023 и 2024  годов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</si>
  <si>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</si>
  <si>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</si>
  <si>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                               от __ декабря 2021 года № __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</si>
  <si>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</si>
  <si>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</si>
  <si>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</si>
  <si>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</si>
  <si>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</si>
  <si>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</si>
  <si>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</si>
  <si>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</si>
  <si>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</si>
  <si>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                                                                                                     Приложение № 11</t>
  </si>
  <si>
    <t>Приложение № 13</t>
  </si>
  <si>
    <t xml:space="preserve">                                                                        Приложение № 15</t>
  </si>
  <si>
    <t xml:space="preserve">                                                                        Приложение № 16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</si>
  <si>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</si>
  <si>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</si>
  <si>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</si>
  <si>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</si>
  <si>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</si>
  <si>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</si>
  <si>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</si>
  <si>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</si>
  <si>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</si>
  <si>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</si>
  <si>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</si>
  <si>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</si>
  <si>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Реализация проекта "Народный бюджет" по капитальному ремонту помещений 1-ого этажа здания МКОУ "Поныровская средняя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</si>
  <si>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здания № 1 и навесов входных групп МКОУ "Поныровская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</si>
  <si>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системы отопления здания МКОУ "Возовская средняя общеобразовательная школа" Поныровского района Курской области</t>
  </si>
  <si>
    <t>Реализация проекта "Народный бюджет" по капитальному ремонту системы отопления с заменой теплового узла в здании №1 и замена теплового узла в здании №2   МКДОУ "Поныровский детский сад "Ромашка" Поныровского района Курской области</t>
  </si>
  <si>
    <t>Капитальный ремонт помещений 1-ого этажа здания МКОУ "Поныровская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</si>
  <si>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здания № 1 и навесов входных групп МКОУ "Поныровская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</si>
  <si>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системы отопления здания МКОУ "Возовская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</si>
  <si>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системы отопления с заменой теплового узла в здании №1 и замена теплового узла в здании №2   МКДОУ "Поныровский детский сад "Ромашка" Поныровского района Курской области в рамках реализации проекта "Народный бюджет"</t>
  </si>
  <si>
    <t>Капитальный ремонт кровли и устройство санузла в Молодежном центре МКУК "Поныровский центр культуры и досуга" Поныровского района Курской области в рамках реализации проекта "Народный бюджет"</t>
  </si>
  <si>
    <t>Благоустройство сквера у здания МКУК "Поныровский центр культуры и досуга" Поныровского района Курской области в рамках реализации проекта "Народный бюджет"</t>
  </si>
  <si>
    <t>Реализация проекта "Народный бюджет" по капитальному ремонту кровли и устройство санузла в Молодежном центре МКУК "Поныровский центр культуры и досуга" Поныровского района Курской области</t>
  </si>
  <si>
    <t>Реализация проекта "Народный бюджет" по благоустройству сквера у здания МКУК "Поныровский центр культуры и досуга" Поныровского района Курской области</t>
  </si>
  <si>
    <t>мбт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</si>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</sst>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4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7" fillId="0" borderId="22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D25" sqref="D25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74" t="s">
        <v>318</v>
      </c>
      <c r="D1" s="675"/>
    </row>
    <row r="2" spans="2:4" x14ac:dyDescent="0.25">
      <c r="C2" s="674" t="s">
        <v>319</v>
      </c>
      <c r="D2" s="675"/>
    </row>
    <row r="3" spans="2:4" x14ac:dyDescent="0.25">
      <c r="C3" s="674" t="s">
        <v>320</v>
      </c>
      <c r="D3" s="675"/>
    </row>
    <row r="4" spans="2:4" x14ac:dyDescent="0.25">
      <c r="C4" s="674" t="s">
        <v>321</v>
      </c>
      <c r="D4" s="675"/>
    </row>
    <row r="5" spans="2:4" x14ac:dyDescent="0.25">
      <c r="C5" s="674" t="s">
        <v>851</v>
      </c>
      <c r="D5" s="675"/>
    </row>
    <row r="6" spans="2:4" x14ac:dyDescent="0.25">
      <c r="C6" s="671" t="s">
        <v>852</v>
      </c>
      <c r="D6" s="672"/>
    </row>
    <row r="7" spans="2:4" x14ac:dyDescent="0.25">
      <c r="C7" s="671" t="s">
        <v>841</v>
      </c>
      <c r="D7" s="672"/>
    </row>
    <row r="8" spans="2:4" x14ac:dyDescent="0.25">
      <c r="C8" s="673"/>
      <c r="D8" s="673"/>
    </row>
    <row r="9" spans="2:4" x14ac:dyDescent="0.25">
      <c r="C9" s="357"/>
      <c r="D9" s="357"/>
    </row>
    <row r="10" spans="2:4" ht="18.75" x14ac:dyDescent="0.25">
      <c r="C10" s="364" t="s">
        <v>322</v>
      </c>
    </row>
    <row r="11" spans="2:4" ht="18.75" x14ac:dyDescent="0.25">
      <c r="C11" s="364" t="s">
        <v>842</v>
      </c>
    </row>
    <row r="12" spans="2:4" ht="18.75" x14ac:dyDescent="0.25">
      <c r="C12" s="364"/>
    </row>
    <row r="13" spans="2:4" x14ac:dyDescent="0.25">
      <c r="D13" s="4" t="s">
        <v>512</v>
      </c>
    </row>
    <row r="14" spans="2:4" ht="53.25" customHeight="1" x14ac:dyDescent="0.25">
      <c r="B14" s="365" t="s">
        <v>323</v>
      </c>
      <c r="C14" s="12" t="s">
        <v>324</v>
      </c>
      <c r="D14" s="50" t="s">
        <v>5</v>
      </c>
    </row>
    <row r="15" spans="2:4" ht="31.5" x14ac:dyDescent="0.25">
      <c r="B15" s="543" t="s">
        <v>325</v>
      </c>
      <c r="C15" s="541" t="s">
        <v>326</v>
      </c>
      <c r="D15" s="542">
        <f>SUM(D16,D25)</f>
        <v>10000000</v>
      </c>
    </row>
    <row r="16" spans="2:4" ht="31.5" x14ac:dyDescent="0.25">
      <c r="B16" s="197" t="s">
        <v>327</v>
      </c>
      <c r="C16" s="130" t="s">
        <v>328</v>
      </c>
      <c r="D16" s="525">
        <f>SUM(D17,D21)</f>
        <v>10000000</v>
      </c>
    </row>
    <row r="17" spans="2:4" ht="15.75" x14ac:dyDescent="0.25">
      <c r="B17" s="198" t="s">
        <v>329</v>
      </c>
      <c r="C17" s="45" t="s">
        <v>330</v>
      </c>
      <c r="D17" s="530">
        <f>SUM(D18)</f>
        <v>-459016122</v>
      </c>
    </row>
    <row r="18" spans="2:4" ht="15.75" x14ac:dyDescent="0.25">
      <c r="B18" s="199" t="s">
        <v>331</v>
      </c>
      <c r="C18" s="200" t="s">
        <v>332</v>
      </c>
      <c r="D18" s="531">
        <f>SUM(D19)</f>
        <v>-459016122</v>
      </c>
    </row>
    <row r="19" spans="2:4" ht="15.75" x14ac:dyDescent="0.25">
      <c r="B19" s="199" t="s">
        <v>333</v>
      </c>
      <c r="C19" s="200" t="s">
        <v>334</v>
      </c>
      <c r="D19" s="531">
        <f>SUM(D20)</f>
        <v>-459016122</v>
      </c>
    </row>
    <row r="20" spans="2:4" ht="31.5" x14ac:dyDescent="0.25">
      <c r="B20" s="199" t="s">
        <v>335</v>
      </c>
      <c r="C20" s="200" t="s">
        <v>336</v>
      </c>
      <c r="D20" s="527">
        <v>-459016122</v>
      </c>
    </row>
    <row r="21" spans="2:4" ht="15.75" x14ac:dyDescent="0.25">
      <c r="B21" s="198" t="s">
        <v>337</v>
      </c>
      <c r="C21" s="45" t="s">
        <v>338</v>
      </c>
      <c r="D21" s="530">
        <f>SUM(D22)</f>
        <v>469016122</v>
      </c>
    </row>
    <row r="22" spans="2:4" ht="15.75" x14ac:dyDescent="0.25">
      <c r="B22" s="199" t="s">
        <v>339</v>
      </c>
      <c r="C22" s="200" t="s">
        <v>340</v>
      </c>
      <c r="D22" s="532">
        <f>SUM(D23)</f>
        <v>469016122</v>
      </c>
    </row>
    <row r="23" spans="2:4" ht="15.75" x14ac:dyDescent="0.25">
      <c r="B23" s="199" t="s">
        <v>341</v>
      </c>
      <c r="C23" s="200" t="s">
        <v>342</v>
      </c>
      <c r="D23" s="532">
        <f>SUM(D24)</f>
        <v>469016122</v>
      </c>
    </row>
    <row r="24" spans="2:4" ht="31.5" x14ac:dyDescent="0.25">
      <c r="B24" s="199" t="s">
        <v>343</v>
      </c>
      <c r="C24" s="202" t="s">
        <v>344</v>
      </c>
      <c r="D24" s="527">
        <v>469016122</v>
      </c>
    </row>
    <row r="25" spans="2:4" ht="31.5" x14ac:dyDescent="0.25">
      <c r="B25" s="197" t="s">
        <v>345</v>
      </c>
      <c r="C25" s="130" t="s">
        <v>346</v>
      </c>
      <c r="D25" s="525">
        <f>SUM(D26)</f>
        <v>0</v>
      </c>
    </row>
    <row r="26" spans="2:4" ht="31.5" x14ac:dyDescent="0.25">
      <c r="B26" s="203" t="s">
        <v>347</v>
      </c>
      <c r="C26" s="204" t="s">
        <v>348</v>
      </c>
      <c r="D26" s="526">
        <f>SUM(D27,D30)</f>
        <v>0</v>
      </c>
    </row>
    <row r="27" spans="2:4" ht="31.5" x14ac:dyDescent="0.25">
      <c r="B27" s="201" t="s">
        <v>349</v>
      </c>
      <c r="C27" s="150" t="s">
        <v>350</v>
      </c>
      <c r="D27" s="528">
        <f>SUM(D28)</f>
        <v>500000</v>
      </c>
    </row>
    <row r="28" spans="2:4" ht="45.75" customHeight="1" x14ac:dyDescent="0.25">
      <c r="B28" s="199" t="s">
        <v>351</v>
      </c>
      <c r="C28" s="200" t="s">
        <v>352</v>
      </c>
      <c r="D28" s="531">
        <f>SUM(D29)</f>
        <v>500000</v>
      </c>
    </row>
    <row r="29" spans="2:4" ht="63" x14ac:dyDescent="0.25">
      <c r="B29" s="199" t="s">
        <v>353</v>
      </c>
      <c r="C29" s="200" t="s">
        <v>354</v>
      </c>
      <c r="D29" s="529">
        <v>500000</v>
      </c>
    </row>
    <row r="30" spans="2:4" ht="31.5" x14ac:dyDescent="0.25">
      <c r="B30" s="201" t="s">
        <v>355</v>
      </c>
      <c r="C30" s="150" t="s">
        <v>356</v>
      </c>
      <c r="D30" s="528">
        <f>SUM(D31)</f>
        <v>-500000</v>
      </c>
    </row>
    <row r="31" spans="2:4" ht="47.25" x14ac:dyDescent="0.25">
      <c r="B31" s="199" t="s">
        <v>357</v>
      </c>
      <c r="C31" s="200" t="s">
        <v>358</v>
      </c>
      <c r="D31" s="531">
        <f>SUM(D32)</f>
        <v>-500000</v>
      </c>
    </row>
    <row r="32" spans="2:4" ht="47.25" x14ac:dyDescent="0.25">
      <c r="B32" s="199" t="s">
        <v>359</v>
      </c>
      <c r="C32" s="200" t="s">
        <v>360</v>
      </c>
      <c r="D32" s="529">
        <v>-500000</v>
      </c>
    </row>
    <row r="33" spans="2:4" ht="15.75" x14ac:dyDescent="0.25">
      <c r="B33" s="205"/>
      <c r="C33" s="206" t="s">
        <v>361</v>
      </c>
      <c r="D33" s="533">
        <f>SUM(D15)</f>
        <v>10000000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1"/>
  <sheetViews>
    <sheetView topLeftCell="A190" zoomScaleNormal="100" workbookViewId="0">
      <selection activeCell="F200" sqref="F200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4" customWidth="1"/>
    <col min="8" max="8" width="5.5703125" customWidth="1"/>
  </cols>
  <sheetData>
    <row r="1" spans="1:8" x14ac:dyDescent="0.25">
      <c r="B1" s="689" t="s">
        <v>900</v>
      </c>
      <c r="C1" s="689"/>
      <c r="D1" s="689"/>
      <c r="E1" s="689"/>
      <c r="F1" s="689"/>
    </row>
    <row r="2" spans="1:8" x14ac:dyDescent="0.25">
      <c r="B2" s="689" t="s">
        <v>93</v>
      </c>
      <c r="C2" s="689"/>
      <c r="D2" s="689"/>
      <c r="E2" s="689"/>
      <c r="F2" s="689"/>
    </row>
    <row r="3" spans="1:8" x14ac:dyDescent="0.25">
      <c r="B3" s="689" t="s">
        <v>94</v>
      </c>
      <c r="C3" s="689"/>
      <c r="D3" s="689"/>
      <c r="E3" s="689"/>
      <c r="F3" s="689"/>
    </row>
    <row r="4" spans="1:8" x14ac:dyDescent="0.25">
      <c r="B4" s="370" t="s">
        <v>95</v>
      </c>
      <c r="C4" s="370"/>
      <c r="D4" s="370"/>
      <c r="E4" s="370"/>
      <c r="F4" s="487"/>
      <c r="G4" s="487"/>
      <c r="H4" s="126"/>
    </row>
    <row r="5" spans="1:8" x14ac:dyDescent="0.25">
      <c r="B5" s="370" t="s">
        <v>858</v>
      </c>
      <c r="C5" s="370"/>
      <c r="D5" s="370"/>
      <c r="E5" s="370"/>
      <c r="F5" s="487"/>
      <c r="G5" s="487"/>
      <c r="H5" s="126"/>
    </row>
    <row r="6" spans="1:8" x14ac:dyDescent="0.25">
      <c r="B6" s="368" t="s">
        <v>859</v>
      </c>
      <c r="C6" s="368"/>
      <c r="D6" s="368"/>
      <c r="E6" s="368"/>
      <c r="F6" s="488"/>
      <c r="G6" s="488"/>
    </row>
    <row r="7" spans="1:8" x14ac:dyDescent="0.25">
      <c r="B7" s="4" t="s">
        <v>860</v>
      </c>
      <c r="C7" s="4"/>
      <c r="D7" s="4"/>
      <c r="E7" s="4"/>
      <c r="F7" s="489"/>
      <c r="G7" s="489"/>
    </row>
    <row r="8" spans="1:8" x14ac:dyDescent="0.25">
      <c r="B8" s="632"/>
      <c r="C8" s="4"/>
      <c r="D8" s="4"/>
      <c r="E8" s="4"/>
      <c r="F8" s="489"/>
      <c r="G8" s="489"/>
    </row>
    <row r="9" spans="1:8" x14ac:dyDescent="0.25">
      <c r="B9" s="4"/>
      <c r="C9" s="4"/>
      <c r="D9" s="4"/>
      <c r="E9" s="4"/>
      <c r="F9" s="489"/>
      <c r="G9" s="489"/>
    </row>
    <row r="10" spans="1:8" ht="18.75" customHeight="1" x14ac:dyDescent="0.25">
      <c r="A10" s="678" t="s">
        <v>241</v>
      </c>
      <c r="B10" s="678"/>
      <c r="C10" s="678"/>
      <c r="D10" s="678"/>
      <c r="E10" s="678"/>
      <c r="F10" s="678"/>
    </row>
    <row r="11" spans="1:8" ht="18.75" customHeight="1" x14ac:dyDescent="0.25">
      <c r="A11" s="678" t="s">
        <v>242</v>
      </c>
      <c r="B11" s="678"/>
      <c r="C11" s="678"/>
      <c r="D11" s="678"/>
      <c r="E11" s="678"/>
      <c r="F11" s="678"/>
    </row>
    <row r="12" spans="1:8" ht="18.75" customHeight="1" x14ac:dyDescent="0.25">
      <c r="A12" s="678" t="s">
        <v>243</v>
      </c>
      <c r="B12" s="678"/>
      <c r="C12" s="678"/>
      <c r="D12" s="678"/>
      <c r="E12" s="678"/>
      <c r="F12" s="678"/>
    </row>
    <row r="13" spans="1:8" ht="18.75" customHeight="1" x14ac:dyDescent="0.25">
      <c r="A13" s="678" t="s">
        <v>864</v>
      </c>
      <c r="B13" s="678"/>
      <c r="C13" s="678"/>
      <c r="D13" s="678"/>
      <c r="E13" s="678"/>
    </row>
    <row r="14" spans="1:8" ht="15.75" x14ac:dyDescent="0.25">
      <c r="B14" s="359"/>
      <c r="C14" s="359"/>
      <c r="D14" s="359"/>
      <c r="E14" s="359"/>
      <c r="G14" s="484" t="s">
        <v>512</v>
      </c>
    </row>
    <row r="15" spans="1:8" ht="38.25" customHeight="1" x14ac:dyDescent="0.25">
      <c r="A15" s="50" t="s">
        <v>0</v>
      </c>
      <c r="B15" s="686" t="s">
        <v>3</v>
      </c>
      <c r="C15" s="687"/>
      <c r="D15" s="688"/>
      <c r="E15" s="50" t="s">
        <v>4</v>
      </c>
      <c r="F15" s="10" t="s">
        <v>754</v>
      </c>
      <c r="G15" s="10" t="s">
        <v>857</v>
      </c>
    </row>
    <row r="16" spans="1:8" ht="15.75" x14ac:dyDescent="0.25">
      <c r="A16" s="471" t="s">
        <v>662</v>
      </c>
      <c r="B16" s="456"/>
      <c r="C16" s="472"/>
      <c r="D16" s="473"/>
      <c r="E16" s="460"/>
      <c r="F16" s="448">
        <f>SUM(F17+F293+F331)</f>
        <v>430963175</v>
      </c>
      <c r="G16" s="448">
        <f>SUM(G17+G293+G331)</f>
        <v>441003867</v>
      </c>
    </row>
    <row r="17" spans="1:7" ht="29.25" customHeight="1" x14ac:dyDescent="0.25">
      <c r="A17" s="483" t="s">
        <v>656</v>
      </c>
      <c r="B17" s="474"/>
      <c r="C17" s="475"/>
      <c r="D17" s="476"/>
      <c r="E17" s="477"/>
      <c r="F17" s="490">
        <f>SUM(F18+F48+F94+F180+F187+F200+F216+F221+F230+F243+F254+F269+F279+F288)</f>
        <v>399686552</v>
      </c>
      <c r="G17" s="490">
        <f>SUM(G18+G48+G94+G180+G187+G200+G216+G221+G230+G243+G254+G269+G279+G288)</f>
        <v>405800954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SUM(F19+F28+F37)</f>
        <v>34434766</v>
      </c>
      <c r="G18" s="485">
        <f>SUM(G19+G28+G37)</f>
        <v>34434766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14271527</v>
      </c>
      <c r="G19" s="491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SUM(F21+F24)</f>
        <v>14271527</v>
      </c>
      <c r="G20" s="436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  <c r="G21" s="432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SUM(прил6!H361)</f>
        <v>3150</v>
      </c>
      <c r="G22" s="435">
        <f>SUM(прил6!I361)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SUM(прил6!H362)</f>
        <v>569700</v>
      </c>
      <c r="G23" s="435">
        <f>SUM(прил6!I362)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32">
        <f>SUM(F25:F27)</f>
        <v>13698677</v>
      </c>
      <c r="G24" s="432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35">
        <f>SUM(прил6!H306)</f>
        <v>12786179</v>
      </c>
      <c r="G25" s="435">
        <f>SUM(прил6!I306)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35">
        <f>SUM(прил6!H307)</f>
        <v>880434</v>
      </c>
      <c r="G26" s="435">
        <f>SUM(прил6!I307)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35">
        <f>SUM(прил6!H308)</f>
        <v>32064</v>
      </c>
      <c r="G27" s="435">
        <f>SUM(прил6!I308)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92">
        <f>SUM(F29)</f>
        <v>13183260</v>
      </c>
      <c r="G28" s="492">
        <f>SUM(G29)</f>
        <v>13183260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33">
        <f>SUM(F30+F33)</f>
        <v>13183260</v>
      </c>
      <c r="G29" s="433">
        <f>SUM(G30+G33)</f>
        <v>13183260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32">
        <f>SUM(F31:F32)</f>
        <v>491627</v>
      </c>
      <c r="G30" s="432">
        <f>SUM(G31:G32)</f>
        <v>491627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35">
        <f>SUM(прил6!H366)</f>
        <v>2548</v>
      </c>
      <c r="G31" s="435">
        <f>SUM(прил6!I366)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35">
        <f>SUM(прил6!H367)</f>
        <v>489079</v>
      </c>
      <c r="G32" s="435">
        <f>SUM(прил6!I367)</f>
        <v>489079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32">
        <f>SUM(F34:F36)</f>
        <v>12691633</v>
      </c>
      <c r="G33" s="432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35">
        <f>SUM(прил6!H312)</f>
        <v>12027043</v>
      </c>
      <c r="G34" s="435">
        <f>SUM(прил6!I312)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35">
        <f>SUM(прил6!H313)</f>
        <v>655744</v>
      </c>
      <c r="G35" s="435">
        <f>SUM(прил6!I313)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35">
        <f>SUM(прил6!H314)</f>
        <v>8846</v>
      </c>
      <c r="G36" s="435">
        <f>SUM(прил6!I314)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92">
        <f>SUM(F38+F41)</f>
        <v>6979979</v>
      </c>
      <c r="G37" s="492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33">
        <f>SUM(F39)</f>
        <v>1193609</v>
      </c>
      <c r="G38" s="433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32">
        <f>SUM(F40:F40)</f>
        <v>1193609</v>
      </c>
      <c r="G39" s="432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35">
        <f>SUM(прил6!H330)</f>
        <v>1193609</v>
      </c>
      <c r="G40" s="435">
        <f>SUM(прил6!I330)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33">
        <f>SUM(F42+F44)</f>
        <v>5786370</v>
      </c>
      <c r="G41" s="433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32">
        <f>SUM(F43)</f>
        <v>59958</v>
      </c>
      <c r="G42" s="432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35">
        <f>SUM(прил6!H333)</f>
        <v>59958</v>
      </c>
      <c r="G43" s="435">
        <f>SUM(прил6!I333)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32">
        <f>SUM(F45:F47)</f>
        <v>5726412</v>
      </c>
      <c r="G44" s="432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35">
        <f>SUM(прил6!H335)</f>
        <v>5557190</v>
      </c>
      <c r="G45" s="435">
        <f>SUM(прил6!I335)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35">
        <f>SUM(прил6!H336)</f>
        <v>169022</v>
      </c>
      <c r="G46" s="435">
        <f>SUM(прил6!I336)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35">
        <f>SUM(прил6!H337)</f>
        <v>200</v>
      </c>
      <c r="G47" s="435">
        <f>SUM(прил6!I337)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85">
        <f>SUM(F49+F59+F83)</f>
        <v>56335608</v>
      </c>
      <c r="G48" s="485">
        <f>SUM(G49+G59+G83)</f>
        <v>60941263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92">
        <f>SUM(F50)</f>
        <v>3946262</v>
      </c>
      <c r="G49" s="492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33">
        <f>SUM(+F51+F57+F54)</f>
        <v>3946262</v>
      </c>
      <c r="G50" s="433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32">
        <f>SUM(F52:F53)</f>
        <v>2677600</v>
      </c>
      <c r="G51" s="432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35">
        <f>SUM(прил6!H442)</f>
        <v>2467600</v>
      </c>
      <c r="G52" s="435">
        <f>SUM(прил6!I442)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35">
        <f>SUM(прил6!H443)</f>
        <v>210000</v>
      </c>
      <c r="G53" s="435">
        <f>SUM(прил6!I443)</f>
        <v>210000</v>
      </c>
    </row>
    <row r="54" spans="1:7" s="43" customFormat="1" ht="47.25" customHeight="1" x14ac:dyDescent="0.25">
      <c r="A54" s="99" t="s">
        <v>736</v>
      </c>
      <c r="B54" s="265" t="s">
        <v>211</v>
      </c>
      <c r="C54" s="266" t="s">
        <v>10</v>
      </c>
      <c r="D54" s="267" t="s">
        <v>735</v>
      </c>
      <c r="E54" s="28"/>
      <c r="F54" s="432">
        <f>SUM(F55:F56)</f>
        <v>669400</v>
      </c>
      <c r="G54" s="432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735</v>
      </c>
      <c r="E55" s="2" t="s">
        <v>13</v>
      </c>
      <c r="F55" s="435">
        <f>SUM(прил6!H445)</f>
        <v>603520</v>
      </c>
      <c r="G55" s="435">
        <f>SUM(прил6!I445)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735</v>
      </c>
      <c r="E56" s="2" t="s">
        <v>16</v>
      </c>
      <c r="F56" s="435">
        <f>SUM(прил6!H446)</f>
        <v>65880</v>
      </c>
      <c r="G56" s="435">
        <f>SUM(прил6!I446)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32">
        <f>SUM(F58)</f>
        <v>599262</v>
      </c>
      <c r="G57" s="432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35">
        <f>SUM(прил6!H448)</f>
        <v>599262</v>
      </c>
      <c r="G58" s="435">
        <f>SUM(прил6!I448)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92">
        <f>SUM(F60)</f>
        <v>46256162</v>
      </c>
      <c r="G59" s="492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33">
        <f>SUM(F61+F63+F66+F69+F72+F79+F81+F75+F77)</f>
        <v>46256162</v>
      </c>
      <c r="G60" s="433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32">
        <f>SUM(F62)</f>
        <v>1389456</v>
      </c>
      <c r="G61" s="432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35">
        <f>SUM(прил6!H415)</f>
        <v>1389456</v>
      </c>
      <c r="G62" s="435">
        <f>SUM(прил6!I415)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32">
        <f>SUM(F64:F65)</f>
        <v>45070</v>
      </c>
      <c r="G63" s="432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35">
        <f>SUM(прил6!H372)</f>
        <v>640</v>
      </c>
      <c r="G64" s="435">
        <f>SUM(прил6!I372)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35">
        <f>SUM(прил6!H373)</f>
        <v>44430</v>
      </c>
      <c r="G65" s="435">
        <f>SUM(прил6!I373)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32">
        <f>SUM(F67:F68)</f>
        <v>170185</v>
      </c>
      <c r="G66" s="432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35">
        <f>SUM(прил6!H375)</f>
        <v>2100</v>
      </c>
      <c r="G67" s="435">
        <f>SUM(прил6!I375)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35">
        <f>SUM(прил6!H376)</f>
        <v>168085</v>
      </c>
      <c r="G68" s="435">
        <f>SUM(прил6!I376)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32">
        <f>SUM(F70:F71)</f>
        <v>3559174</v>
      </c>
      <c r="G69" s="432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35">
        <f>SUM(прил6!H378)</f>
        <v>34400</v>
      </c>
      <c r="G70" s="435">
        <f>SUM(прил6!I378)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35">
        <f>SUM(прил6!H379)</f>
        <v>3524774</v>
      </c>
      <c r="G71" s="435">
        <f>SUM(прил6!I379)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32">
        <f>SUM(F73:F74)</f>
        <v>305950</v>
      </c>
      <c r="G72" s="432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35">
        <f>SUM(прил6!H381)</f>
        <v>3850</v>
      </c>
      <c r="G73" s="435">
        <f>SUM(прил6!I381)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35">
        <f>SUM(прил6!H382)</f>
        <v>302100</v>
      </c>
      <c r="G74" s="435">
        <f>SUM(прил6!I382)</f>
        <v>302100</v>
      </c>
    </row>
    <row r="75" spans="1:7" s="43" customFormat="1" ht="17.25" customHeight="1" x14ac:dyDescent="0.25">
      <c r="A75" s="99" t="s">
        <v>733</v>
      </c>
      <c r="B75" s="220" t="s">
        <v>182</v>
      </c>
      <c r="C75" s="221" t="s">
        <v>10</v>
      </c>
      <c r="D75" s="267" t="s">
        <v>732</v>
      </c>
      <c r="E75" s="31"/>
      <c r="F75" s="432">
        <f>SUM(F76)</f>
        <v>37508771</v>
      </c>
      <c r="G75" s="432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732</v>
      </c>
      <c r="E76" s="271" t="s">
        <v>39</v>
      </c>
      <c r="F76" s="435">
        <f>SUM(прил6!H417)</f>
        <v>37508771</v>
      </c>
      <c r="G76" s="435">
        <f>SUM(прил6!I417)</f>
        <v>39869771</v>
      </c>
    </row>
    <row r="77" spans="1:7" s="43" customFormat="1" ht="31.5" customHeight="1" x14ac:dyDescent="0.25">
      <c r="A77" s="99" t="s">
        <v>734</v>
      </c>
      <c r="B77" s="220" t="s">
        <v>182</v>
      </c>
      <c r="C77" s="221" t="s">
        <v>10</v>
      </c>
      <c r="D77" s="267" t="s">
        <v>731</v>
      </c>
      <c r="E77" s="31"/>
      <c r="F77" s="432">
        <f>SUM(F78)</f>
        <v>736566</v>
      </c>
      <c r="G77" s="432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731</v>
      </c>
      <c r="E78" s="271" t="s">
        <v>16</v>
      </c>
      <c r="F78" s="435">
        <f>SUM(прил6!H419)</f>
        <v>736566</v>
      </c>
      <c r="G78" s="435">
        <f>SUM(прил6!I419)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621</v>
      </c>
      <c r="E79" s="30"/>
      <c r="F79" s="432">
        <f>SUM(F80)</f>
        <v>2538990</v>
      </c>
      <c r="G79" s="432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621</v>
      </c>
      <c r="E80" s="53">
        <v>300</v>
      </c>
      <c r="F80" s="435">
        <f>SUM(прил6!H355)</f>
        <v>2538990</v>
      </c>
      <c r="G80" s="435">
        <f>SUM(прил6!I355)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32">
        <f>SUM(F82)</f>
        <v>2000</v>
      </c>
      <c r="G81" s="432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35">
        <f>SUM(прил6!H452)</f>
        <v>2000</v>
      </c>
      <c r="G82" s="435">
        <f>SUM(прил6!I452)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92">
        <f>SUM(F84+F91)</f>
        <v>6133184</v>
      </c>
      <c r="G83" s="492">
        <f>SUM(G84+G91)</f>
        <v>8344551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33">
        <f>SUM(F85+F87+F89)</f>
        <v>6133184</v>
      </c>
      <c r="G84" s="433">
        <f>SUM(G85+G87+G89)</f>
        <v>6302452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32">
        <f>SUM(F86)</f>
        <v>1004100</v>
      </c>
      <c r="G85" s="432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35">
        <f>SUM(прил6!H37)</f>
        <v>1004100</v>
      </c>
      <c r="G86" s="435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32">
        <f>SUM(F88:F88)</f>
        <v>5108084</v>
      </c>
      <c r="G87" s="432">
        <f>SUM(G88:G88)</f>
        <v>5277352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35">
        <f>SUM(прил6!H423)</f>
        <v>5108084</v>
      </c>
      <c r="G88" s="435">
        <f>SUM(прил6!I423)</f>
        <v>5277352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32">
        <f>SUM(F90)</f>
        <v>21000</v>
      </c>
      <c r="G89" s="432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35">
        <f>SUM(прил6!H39+прил6!H278+прил6!H456)</f>
        <v>21000</v>
      </c>
      <c r="G90" s="435">
        <f>SUM(прил6!I39+прил6!I278+прил6!I456)</f>
        <v>21000</v>
      </c>
    </row>
    <row r="91" spans="1:7" s="43" customFormat="1" ht="33" customHeight="1" x14ac:dyDescent="0.25">
      <c r="A91" s="314" t="s">
        <v>908</v>
      </c>
      <c r="B91" s="328" t="s">
        <v>210</v>
      </c>
      <c r="C91" s="329" t="s">
        <v>12</v>
      </c>
      <c r="D91" s="330" t="s">
        <v>384</v>
      </c>
      <c r="E91" s="321"/>
      <c r="F91" s="433">
        <f>SUM(F92)</f>
        <v>0</v>
      </c>
      <c r="G91" s="433">
        <f>SUM(G92)</f>
        <v>2042099</v>
      </c>
    </row>
    <row r="92" spans="1:7" s="43" customFormat="1" ht="51" customHeight="1" x14ac:dyDescent="0.25">
      <c r="A92" s="27" t="s">
        <v>909</v>
      </c>
      <c r="B92" s="123" t="s">
        <v>210</v>
      </c>
      <c r="C92" s="159" t="s">
        <v>12</v>
      </c>
      <c r="D92" s="151" t="s">
        <v>910</v>
      </c>
      <c r="E92" s="30"/>
      <c r="F92" s="432">
        <f>SUM(F93)</f>
        <v>0</v>
      </c>
      <c r="G92" s="432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910</v>
      </c>
      <c r="E93" s="53">
        <v>100</v>
      </c>
      <c r="F93" s="435">
        <f>SUM(прил6!H426)</f>
        <v>0</v>
      </c>
      <c r="G93" s="435">
        <f>SUM(прил6!I426)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85">
        <f>SUM(F95+F153+F165+F169)</f>
        <v>282688753</v>
      </c>
      <c r="G94" s="485">
        <f>SUM(G95+G153+G165+G169)</f>
        <v>282884581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92">
        <f>SUM(F96+F113+F144+F150+F147)</f>
        <v>259044676</v>
      </c>
      <c r="G95" s="492">
        <f>SUM(G96+G113+G144+G150+G147)</f>
        <v>259240504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33">
        <f>SUM(F97+F99+F102+F104+F107+F109)</f>
        <v>36689076</v>
      </c>
      <c r="G96" s="433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32">
        <f>SUM(F98)</f>
        <v>1985092</v>
      </c>
      <c r="G97" s="432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35">
        <f>SUM(прил6!H431)</f>
        <v>1985092</v>
      </c>
      <c r="G98" s="435">
        <f>SUM(прил6!I431)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32">
        <f>SUM(F100:F101)</f>
        <v>18429532</v>
      </c>
      <c r="G99" s="432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35">
        <f>SUM(прил6!H186)</f>
        <v>18218061</v>
      </c>
      <c r="G100" s="435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35">
        <f>SUM(прил6!H187)</f>
        <v>211471</v>
      </c>
      <c r="G101" s="435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32">
        <f>SUM(F103)</f>
        <v>8466</v>
      </c>
      <c r="G102" s="432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35">
        <f>SUM(прил6!H387)</f>
        <v>8466</v>
      </c>
      <c r="G103" s="435">
        <f>SUM(прил6!I387)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32">
        <f>SUM(F105:F106)</f>
        <v>1019070</v>
      </c>
      <c r="G104" s="432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35">
        <f>SUM(прил6!H389)</f>
        <v>5070</v>
      </c>
      <c r="G105" s="435">
        <f>SUM(прил6!I389)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35">
        <f>SUM(прил6!H390)</f>
        <v>1014000</v>
      </c>
      <c r="G106" s="435">
        <f>SUM(прил6!I390)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32">
        <f>SUM(F108)</f>
        <v>67284</v>
      </c>
      <c r="G107" s="432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35">
        <f>SUM(прил6!H392)</f>
        <v>67284</v>
      </c>
      <c r="G108" s="435">
        <f>SUM(прил6!I392)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32">
        <f>SUM(F110:F112)</f>
        <v>15179632</v>
      </c>
      <c r="G109" s="432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35">
        <f>SUM(прил6!H189)</f>
        <v>6210585</v>
      </c>
      <c r="G110" s="435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35">
        <f>SUM(прил6!H190)</f>
        <v>8427685</v>
      </c>
      <c r="G111" s="435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35">
        <f>SUM(прил6!H191)</f>
        <v>541362</v>
      </c>
      <c r="G112" s="435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33">
        <f>SUM(F114+F117+F120+F125+F127+F129+F131+F136+F138+F134+F142+F123)</f>
        <v>221646711</v>
      </c>
      <c r="G113" s="433">
        <f>SUM(G114+G117+G120+G125+G127+G129+G131+G136+G138+G134+G142+G123)</f>
        <v>217868548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32">
        <f>SUM(F115:F116)</f>
        <v>165283609</v>
      </c>
      <c r="G114" s="432">
        <f>SUM(G115:G116)</f>
        <v>165283609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35">
        <f>SUM(прил6!H202)</f>
        <v>159931011</v>
      </c>
      <c r="G115" s="435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35">
        <f>SUM(прил6!H203)</f>
        <v>5352598</v>
      </c>
      <c r="G116" s="435">
        <f>SUM(прил6!I203)</f>
        <v>5352598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32">
        <f>SUM(F118:F119)</f>
        <v>158226</v>
      </c>
      <c r="G117" s="432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35">
        <f>SUM(прил6!H205)</f>
        <v>83872</v>
      </c>
      <c r="G118" s="435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35">
        <f>SUM(прил6!H206+прил6!H395)</f>
        <v>74354</v>
      </c>
      <c r="G119" s="435">
        <f>SUM(прил6!I206+прил6!I395)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32">
        <f>SUM(F121:F122)</f>
        <v>8967345</v>
      </c>
      <c r="G120" s="432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35">
        <f>SUM(прил6!H397)</f>
        <v>44837</v>
      </c>
      <c r="G121" s="435">
        <f>SUM(прил6!I397)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35">
        <f>SUM(прил6!H398)</f>
        <v>8922508</v>
      </c>
      <c r="G122" s="435">
        <f>SUM(прил6!I398)</f>
        <v>8922508</v>
      </c>
    </row>
    <row r="123" spans="1:7" s="43" customFormat="1" ht="50.25" customHeight="1" x14ac:dyDescent="0.25">
      <c r="A123" s="75" t="s">
        <v>665</v>
      </c>
      <c r="B123" s="123" t="s">
        <v>215</v>
      </c>
      <c r="C123" s="159" t="s">
        <v>12</v>
      </c>
      <c r="D123" s="151" t="s">
        <v>664</v>
      </c>
      <c r="E123" s="30"/>
      <c r="F123" s="432">
        <f>SUM(F124)</f>
        <v>436961</v>
      </c>
      <c r="G123" s="432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664</v>
      </c>
      <c r="E124" s="53">
        <v>200</v>
      </c>
      <c r="F124" s="435">
        <f>SUM(прил6!H208)</f>
        <v>436961</v>
      </c>
      <c r="G124" s="435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32">
        <f>SUM(F126)</f>
        <v>440088</v>
      </c>
      <c r="G125" s="432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35">
        <f>SUM(прил6!H210)</f>
        <v>440088</v>
      </c>
      <c r="G126" s="435">
        <f>SUM(прил6!I210)</f>
        <v>440088</v>
      </c>
    </row>
    <row r="127" spans="1:7" s="43" customFormat="1" ht="45" customHeight="1" x14ac:dyDescent="0.25">
      <c r="A127" s="150" t="s">
        <v>750</v>
      </c>
      <c r="B127" s="123" t="s">
        <v>215</v>
      </c>
      <c r="C127" s="159" t="s">
        <v>12</v>
      </c>
      <c r="D127" s="151" t="s">
        <v>749</v>
      </c>
      <c r="E127" s="30"/>
      <c r="F127" s="432">
        <f>SUM(F128)</f>
        <v>11718000</v>
      </c>
      <c r="G127" s="432">
        <f>SUM(G128)</f>
        <v>11718000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749</v>
      </c>
      <c r="E128" s="53">
        <v>100</v>
      </c>
      <c r="F128" s="435">
        <f>SUM(прил6!H212)</f>
        <v>11718000</v>
      </c>
      <c r="G128" s="435">
        <f>SUM(прил6!I212)</f>
        <v>11718000</v>
      </c>
    </row>
    <row r="129" spans="1:7" s="43" customFormat="1" ht="47.25" x14ac:dyDescent="0.25">
      <c r="A129" s="150" t="s">
        <v>738</v>
      </c>
      <c r="B129" s="123" t="s">
        <v>215</v>
      </c>
      <c r="C129" s="159" t="s">
        <v>12</v>
      </c>
      <c r="D129" s="151" t="s">
        <v>737</v>
      </c>
      <c r="E129" s="30"/>
      <c r="F129" s="432">
        <f>SUM(F130)</f>
        <v>4374032</v>
      </c>
      <c r="G129" s="432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737</v>
      </c>
      <c r="E130" s="53">
        <v>200</v>
      </c>
      <c r="F130" s="435">
        <f>SUM(прил6!H213)</f>
        <v>4374032</v>
      </c>
      <c r="G130" s="435">
        <f>SUM(прил6!I213)</f>
        <v>4488159</v>
      </c>
    </row>
    <row r="131" spans="1:7" s="43" customFormat="1" ht="31.5" x14ac:dyDescent="0.25">
      <c r="A131" s="75" t="s">
        <v>446</v>
      </c>
      <c r="B131" s="123" t="s">
        <v>215</v>
      </c>
      <c r="C131" s="159" t="s">
        <v>12</v>
      </c>
      <c r="D131" s="151" t="s">
        <v>447</v>
      </c>
      <c r="E131" s="30"/>
      <c r="F131" s="432">
        <f>SUM(F132:F133)</f>
        <v>1321920</v>
      </c>
      <c r="G131" s="432">
        <f>SUM(G132:G133)</f>
        <v>1321920</v>
      </c>
    </row>
    <row r="132" spans="1:7" s="43" customFormat="1" ht="47.25" x14ac:dyDescent="0.25">
      <c r="A132" s="76" t="s">
        <v>76</v>
      </c>
      <c r="B132" s="124" t="s">
        <v>215</v>
      </c>
      <c r="C132" s="156" t="s">
        <v>12</v>
      </c>
      <c r="D132" s="148" t="s">
        <v>447</v>
      </c>
      <c r="E132" s="53">
        <v>100</v>
      </c>
      <c r="F132" s="435">
        <f>SUM(прил6!H216)</f>
        <v>710758</v>
      </c>
      <c r="G132" s="435">
        <f>SUM(прил6!I216)</f>
        <v>710758</v>
      </c>
    </row>
    <row r="133" spans="1:7" s="43" customFormat="1" ht="15.75" customHeight="1" x14ac:dyDescent="0.25">
      <c r="A133" s="76" t="s">
        <v>40</v>
      </c>
      <c r="B133" s="124" t="s">
        <v>215</v>
      </c>
      <c r="C133" s="156" t="s">
        <v>12</v>
      </c>
      <c r="D133" s="148" t="s">
        <v>447</v>
      </c>
      <c r="E133" s="53">
        <v>300</v>
      </c>
      <c r="F133" s="435">
        <f>SUM(прил6!H217+прил6!H400)</f>
        <v>611162</v>
      </c>
      <c r="G133" s="435">
        <f>SUM(прил6!I217+прил6!I400)</f>
        <v>611162</v>
      </c>
    </row>
    <row r="134" spans="1:7" s="43" customFormat="1" ht="48.75" customHeight="1" x14ac:dyDescent="0.25">
      <c r="A134" s="75" t="s">
        <v>622</v>
      </c>
      <c r="B134" s="123" t="s">
        <v>215</v>
      </c>
      <c r="C134" s="159" t="s">
        <v>12</v>
      </c>
      <c r="D134" s="151" t="s">
        <v>666</v>
      </c>
      <c r="E134" s="30"/>
      <c r="F134" s="432">
        <f>SUM(F135)</f>
        <v>672557</v>
      </c>
      <c r="G134" s="432">
        <f>SUM(G135)</f>
        <v>672557</v>
      </c>
    </row>
    <row r="135" spans="1:7" s="43" customFormat="1" ht="33.75" customHeight="1" x14ac:dyDescent="0.25">
      <c r="A135" s="76" t="s">
        <v>537</v>
      </c>
      <c r="B135" s="124" t="s">
        <v>215</v>
      </c>
      <c r="C135" s="156" t="s">
        <v>12</v>
      </c>
      <c r="D135" s="148" t="s">
        <v>666</v>
      </c>
      <c r="E135" s="53">
        <v>200</v>
      </c>
      <c r="F135" s="435">
        <f>SUM(прил6!H219)</f>
        <v>672557</v>
      </c>
      <c r="G135" s="435">
        <f>SUM(прил6!I219)</f>
        <v>672557</v>
      </c>
    </row>
    <row r="136" spans="1:7" s="43" customFormat="1" ht="47.25" x14ac:dyDescent="0.25">
      <c r="A136" s="75" t="s">
        <v>622</v>
      </c>
      <c r="B136" s="123" t="s">
        <v>215</v>
      </c>
      <c r="C136" s="159" t="s">
        <v>12</v>
      </c>
      <c r="D136" s="151" t="s">
        <v>448</v>
      </c>
      <c r="E136" s="30"/>
      <c r="F136" s="432">
        <f>SUM(F137)</f>
        <v>2943303</v>
      </c>
      <c r="G136" s="432">
        <f>SUM(G137)</f>
        <v>2943303</v>
      </c>
    </row>
    <row r="137" spans="1:7" s="43" customFormat="1" ht="30.75" customHeight="1" x14ac:dyDescent="0.25">
      <c r="A137" s="76" t="s">
        <v>537</v>
      </c>
      <c r="B137" s="124" t="s">
        <v>215</v>
      </c>
      <c r="C137" s="156" t="s">
        <v>12</v>
      </c>
      <c r="D137" s="148" t="s">
        <v>448</v>
      </c>
      <c r="E137" s="53">
        <v>200</v>
      </c>
      <c r="F137" s="435">
        <f>SUM(прил6!H221)</f>
        <v>2943303</v>
      </c>
      <c r="G137" s="435">
        <f>SUM(прил6!I221)</f>
        <v>2943303</v>
      </c>
    </row>
    <row r="138" spans="1:7" s="43" customFormat="1" ht="31.5" x14ac:dyDescent="0.25">
      <c r="A138" s="75" t="s">
        <v>84</v>
      </c>
      <c r="B138" s="123" t="s">
        <v>215</v>
      </c>
      <c r="C138" s="159" t="s">
        <v>12</v>
      </c>
      <c r="D138" s="151" t="s">
        <v>415</v>
      </c>
      <c r="E138" s="30"/>
      <c r="F138" s="432">
        <f>SUM(F139:F141)</f>
        <v>24087319</v>
      </c>
      <c r="G138" s="432">
        <f>SUM(G139:G141)</f>
        <v>20195029</v>
      </c>
    </row>
    <row r="139" spans="1:7" s="43" customFormat="1" ht="47.25" x14ac:dyDescent="0.25">
      <c r="A139" s="76" t="s">
        <v>76</v>
      </c>
      <c r="B139" s="124" t="s">
        <v>215</v>
      </c>
      <c r="C139" s="156" t="s">
        <v>12</v>
      </c>
      <c r="D139" s="148" t="s">
        <v>415</v>
      </c>
      <c r="E139" s="53">
        <v>100</v>
      </c>
      <c r="F139" s="435">
        <f>SUM(прил6!H223)</f>
        <v>2278307</v>
      </c>
      <c r="G139" s="435">
        <f>SUM(прил6!I223)</f>
        <v>2278307</v>
      </c>
    </row>
    <row r="140" spans="1:7" s="43" customFormat="1" ht="30" customHeight="1" x14ac:dyDescent="0.25">
      <c r="A140" s="76" t="s">
        <v>537</v>
      </c>
      <c r="B140" s="124" t="s">
        <v>215</v>
      </c>
      <c r="C140" s="156" t="s">
        <v>12</v>
      </c>
      <c r="D140" s="148" t="s">
        <v>415</v>
      </c>
      <c r="E140" s="53">
        <v>200</v>
      </c>
      <c r="F140" s="435">
        <f>SUM(прил6!H224)</f>
        <v>19399204</v>
      </c>
      <c r="G140" s="435">
        <f>SUM(прил6!I224)</f>
        <v>15506914</v>
      </c>
    </row>
    <row r="141" spans="1:7" s="43" customFormat="1" ht="16.5" customHeight="1" x14ac:dyDescent="0.25">
      <c r="A141" s="76" t="s">
        <v>18</v>
      </c>
      <c r="B141" s="124" t="s">
        <v>215</v>
      </c>
      <c r="C141" s="156" t="s">
        <v>12</v>
      </c>
      <c r="D141" s="148" t="s">
        <v>415</v>
      </c>
      <c r="E141" s="53">
        <v>800</v>
      </c>
      <c r="F141" s="435">
        <f>SUM(прил6!H225)</f>
        <v>2409808</v>
      </c>
      <c r="G141" s="435">
        <f>SUM(прил6!I225)</f>
        <v>2409808</v>
      </c>
    </row>
    <row r="142" spans="1:7" s="43" customFormat="1" ht="31.5" customHeight="1" x14ac:dyDescent="0.25">
      <c r="A142" s="75" t="s">
        <v>659</v>
      </c>
      <c r="B142" s="123" t="s">
        <v>215</v>
      </c>
      <c r="C142" s="159" t="s">
        <v>12</v>
      </c>
      <c r="D142" s="151" t="s">
        <v>658</v>
      </c>
      <c r="E142" s="30"/>
      <c r="F142" s="432">
        <f>SUM(F143)</f>
        <v>1243351</v>
      </c>
      <c r="G142" s="432">
        <f>SUM(G143)</f>
        <v>1243351</v>
      </c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658</v>
      </c>
      <c r="E143" s="53">
        <v>200</v>
      </c>
      <c r="F143" s="435">
        <f>SUM(прил6!H227)</f>
        <v>1243351</v>
      </c>
      <c r="G143" s="435">
        <f>SUM(прил6!I227)</f>
        <v>1243351</v>
      </c>
    </row>
    <row r="144" spans="1:7" s="43" customFormat="1" ht="18" customHeight="1" x14ac:dyDescent="0.25">
      <c r="A144" s="535" t="s">
        <v>706</v>
      </c>
      <c r="B144" s="536" t="s">
        <v>215</v>
      </c>
      <c r="C144" s="537" t="s">
        <v>701</v>
      </c>
      <c r="D144" s="330" t="s">
        <v>384</v>
      </c>
      <c r="E144" s="321"/>
      <c r="F144" s="433">
        <f>SUM(F145)</f>
        <v>0</v>
      </c>
      <c r="G144" s="433">
        <f>SUM(G145)</f>
        <v>3057871</v>
      </c>
    </row>
    <row r="145" spans="1:7" s="43" customFormat="1" ht="49.5" customHeight="1" x14ac:dyDescent="0.25">
      <c r="A145" s="534" t="s">
        <v>821</v>
      </c>
      <c r="B145" s="220" t="s">
        <v>215</v>
      </c>
      <c r="C145" s="221" t="s">
        <v>701</v>
      </c>
      <c r="D145" s="222" t="s">
        <v>702</v>
      </c>
      <c r="E145" s="30"/>
      <c r="F145" s="432">
        <f>SUM(F146)</f>
        <v>0</v>
      </c>
      <c r="G145" s="432">
        <f>SUM(G146)</f>
        <v>3057871</v>
      </c>
    </row>
    <row r="146" spans="1:7" s="43" customFormat="1" ht="31.5" customHeight="1" x14ac:dyDescent="0.25">
      <c r="A146" s="76" t="s">
        <v>537</v>
      </c>
      <c r="B146" s="223" t="s">
        <v>215</v>
      </c>
      <c r="C146" s="224" t="s">
        <v>701</v>
      </c>
      <c r="D146" s="225" t="s">
        <v>702</v>
      </c>
      <c r="E146" s="53">
        <v>200</v>
      </c>
      <c r="F146" s="435">
        <f>SUM(прил6!H230)</f>
        <v>0</v>
      </c>
      <c r="G146" s="435">
        <f>SUM(прил6!I230)</f>
        <v>3057871</v>
      </c>
    </row>
    <row r="147" spans="1:7" s="43" customFormat="1" ht="18.75" customHeight="1" x14ac:dyDescent="0.25">
      <c r="A147" s="539" t="s">
        <v>708</v>
      </c>
      <c r="B147" s="536" t="s">
        <v>216</v>
      </c>
      <c r="C147" s="537" t="s">
        <v>703</v>
      </c>
      <c r="D147" s="538" t="s">
        <v>384</v>
      </c>
      <c r="E147" s="321"/>
      <c r="F147" s="433">
        <f>SUM(F148)</f>
        <v>708889</v>
      </c>
      <c r="G147" s="433">
        <f>SUM(G148)</f>
        <v>0</v>
      </c>
    </row>
    <row r="148" spans="1:7" s="43" customFormat="1" ht="31.5" customHeight="1" x14ac:dyDescent="0.25">
      <c r="A148" s="553" t="s">
        <v>724</v>
      </c>
      <c r="B148" s="220" t="s">
        <v>215</v>
      </c>
      <c r="C148" s="221" t="s">
        <v>703</v>
      </c>
      <c r="D148" s="222" t="s">
        <v>723</v>
      </c>
      <c r="E148" s="30"/>
      <c r="F148" s="432">
        <f>SUM(F149)</f>
        <v>708889</v>
      </c>
      <c r="G148" s="432">
        <f>SUM(G149)</f>
        <v>0</v>
      </c>
    </row>
    <row r="149" spans="1:7" s="43" customFormat="1" ht="31.5" customHeight="1" x14ac:dyDescent="0.25">
      <c r="A149" s="76" t="s">
        <v>537</v>
      </c>
      <c r="B149" s="223" t="s">
        <v>215</v>
      </c>
      <c r="C149" s="224" t="s">
        <v>703</v>
      </c>
      <c r="D149" s="225" t="s">
        <v>723</v>
      </c>
      <c r="E149" s="53">
        <v>200</v>
      </c>
      <c r="F149" s="435">
        <f>SUM(прил6!H233)</f>
        <v>708889</v>
      </c>
      <c r="G149" s="435">
        <f>SUM(прил6!I233)</f>
        <v>0</v>
      </c>
    </row>
    <row r="150" spans="1:7" s="43" customFormat="1" ht="15.75" customHeight="1" x14ac:dyDescent="0.25">
      <c r="A150" s="535" t="s">
        <v>707</v>
      </c>
      <c r="B150" s="536" t="s">
        <v>215</v>
      </c>
      <c r="C150" s="537" t="s">
        <v>704</v>
      </c>
      <c r="D150" s="538" t="s">
        <v>384</v>
      </c>
      <c r="E150" s="321"/>
      <c r="F150" s="433">
        <f>SUM(F151)</f>
        <v>0</v>
      </c>
      <c r="G150" s="433">
        <f>SUM(G151)</f>
        <v>1625009</v>
      </c>
    </row>
    <row r="151" spans="1:7" s="43" customFormat="1" ht="33" customHeight="1" x14ac:dyDescent="0.25">
      <c r="A151" s="534" t="s">
        <v>820</v>
      </c>
      <c r="B151" s="220" t="s">
        <v>215</v>
      </c>
      <c r="C151" s="221" t="s">
        <v>704</v>
      </c>
      <c r="D151" s="222" t="s">
        <v>705</v>
      </c>
      <c r="E151" s="30"/>
      <c r="F151" s="432">
        <f>SUM(F152)</f>
        <v>0</v>
      </c>
      <c r="G151" s="432">
        <f>SUM(G152)</f>
        <v>1625009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704</v>
      </c>
      <c r="D152" s="225" t="s">
        <v>705</v>
      </c>
      <c r="E152" s="53">
        <v>200</v>
      </c>
      <c r="F152" s="435">
        <f>SUM(прил6!H236)</f>
        <v>0</v>
      </c>
      <c r="G152" s="435">
        <f>SUM(прил6!I236)</f>
        <v>1625009</v>
      </c>
    </row>
    <row r="153" spans="1:7" s="43" customFormat="1" ht="47.25" x14ac:dyDescent="0.25">
      <c r="A153" s="146" t="s">
        <v>239</v>
      </c>
      <c r="B153" s="153" t="s">
        <v>216</v>
      </c>
      <c r="C153" s="161" t="s">
        <v>383</v>
      </c>
      <c r="D153" s="149" t="s">
        <v>384</v>
      </c>
      <c r="E153" s="147"/>
      <c r="F153" s="492">
        <f>SUM(F154)</f>
        <v>11708048</v>
      </c>
      <c r="G153" s="492">
        <f>SUM(G154)</f>
        <v>11708048</v>
      </c>
    </row>
    <row r="154" spans="1:7" s="43" customFormat="1" ht="31.5" x14ac:dyDescent="0.25">
      <c r="A154" s="320" t="s">
        <v>455</v>
      </c>
      <c r="B154" s="328" t="s">
        <v>216</v>
      </c>
      <c r="C154" s="329" t="s">
        <v>10</v>
      </c>
      <c r="D154" s="330" t="s">
        <v>384</v>
      </c>
      <c r="E154" s="321"/>
      <c r="F154" s="433">
        <f>SUM(F155+F157+F161+F159+F163)</f>
        <v>11708048</v>
      </c>
      <c r="G154" s="433">
        <f>SUM(G155+G157+G161+G159+G163)</f>
        <v>11708048</v>
      </c>
    </row>
    <row r="155" spans="1:7" s="43" customFormat="1" ht="31.5" x14ac:dyDescent="0.25">
      <c r="A155" s="150" t="s">
        <v>544</v>
      </c>
      <c r="B155" s="123" t="s">
        <v>216</v>
      </c>
      <c r="C155" s="159" t="s">
        <v>10</v>
      </c>
      <c r="D155" s="151" t="s">
        <v>543</v>
      </c>
      <c r="E155" s="30"/>
      <c r="F155" s="432">
        <f>SUM(F156)</f>
        <v>2124</v>
      </c>
      <c r="G155" s="432">
        <f>SUM(G156)</f>
        <v>2124</v>
      </c>
    </row>
    <row r="156" spans="1:7" s="43" customFormat="1" ht="33" customHeight="1" x14ac:dyDescent="0.25">
      <c r="A156" s="76" t="s">
        <v>930</v>
      </c>
      <c r="B156" s="124" t="s">
        <v>216</v>
      </c>
      <c r="C156" s="156" t="s">
        <v>10</v>
      </c>
      <c r="D156" s="148" t="s">
        <v>543</v>
      </c>
      <c r="E156" s="53">
        <v>600</v>
      </c>
      <c r="F156" s="435">
        <f>SUM(прил6!H404)</f>
        <v>2124</v>
      </c>
      <c r="G156" s="435">
        <f>SUM(прил6!I404)</f>
        <v>2124</v>
      </c>
    </row>
    <row r="157" spans="1:7" s="43" customFormat="1" ht="63" customHeight="1" x14ac:dyDescent="0.25">
      <c r="A157" s="75" t="s">
        <v>96</v>
      </c>
      <c r="B157" s="123" t="s">
        <v>216</v>
      </c>
      <c r="C157" s="159" t="s">
        <v>10</v>
      </c>
      <c r="D157" s="151" t="s">
        <v>477</v>
      </c>
      <c r="E157" s="30"/>
      <c r="F157" s="432">
        <f>SUM(F158)</f>
        <v>359500</v>
      </c>
      <c r="G157" s="432">
        <f>SUM(G158)</f>
        <v>359500</v>
      </c>
    </row>
    <row r="158" spans="1:7" s="43" customFormat="1" ht="33" customHeight="1" x14ac:dyDescent="0.25">
      <c r="A158" s="76" t="s">
        <v>930</v>
      </c>
      <c r="B158" s="124" t="s">
        <v>216</v>
      </c>
      <c r="C158" s="156" t="s">
        <v>10</v>
      </c>
      <c r="D158" s="148" t="s">
        <v>477</v>
      </c>
      <c r="E158" s="53">
        <v>600</v>
      </c>
      <c r="F158" s="435">
        <f>SUM(прил6!H407)</f>
        <v>359500</v>
      </c>
      <c r="G158" s="435">
        <f>SUM(прил6!I407)</f>
        <v>359500</v>
      </c>
    </row>
    <row r="159" spans="1:7" s="43" customFormat="1" ht="33" customHeight="1" x14ac:dyDescent="0.25">
      <c r="A159" s="75" t="s">
        <v>446</v>
      </c>
      <c r="B159" s="123" t="s">
        <v>216</v>
      </c>
      <c r="C159" s="159" t="s">
        <v>10</v>
      </c>
      <c r="D159" s="151" t="s">
        <v>447</v>
      </c>
      <c r="E159" s="30"/>
      <c r="F159" s="432">
        <f>SUM(F160)</f>
        <v>16957</v>
      </c>
      <c r="G159" s="432">
        <f>SUM(G160)</f>
        <v>16957</v>
      </c>
    </row>
    <row r="160" spans="1:7" s="43" customFormat="1" ht="30.75" customHeight="1" x14ac:dyDescent="0.25">
      <c r="A160" s="76" t="s">
        <v>930</v>
      </c>
      <c r="B160" s="124" t="s">
        <v>216</v>
      </c>
      <c r="C160" s="156" t="s">
        <v>10</v>
      </c>
      <c r="D160" s="148" t="s">
        <v>447</v>
      </c>
      <c r="E160" s="53">
        <v>600</v>
      </c>
      <c r="F160" s="435">
        <f>SUM(прил6!H409)</f>
        <v>16957</v>
      </c>
      <c r="G160" s="435">
        <f>SUM(прил6!I409)</f>
        <v>16957</v>
      </c>
    </row>
    <row r="161" spans="1:7" s="43" customFormat="1" ht="31.5" x14ac:dyDescent="0.25">
      <c r="A161" s="75" t="s">
        <v>84</v>
      </c>
      <c r="B161" s="123" t="s">
        <v>216</v>
      </c>
      <c r="C161" s="159" t="s">
        <v>10</v>
      </c>
      <c r="D161" s="151" t="s">
        <v>415</v>
      </c>
      <c r="E161" s="30"/>
      <c r="F161" s="432">
        <f>SUM(F162:F162)</f>
        <v>11329467</v>
      </c>
      <c r="G161" s="432">
        <f>SUM(G162:G162)</f>
        <v>11329467</v>
      </c>
    </row>
    <row r="162" spans="1:7" s="43" customFormat="1" ht="31.5" x14ac:dyDescent="0.25">
      <c r="A162" s="76" t="s">
        <v>930</v>
      </c>
      <c r="B162" s="124" t="s">
        <v>216</v>
      </c>
      <c r="C162" s="156" t="s">
        <v>10</v>
      </c>
      <c r="D162" s="148" t="s">
        <v>415</v>
      </c>
      <c r="E162" s="53">
        <v>600</v>
      </c>
      <c r="F162" s="435">
        <f>SUM(прил6!H247)</f>
        <v>11329467</v>
      </c>
      <c r="G162" s="435">
        <f>SUM(прил6!I247)</f>
        <v>11329467</v>
      </c>
    </row>
    <row r="163" spans="1:7" s="43" customFormat="1" ht="31.5" customHeight="1" x14ac:dyDescent="0.25">
      <c r="A163" s="99" t="s">
        <v>933</v>
      </c>
      <c r="B163" s="220" t="s">
        <v>216</v>
      </c>
      <c r="C163" s="221" t="s">
        <v>10</v>
      </c>
      <c r="D163" s="222" t="s">
        <v>932</v>
      </c>
      <c r="E163" s="30"/>
      <c r="F163" s="432">
        <f>SUM(F164)</f>
        <v>0</v>
      </c>
      <c r="G163" s="432">
        <f>SUM(G164)</f>
        <v>0</v>
      </c>
    </row>
    <row r="164" spans="1:7" s="43" customFormat="1" ht="32.25" customHeight="1" x14ac:dyDescent="0.25">
      <c r="A164" s="76" t="s">
        <v>930</v>
      </c>
      <c r="B164" s="259" t="s">
        <v>216</v>
      </c>
      <c r="C164" s="260" t="s">
        <v>10</v>
      </c>
      <c r="D164" s="261" t="s">
        <v>932</v>
      </c>
      <c r="E164" s="53">
        <v>600</v>
      </c>
      <c r="F164" s="435">
        <f>SUM(прил6!H249)</f>
        <v>0</v>
      </c>
      <c r="G164" s="435">
        <f>SUM(прил6!I249)</f>
        <v>0</v>
      </c>
    </row>
    <row r="165" spans="1:7" s="43" customFormat="1" ht="63" x14ac:dyDescent="0.25">
      <c r="A165" s="146" t="s">
        <v>240</v>
      </c>
      <c r="B165" s="153" t="s">
        <v>217</v>
      </c>
      <c r="C165" s="161" t="s">
        <v>383</v>
      </c>
      <c r="D165" s="149" t="s">
        <v>384</v>
      </c>
      <c r="E165" s="147"/>
      <c r="F165" s="492">
        <f t="shared" ref="F165:G167" si="0">SUM(F166)</f>
        <v>82000</v>
      </c>
      <c r="G165" s="492">
        <f t="shared" si="0"/>
        <v>82000</v>
      </c>
    </row>
    <row r="166" spans="1:7" s="43" customFormat="1" ht="31.5" x14ac:dyDescent="0.25">
      <c r="A166" s="320" t="s">
        <v>449</v>
      </c>
      <c r="B166" s="328" t="s">
        <v>217</v>
      </c>
      <c r="C166" s="329" t="s">
        <v>10</v>
      </c>
      <c r="D166" s="330" t="s">
        <v>384</v>
      </c>
      <c r="E166" s="321"/>
      <c r="F166" s="433">
        <f t="shared" si="0"/>
        <v>82000</v>
      </c>
      <c r="G166" s="433">
        <f t="shared" si="0"/>
        <v>82000</v>
      </c>
    </row>
    <row r="167" spans="1:7" s="43" customFormat="1" ht="17.25" customHeight="1" x14ac:dyDescent="0.25">
      <c r="A167" s="75" t="s">
        <v>450</v>
      </c>
      <c r="B167" s="123" t="s">
        <v>217</v>
      </c>
      <c r="C167" s="159" t="s">
        <v>10</v>
      </c>
      <c r="D167" s="151" t="s">
        <v>451</v>
      </c>
      <c r="E167" s="30"/>
      <c r="F167" s="432">
        <f t="shared" si="0"/>
        <v>82000</v>
      </c>
      <c r="G167" s="432">
        <f t="shared" si="0"/>
        <v>82000</v>
      </c>
    </row>
    <row r="168" spans="1:7" s="43" customFormat="1" ht="31.5" customHeight="1" x14ac:dyDescent="0.25">
      <c r="A168" s="76" t="s">
        <v>537</v>
      </c>
      <c r="B168" s="124" t="s">
        <v>217</v>
      </c>
      <c r="C168" s="156" t="s">
        <v>10</v>
      </c>
      <c r="D168" s="148" t="s">
        <v>451</v>
      </c>
      <c r="E168" s="53">
        <v>200</v>
      </c>
      <c r="F168" s="435">
        <f>SUM(прил6!H283)</f>
        <v>82000</v>
      </c>
      <c r="G168" s="435">
        <f>SUM(прил6!I283)</f>
        <v>82000</v>
      </c>
    </row>
    <row r="169" spans="1:7" s="43" customFormat="1" ht="48" customHeight="1" x14ac:dyDescent="0.25">
      <c r="A169" s="152" t="s">
        <v>154</v>
      </c>
      <c r="B169" s="153" t="s">
        <v>220</v>
      </c>
      <c r="C169" s="161" t="s">
        <v>383</v>
      </c>
      <c r="D169" s="149" t="s">
        <v>384</v>
      </c>
      <c r="E169" s="147"/>
      <c r="F169" s="492">
        <f>SUM(F170+F177)</f>
        <v>11854029</v>
      </c>
      <c r="G169" s="492">
        <f>SUM(G170+G177)</f>
        <v>11854029</v>
      </c>
    </row>
    <row r="170" spans="1:7" s="43" customFormat="1" ht="33" customHeight="1" x14ac:dyDescent="0.25">
      <c r="A170" s="327" t="s">
        <v>462</v>
      </c>
      <c r="B170" s="328" t="s">
        <v>220</v>
      </c>
      <c r="C170" s="329" t="s">
        <v>10</v>
      </c>
      <c r="D170" s="330" t="s">
        <v>384</v>
      </c>
      <c r="E170" s="321"/>
      <c r="F170" s="433">
        <f>SUM(F171+F173)</f>
        <v>10116039</v>
      </c>
      <c r="G170" s="433">
        <f>SUM(G171+G173)</f>
        <v>10116039</v>
      </c>
    </row>
    <row r="171" spans="1:7" s="43" customFormat="1" ht="31.5" x14ac:dyDescent="0.25">
      <c r="A171" s="73" t="s">
        <v>155</v>
      </c>
      <c r="B171" s="123" t="s">
        <v>220</v>
      </c>
      <c r="C171" s="159" t="s">
        <v>10</v>
      </c>
      <c r="D171" s="151" t="s">
        <v>463</v>
      </c>
      <c r="E171" s="30"/>
      <c r="F171" s="432">
        <f>SUM(F172)</f>
        <v>99395</v>
      </c>
      <c r="G171" s="432">
        <f>SUM(G172)</f>
        <v>99395</v>
      </c>
    </row>
    <row r="172" spans="1:7" s="43" customFormat="1" ht="47.25" x14ac:dyDescent="0.25">
      <c r="A172" s="157" t="s">
        <v>76</v>
      </c>
      <c r="B172" s="124" t="s">
        <v>220</v>
      </c>
      <c r="C172" s="156" t="s">
        <v>10</v>
      </c>
      <c r="D172" s="148" t="s">
        <v>463</v>
      </c>
      <c r="E172" s="53">
        <v>100</v>
      </c>
      <c r="F172" s="435">
        <f>SUM(прил6!H287)</f>
        <v>99395</v>
      </c>
      <c r="G172" s="435">
        <f>SUM(прил6!I287)</f>
        <v>99395</v>
      </c>
    </row>
    <row r="173" spans="1:7" s="43" customFormat="1" ht="31.5" x14ac:dyDescent="0.25">
      <c r="A173" s="73" t="s">
        <v>84</v>
      </c>
      <c r="B173" s="123" t="s">
        <v>220</v>
      </c>
      <c r="C173" s="159" t="s">
        <v>10</v>
      </c>
      <c r="D173" s="151" t="s">
        <v>415</v>
      </c>
      <c r="E173" s="30"/>
      <c r="F173" s="432">
        <f>SUM(F174:F176)</f>
        <v>10016644</v>
      </c>
      <c r="G173" s="432">
        <f>SUM(G174:G176)</f>
        <v>10016644</v>
      </c>
    </row>
    <row r="174" spans="1:7" s="43" customFormat="1" ht="47.25" x14ac:dyDescent="0.25">
      <c r="A174" s="157" t="s">
        <v>76</v>
      </c>
      <c r="B174" s="124" t="s">
        <v>220</v>
      </c>
      <c r="C174" s="156" t="s">
        <v>10</v>
      </c>
      <c r="D174" s="148" t="s">
        <v>415</v>
      </c>
      <c r="E174" s="53">
        <v>100</v>
      </c>
      <c r="F174" s="435">
        <f>SUM(прил6!H289)</f>
        <v>8730924</v>
      </c>
      <c r="G174" s="435">
        <f>SUM(прил6!I289)</f>
        <v>8730924</v>
      </c>
    </row>
    <row r="175" spans="1:7" s="43" customFormat="1" ht="30" customHeight="1" x14ac:dyDescent="0.25">
      <c r="A175" s="76" t="s">
        <v>537</v>
      </c>
      <c r="B175" s="124" t="s">
        <v>220</v>
      </c>
      <c r="C175" s="156" t="s">
        <v>10</v>
      </c>
      <c r="D175" s="148" t="s">
        <v>415</v>
      </c>
      <c r="E175" s="53">
        <v>200</v>
      </c>
      <c r="F175" s="435">
        <f>SUM(прил6!H290)</f>
        <v>1281429</v>
      </c>
      <c r="G175" s="435">
        <f>SUM(прил6!I290)</f>
        <v>1281429</v>
      </c>
    </row>
    <row r="176" spans="1:7" s="43" customFormat="1" ht="15.75" customHeight="1" x14ac:dyDescent="0.25">
      <c r="A176" s="76" t="s">
        <v>18</v>
      </c>
      <c r="B176" s="124" t="s">
        <v>220</v>
      </c>
      <c r="C176" s="156" t="s">
        <v>10</v>
      </c>
      <c r="D176" s="148" t="s">
        <v>415</v>
      </c>
      <c r="E176" s="53">
        <v>800</v>
      </c>
      <c r="F176" s="435">
        <f>SUM(прил6!H291)</f>
        <v>4291</v>
      </c>
      <c r="G176" s="435">
        <f>SUM(прил6!I291)</f>
        <v>4291</v>
      </c>
    </row>
    <row r="177" spans="1:7" s="43" customFormat="1" ht="62.25" customHeight="1" x14ac:dyDescent="0.25">
      <c r="A177" s="327" t="s">
        <v>663</v>
      </c>
      <c r="B177" s="328" t="s">
        <v>220</v>
      </c>
      <c r="C177" s="329" t="s">
        <v>12</v>
      </c>
      <c r="D177" s="330" t="s">
        <v>384</v>
      </c>
      <c r="E177" s="321"/>
      <c r="F177" s="433">
        <f>SUM(F178)</f>
        <v>1737990</v>
      </c>
      <c r="G177" s="433">
        <f>SUM(G178)</f>
        <v>1737990</v>
      </c>
    </row>
    <row r="178" spans="1:7" s="43" customFormat="1" ht="31.5" x14ac:dyDescent="0.25">
      <c r="A178" s="73" t="s">
        <v>75</v>
      </c>
      <c r="B178" s="123" t="s">
        <v>220</v>
      </c>
      <c r="C178" s="159" t="s">
        <v>12</v>
      </c>
      <c r="D178" s="151" t="s">
        <v>388</v>
      </c>
      <c r="E178" s="30"/>
      <c r="F178" s="432">
        <f>SUM(F179:F179)</f>
        <v>1737990</v>
      </c>
      <c r="G178" s="432">
        <f>SUM(G179:G179)</f>
        <v>1737990</v>
      </c>
    </row>
    <row r="179" spans="1:7" s="43" customFormat="1" ht="47.25" x14ac:dyDescent="0.25">
      <c r="A179" s="157" t="s">
        <v>76</v>
      </c>
      <c r="B179" s="124" t="s">
        <v>220</v>
      </c>
      <c r="C179" s="156" t="s">
        <v>12</v>
      </c>
      <c r="D179" s="148" t="s">
        <v>388</v>
      </c>
      <c r="E179" s="53">
        <v>100</v>
      </c>
      <c r="F179" s="435">
        <f>SUM(прил6!H294)</f>
        <v>1737990</v>
      </c>
      <c r="G179" s="435">
        <f>SUM(прил6!I294)</f>
        <v>1737990</v>
      </c>
    </row>
    <row r="180" spans="1:7" ht="51" customHeight="1" x14ac:dyDescent="0.25">
      <c r="A180" s="58" t="s">
        <v>124</v>
      </c>
      <c r="B180" s="154" t="s">
        <v>408</v>
      </c>
      <c r="C180" s="249" t="s">
        <v>383</v>
      </c>
      <c r="D180" s="155" t="s">
        <v>384</v>
      </c>
      <c r="E180" s="131"/>
      <c r="F180" s="485">
        <f>SUM(F181)</f>
        <v>103000</v>
      </c>
      <c r="G180" s="485">
        <f>SUM(G181)</f>
        <v>103000</v>
      </c>
    </row>
    <row r="181" spans="1:7" s="43" customFormat="1" ht="66" customHeight="1" x14ac:dyDescent="0.25">
      <c r="A181" s="142" t="s">
        <v>125</v>
      </c>
      <c r="B181" s="153" t="s">
        <v>192</v>
      </c>
      <c r="C181" s="161" t="s">
        <v>383</v>
      </c>
      <c r="D181" s="149" t="s">
        <v>384</v>
      </c>
      <c r="E181" s="158"/>
      <c r="F181" s="492">
        <f>SUM(F182)</f>
        <v>103000</v>
      </c>
      <c r="G181" s="492">
        <f>SUM(G182)</f>
        <v>103000</v>
      </c>
    </row>
    <row r="182" spans="1:7" s="43" customFormat="1" ht="45.75" customHeight="1" x14ac:dyDescent="0.25">
      <c r="A182" s="314" t="s">
        <v>409</v>
      </c>
      <c r="B182" s="328" t="s">
        <v>192</v>
      </c>
      <c r="C182" s="329" t="s">
        <v>10</v>
      </c>
      <c r="D182" s="330" t="s">
        <v>384</v>
      </c>
      <c r="E182" s="337"/>
      <c r="F182" s="433">
        <f>SUM(F183+F185)</f>
        <v>103000</v>
      </c>
      <c r="G182" s="433">
        <f>SUM(G183+G185)</f>
        <v>103000</v>
      </c>
    </row>
    <row r="183" spans="1:7" s="43" customFormat="1" ht="19.5" customHeight="1" x14ac:dyDescent="0.25">
      <c r="A183" s="27" t="s">
        <v>411</v>
      </c>
      <c r="B183" s="123" t="s">
        <v>192</v>
      </c>
      <c r="C183" s="159" t="s">
        <v>10</v>
      </c>
      <c r="D183" s="151" t="s">
        <v>410</v>
      </c>
      <c r="E183" s="42"/>
      <c r="F183" s="432">
        <f>SUM(F184)</f>
        <v>103000</v>
      </c>
      <c r="G183" s="432">
        <f>SUM(G184)</f>
        <v>103000</v>
      </c>
    </row>
    <row r="184" spans="1:7" s="43" customFormat="1" ht="32.25" customHeight="1" x14ac:dyDescent="0.25">
      <c r="A184" s="54" t="s">
        <v>537</v>
      </c>
      <c r="B184" s="124" t="s">
        <v>192</v>
      </c>
      <c r="C184" s="156" t="s">
        <v>10</v>
      </c>
      <c r="D184" s="148" t="s">
        <v>410</v>
      </c>
      <c r="E184" s="60" t="s">
        <v>16</v>
      </c>
      <c r="F184" s="435">
        <f>SUM(прил6!H99+прил6!H158)</f>
        <v>103000</v>
      </c>
      <c r="G184" s="435">
        <f>SUM(прил6!I99+прил6!I158)</f>
        <v>103000</v>
      </c>
    </row>
    <row r="185" spans="1:7" s="43" customFormat="1" ht="17.25" customHeight="1" x14ac:dyDescent="0.25">
      <c r="A185" s="27" t="s">
        <v>499</v>
      </c>
      <c r="B185" s="123" t="s">
        <v>192</v>
      </c>
      <c r="C185" s="159" t="s">
        <v>10</v>
      </c>
      <c r="D185" s="151" t="s">
        <v>498</v>
      </c>
      <c r="E185" s="42"/>
      <c r="F185" s="432">
        <f>SUM(F186)</f>
        <v>0</v>
      </c>
      <c r="G185" s="432">
        <f>SUM(G186)</f>
        <v>0</v>
      </c>
    </row>
    <row r="186" spans="1:7" s="43" customFormat="1" ht="32.25" customHeight="1" x14ac:dyDescent="0.25">
      <c r="A186" s="54" t="s">
        <v>537</v>
      </c>
      <c r="B186" s="124" t="s">
        <v>192</v>
      </c>
      <c r="C186" s="156" t="s">
        <v>10</v>
      </c>
      <c r="D186" s="148" t="s">
        <v>498</v>
      </c>
      <c r="E186" s="60" t="s">
        <v>16</v>
      </c>
      <c r="F186" s="435">
        <f>SUM(прил6!H44)</f>
        <v>0</v>
      </c>
      <c r="G186" s="435">
        <f>SUM(прил6!I44)</f>
        <v>0</v>
      </c>
    </row>
    <row r="187" spans="1:7" ht="47.25" x14ac:dyDescent="0.25">
      <c r="A187" s="58" t="s">
        <v>178</v>
      </c>
      <c r="B187" s="341" t="s">
        <v>434</v>
      </c>
      <c r="C187" s="247" t="s">
        <v>383</v>
      </c>
      <c r="D187" s="137" t="s">
        <v>384</v>
      </c>
      <c r="E187" s="16"/>
      <c r="F187" s="485">
        <f t="shared" ref="F187:G196" si="1">SUM(F188)</f>
        <v>645754</v>
      </c>
      <c r="G187" s="485">
        <f t="shared" si="1"/>
        <v>2227948</v>
      </c>
    </row>
    <row r="188" spans="1:7" ht="78.75" x14ac:dyDescent="0.25">
      <c r="A188" s="160" t="s">
        <v>179</v>
      </c>
      <c r="B188" s="153" t="s">
        <v>206</v>
      </c>
      <c r="C188" s="161" t="s">
        <v>383</v>
      </c>
      <c r="D188" s="149" t="s">
        <v>384</v>
      </c>
      <c r="E188" s="165"/>
      <c r="F188" s="492">
        <f t="shared" si="1"/>
        <v>645754</v>
      </c>
      <c r="G188" s="492">
        <f t="shared" si="1"/>
        <v>2227948</v>
      </c>
    </row>
    <row r="189" spans="1:7" ht="31.5" x14ac:dyDescent="0.25">
      <c r="A189" s="339" t="s">
        <v>440</v>
      </c>
      <c r="B189" s="328" t="s">
        <v>206</v>
      </c>
      <c r="C189" s="329" t="s">
        <v>10</v>
      </c>
      <c r="D189" s="330" t="s">
        <v>384</v>
      </c>
      <c r="E189" s="340"/>
      <c r="F189" s="433">
        <f>SUM(F190+F192+F194+F196+F198)</f>
        <v>645754</v>
      </c>
      <c r="G189" s="433">
        <f>SUM(G190+G192+G194+G196+G198)</f>
        <v>2227948</v>
      </c>
    </row>
    <row r="190" spans="1:7" ht="17.25" customHeight="1" x14ac:dyDescent="0.25">
      <c r="A190" s="114" t="s">
        <v>620</v>
      </c>
      <c r="B190" s="123" t="s">
        <v>206</v>
      </c>
      <c r="C190" s="159" t="s">
        <v>10</v>
      </c>
      <c r="D190" s="151" t="s">
        <v>619</v>
      </c>
      <c r="E190" s="164"/>
      <c r="F190" s="432">
        <f t="shared" si="1"/>
        <v>0</v>
      </c>
      <c r="G190" s="432">
        <f t="shared" si="1"/>
        <v>0</v>
      </c>
    </row>
    <row r="191" spans="1:7" ht="17.25" customHeight="1" x14ac:dyDescent="0.25">
      <c r="A191" s="7" t="s">
        <v>21</v>
      </c>
      <c r="B191" s="124" t="s">
        <v>206</v>
      </c>
      <c r="C191" s="156" t="s">
        <v>10</v>
      </c>
      <c r="D191" s="148" t="s">
        <v>619</v>
      </c>
      <c r="E191" s="132" t="s">
        <v>66</v>
      </c>
      <c r="F191" s="435">
        <f>SUM(прил6!H436)</f>
        <v>0</v>
      </c>
      <c r="G191" s="435">
        <f>SUM(прил6!I436)</f>
        <v>0</v>
      </c>
    </row>
    <row r="192" spans="1:7" s="652" customFormat="1" ht="31.5" x14ac:dyDescent="0.25">
      <c r="A192" s="114" t="s">
        <v>825</v>
      </c>
      <c r="B192" s="123" t="s">
        <v>206</v>
      </c>
      <c r="C192" s="159" t="s">
        <v>10</v>
      </c>
      <c r="D192" s="151" t="s">
        <v>824</v>
      </c>
      <c r="E192" s="164"/>
      <c r="F192" s="432">
        <f t="shared" si="1"/>
        <v>0</v>
      </c>
      <c r="G192" s="432">
        <f t="shared" si="1"/>
        <v>0</v>
      </c>
    </row>
    <row r="193" spans="1:7" s="652" customFormat="1" ht="31.5" x14ac:dyDescent="0.25">
      <c r="A193" s="7" t="s">
        <v>171</v>
      </c>
      <c r="B193" s="124" t="s">
        <v>206</v>
      </c>
      <c r="C193" s="156" t="s">
        <v>10</v>
      </c>
      <c r="D193" s="148" t="s">
        <v>824</v>
      </c>
      <c r="E193" s="132" t="s">
        <v>170</v>
      </c>
      <c r="F193" s="435">
        <f>SUM(прил6!H177)</f>
        <v>0</v>
      </c>
      <c r="G193" s="435"/>
    </row>
    <row r="194" spans="1:7" s="652" customFormat="1" ht="32.25" customHeight="1" x14ac:dyDescent="0.25">
      <c r="A194" s="114" t="s">
        <v>720</v>
      </c>
      <c r="B194" s="123" t="s">
        <v>206</v>
      </c>
      <c r="C194" s="159" t="s">
        <v>10</v>
      </c>
      <c r="D194" s="151" t="s">
        <v>600</v>
      </c>
      <c r="E194" s="164"/>
      <c r="F194" s="432">
        <f>SUM(F195:F195)</f>
        <v>452029</v>
      </c>
      <c r="G194" s="432">
        <f>SUM(G195:G195)</f>
        <v>1559564</v>
      </c>
    </row>
    <row r="195" spans="1:7" s="652" customFormat="1" ht="31.5" x14ac:dyDescent="0.25">
      <c r="A195" s="54" t="s">
        <v>537</v>
      </c>
      <c r="B195" s="124" t="s">
        <v>206</v>
      </c>
      <c r="C195" s="156" t="s">
        <v>10</v>
      </c>
      <c r="D195" s="148" t="s">
        <v>600</v>
      </c>
      <c r="E195" s="132" t="s">
        <v>16</v>
      </c>
      <c r="F195" s="435">
        <f>SUM(прил6!H163)</f>
        <v>452029</v>
      </c>
      <c r="G195" s="435">
        <f>SUM(прил6!I163)</f>
        <v>1559564</v>
      </c>
    </row>
    <row r="196" spans="1:7" s="644" customFormat="1" ht="31.5" x14ac:dyDescent="0.25">
      <c r="A196" s="114" t="s">
        <v>819</v>
      </c>
      <c r="B196" s="123" t="s">
        <v>206</v>
      </c>
      <c r="C196" s="159" t="s">
        <v>10</v>
      </c>
      <c r="D196" s="151" t="s">
        <v>818</v>
      </c>
      <c r="E196" s="164"/>
      <c r="F196" s="432">
        <f t="shared" si="1"/>
        <v>0</v>
      </c>
      <c r="G196" s="432">
        <f t="shared" si="1"/>
        <v>0</v>
      </c>
    </row>
    <row r="197" spans="1:7" s="644" customFormat="1" ht="31.5" x14ac:dyDescent="0.25">
      <c r="A197" s="7" t="s">
        <v>171</v>
      </c>
      <c r="B197" s="124" t="s">
        <v>206</v>
      </c>
      <c r="C197" s="156" t="s">
        <v>10</v>
      </c>
      <c r="D197" s="148" t="s">
        <v>818</v>
      </c>
      <c r="E197" s="132" t="s">
        <v>170</v>
      </c>
      <c r="F197" s="435">
        <f>SUM(прил6!H179)</f>
        <v>0</v>
      </c>
      <c r="G197" s="435"/>
    </row>
    <row r="198" spans="1:7" s="652" customFormat="1" ht="32.25" customHeight="1" x14ac:dyDescent="0.25">
      <c r="A198" s="114" t="s">
        <v>721</v>
      </c>
      <c r="B198" s="123" t="s">
        <v>206</v>
      </c>
      <c r="C198" s="159" t="s">
        <v>10</v>
      </c>
      <c r="D198" s="151" t="s">
        <v>598</v>
      </c>
      <c r="E198" s="164"/>
      <c r="F198" s="432">
        <f>SUM(F199:F199)</f>
        <v>193725</v>
      </c>
      <c r="G198" s="432">
        <f>SUM(G199:G199)</f>
        <v>668384</v>
      </c>
    </row>
    <row r="199" spans="1:7" s="652" customFormat="1" ht="31.5" x14ac:dyDescent="0.25">
      <c r="A199" s="54" t="s">
        <v>537</v>
      </c>
      <c r="B199" s="124" t="s">
        <v>206</v>
      </c>
      <c r="C199" s="156" t="s">
        <v>10</v>
      </c>
      <c r="D199" s="148" t="s">
        <v>598</v>
      </c>
      <c r="E199" s="132" t="s">
        <v>16</v>
      </c>
      <c r="F199" s="435">
        <f>SUM(прил6!H165)</f>
        <v>193725</v>
      </c>
      <c r="G199" s="435">
        <f>SUM(прил6!I165)</f>
        <v>668384</v>
      </c>
    </row>
    <row r="200" spans="1:7" ht="64.5" customHeight="1" x14ac:dyDescent="0.25">
      <c r="A200" s="58" t="s">
        <v>151</v>
      </c>
      <c r="B200" s="341" t="s">
        <v>456</v>
      </c>
      <c r="C200" s="247" t="s">
        <v>383</v>
      </c>
      <c r="D200" s="137" t="s">
        <v>384</v>
      </c>
      <c r="E200" s="127"/>
      <c r="F200" s="485">
        <f>SUM(F201+F205+F209)</f>
        <v>1548700</v>
      </c>
      <c r="G200" s="485">
        <f>SUM(G201+G205+G209)</f>
        <v>1548700</v>
      </c>
    </row>
    <row r="201" spans="1:7" ht="80.25" customHeight="1" x14ac:dyDescent="0.25">
      <c r="A201" s="142" t="s">
        <v>152</v>
      </c>
      <c r="B201" s="143" t="s">
        <v>223</v>
      </c>
      <c r="C201" s="248" t="s">
        <v>383</v>
      </c>
      <c r="D201" s="144" t="s">
        <v>384</v>
      </c>
      <c r="E201" s="145"/>
      <c r="F201" s="492">
        <f t="shared" ref="F201:G203" si="2">SUM(F202)</f>
        <v>148000</v>
      </c>
      <c r="G201" s="492">
        <f t="shared" si="2"/>
        <v>148000</v>
      </c>
    </row>
    <row r="202" spans="1:7" ht="32.25" customHeight="1" x14ac:dyDescent="0.25">
      <c r="A202" s="314" t="s">
        <v>457</v>
      </c>
      <c r="B202" s="315" t="s">
        <v>223</v>
      </c>
      <c r="C202" s="316" t="s">
        <v>10</v>
      </c>
      <c r="D202" s="317" t="s">
        <v>384</v>
      </c>
      <c r="E202" s="318"/>
      <c r="F202" s="433">
        <f t="shared" si="2"/>
        <v>148000</v>
      </c>
      <c r="G202" s="433">
        <f t="shared" si="2"/>
        <v>148000</v>
      </c>
    </row>
    <row r="203" spans="1:7" ht="17.25" customHeight="1" x14ac:dyDescent="0.25">
      <c r="A203" s="27" t="s">
        <v>85</v>
      </c>
      <c r="B203" s="117" t="s">
        <v>223</v>
      </c>
      <c r="C203" s="209" t="s">
        <v>10</v>
      </c>
      <c r="D203" s="115" t="s">
        <v>458</v>
      </c>
      <c r="E203" s="141"/>
      <c r="F203" s="432">
        <f t="shared" si="2"/>
        <v>148000</v>
      </c>
      <c r="G203" s="432">
        <f t="shared" si="2"/>
        <v>148000</v>
      </c>
    </row>
    <row r="204" spans="1:7" ht="33.75" customHeight="1" x14ac:dyDescent="0.25">
      <c r="A204" s="54" t="s">
        <v>537</v>
      </c>
      <c r="B204" s="125" t="s">
        <v>223</v>
      </c>
      <c r="C204" s="210" t="s">
        <v>10</v>
      </c>
      <c r="D204" s="122" t="s">
        <v>458</v>
      </c>
      <c r="E204" s="128" t="s">
        <v>16</v>
      </c>
      <c r="F204" s="435">
        <f>SUM(прил6!H260)</f>
        <v>148000</v>
      </c>
      <c r="G204" s="435">
        <f>SUM(прил6!I260)</f>
        <v>148000</v>
      </c>
    </row>
    <row r="205" spans="1:7" ht="80.25" customHeight="1" x14ac:dyDescent="0.25">
      <c r="A205" s="142" t="s">
        <v>167</v>
      </c>
      <c r="B205" s="143" t="s">
        <v>228</v>
      </c>
      <c r="C205" s="248" t="s">
        <v>383</v>
      </c>
      <c r="D205" s="144" t="s">
        <v>384</v>
      </c>
      <c r="E205" s="145"/>
      <c r="F205" s="492">
        <f t="shared" ref="F205:G207" si="3">SUM(F206)</f>
        <v>150000</v>
      </c>
      <c r="G205" s="492">
        <f t="shared" si="3"/>
        <v>150000</v>
      </c>
    </row>
    <row r="206" spans="1:7" ht="33.75" customHeight="1" x14ac:dyDescent="0.25">
      <c r="A206" s="314" t="s">
        <v>488</v>
      </c>
      <c r="B206" s="315" t="s">
        <v>228</v>
      </c>
      <c r="C206" s="316" t="s">
        <v>10</v>
      </c>
      <c r="D206" s="317" t="s">
        <v>384</v>
      </c>
      <c r="E206" s="318"/>
      <c r="F206" s="433">
        <f t="shared" si="3"/>
        <v>150000</v>
      </c>
      <c r="G206" s="433">
        <f t="shared" si="3"/>
        <v>150000</v>
      </c>
    </row>
    <row r="207" spans="1:7" ht="47.25" x14ac:dyDescent="0.25">
      <c r="A207" s="27" t="s">
        <v>168</v>
      </c>
      <c r="B207" s="117" t="s">
        <v>228</v>
      </c>
      <c r="C207" s="209" t="s">
        <v>10</v>
      </c>
      <c r="D207" s="115" t="s">
        <v>489</v>
      </c>
      <c r="E207" s="141"/>
      <c r="F207" s="432">
        <f t="shared" si="3"/>
        <v>150000</v>
      </c>
      <c r="G207" s="432">
        <f t="shared" si="3"/>
        <v>150000</v>
      </c>
    </row>
    <row r="208" spans="1:7" ht="31.5" customHeight="1" x14ac:dyDescent="0.25">
      <c r="A208" s="54" t="s">
        <v>537</v>
      </c>
      <c r="B208" s="125" t="s">
        <v>228</v>
      </c>
      <c r="C208" s="210" t="s">
        <v>10</v>
      </c>
      <c r="D208" s="122" t="s">
        <v>489</v>
      </c>
      <c r="E208" s="128" t="s">
        <v>16</v>
      </c>
      <c r="F208" s="435">
        <f>SUM(прил6!H463)</f>
        <v>150000</v>
      </c>
      <c r="G208" s="435">
        <f>SUM(прил6!I463)</f>
        <v>150000</v>
      </c>
    </row>
    <row r="209" spans="1:7" ht="66.75" customHeight="1" x14ac:dyDescent="0.25">
      <c r="A209" s="142" t="s">
        <v>153</v>
      </c>
      <c r="B209" s="143" t="s">
        <v>219</v>
      </c>
      <c r="C209" s="248" t="s">
        <v>383</v>
      </c>
      <c r="D209" s="144" t="s">
        <v>384</v>
      </c>
      <c r="E209" s="145"/>
      <c r="F209" s="492">
        <f>SUM(F210)</f>
        <v>1250700</v>
      </c>
      <c r="G209" s="492">
        <f>SUM(G210)</f>
        <v>1250700</v>
      </c>
    </row>
    <row r="210" spans="1:7" ht="34.5" customHeight="1" x14ac:dyDescent="0.25">
      <c r="A210" s="314" t="s">
        <v>459</v>
      </c>
      <c r="B210" s="315" t="s">
        <v>219</v>
      </c>
      <c r="C210" s="316" t="s">
        <v>10</v>
      </c>
      <c r="D210" s="317" t="s">
        <v>384</v>
      </c>
      <c r="E210" s="318"/>
      <c r="F210" s="433">
        <f>SUM(F211+F214)</f>
        <v>1250700</v>
      </c>
      <c r="G210" s="433">
        <f>SUM(G211+G214)</f>
        <v>1250700</v>
      </c>
    </row>
    <row r="211" spans="1:7" ht="15.75" x14ac:dyDescent="0.25">
      <c r="A211" s="27" t="s">
        <v>460</v>
      </c>
      <c r="B211" s="117" t="s">
        <v>219</v>
      </c>
      <c r="C211" s="209" t="s">
        <v>10</v>
      </c>
      <c r="D211" s="115" t="s">
        <v>461</v>
      </c>
      <c r="E211" s="141"/>
      <c r="F211" s="432">
        <f>SUM(F212:F213)</f>
        <v>1180350</v>
      </c>
      <c r="G211" s="432">
        <f>SUM(G212:G213)</f>
        <v>1180350</v>
      </c>
    </row>
    <row r="212" spans="1:7" ht="31.5" customHeight="1" x14ac:dyDescent="0.25">
      <c r="A212" s="54" t="s">
        <v>537</v>
      </c>
      <c r="B212" s="125" t="s">
        <v>219</v>
      </c>
      <c r="C212" s="210" t="s">
        <v>10</v>
      </c>
      <c r="D212" s="122" t="s">
        <v>461</v>
      </c>
      <c r="E212" s="128" t="s">
        <v>16</v>
      </c>
      <c r="F212" s="435">
        <f>SUM(прил6!H264)</f>
        <v>788400</v>
      </c>
      <c r="G212" s="435">
        <f>SUM(прил6!I264)</f>
        <v>788400</v>
      </c>
    </row>
    <row r="213" spans="1:7" ht="15.75" x14ac:dyDescent="0.25">
      <c r="A213" s="76" t="s">
        <v>40</v>
      </c>
      <c r="B213" s="125" t="s">
        <v>219</v>
      </c>
      <c r="C213" s="210" t="s">
        <v>10</v>
      </c>
      <c r="D213" s="122" t="s">
        <v>461</v>
      </c>
      <c r="E213" s="128" t="s">
        <v>39</v>
      </c>
      <c r="F213" s="435">
        <f>SUM(прил6!H265)</f>
        <v>391950</v>
      </c>
      <c r="G213" s="435">
        <f>SUM(прил6!I265)</f>
        <v>391950</v>
      </c>
    </row>
    <row r="214" spans="1:7" ht="15.75" x14ac:dyDescent="0.25">
      <c r="A214" s="75" t="s">
        <v>547</v>
      </c>
      <c r="B214" s="117" t="s">
        <v>219</v>
      </c>
      <c r="C214" s="209" t="s">
        <v>10</v>
      </c>
      <c r="D214" s="115" t="s">
        <v>546</v>
      </c>
      <c r="E214" s="141"/>
      <c r="F214" s="432">
        <f>SUM(F215)</f>
        <v>70350</v>
      </c>
      <c r="G214" s="432">
        <f>SUM(G215)</f>
        <v>70350</v>
      </c>
    </row>
    <row r="215" spans="1:7" ht="31.5" x14ac:dyDescent="0.25">
      <c r="A215" s="54" t="s">
        <v>537</v>
      </c>
      <c r="B215" s="125" t="s">
        <v>219</v>
      </c>
      <c r="C215" s="210" t="s">
        <v>10</v>
      </c>
      <c r="D215" s="122" t="s">
        <v>546</v>
      </c>
      <c r="E215" s="128" t="s">
        <v>16</v>
      </c>
      <c r="F215" s="435">
        <f>SUM(прил6!H267)</f>
        <v>70350</v>
      </c>
      <c r="G215" s="435">
        <f>SUM(прил6!I267)</f>
        <v>70350</v>
      </c>
    </row>
    <row r="216" spans="1:7" s="43" customFormat="1" ht="33" customHeight="1" x14ac:dyDescent="0.25">
      <c r="A216" s="58" t="s">
        <v>105</v>
      </c>
      <c r="B216" s="154" t="s">
        <v>386</v>
      </c>
      <c r="C216" s="249" t="s">
        <v>383</v>
      </c>
      <c r="D216" s="155" t="s">
        <v>384</v>
      </c>
      <c r="E216" s="131"/>
      <c r="F216" s="485">
        <f t="shared" ref="F216:G219" si="4">SUM(F217)</f>
        <v>1616586</v>
      </c>
      <c r="G216" s="485">
        <f t="shared" si="4"/>
        <v>1616586</v>
      </c>
    </row>
    <row r="217" spans="1:7" s="43" customFormat="1" ht="51" customHeight="1" x14ac:dyDescent="0.25">
      <c r="A217" s="152" t="s">
        <v>106</v>
      </c>
      <c r="B217" s="153" t="s">
        <v>387</v>
      </c>
      <c r="C217" s="161" t="s">
        <v>383</v>
      </c>
      <c r="D217" s="149" t="s">
        <v>384</v>
      </c>
      <c r="E217" s="158"/>
      <c r="F217" s="492">
        <f t="shared" si="4"/>
        <v>1616586</v>
      </c>
      <c r="G217" s="492">
        <f t="shared" si="4"/>
        <v>1616586</v>
      </c>
    </row>
    <row r="218" spans="1:7" s="43" customFormat="1" ht="51" customHeight="1" x14ac:dyDescent="0.25">
      <c r="A218" s="327" t="s">
        <v>390</v>
      </c>
      <c r="B218" s="328" t="s">
        <v>387</v>
      </c>
      <c r="C218" s="329" t="s">
        <v>10</v>
      </c>
      <c r="D218" s="330" t="s">
        <v>384</v>
      </c>
      <c r="E218" s="337"/>
      <c r="F218" s="433">
        <f t="shared" si="4"/>
        <v>1616586</v>
      </c>
      <c r="G218" s="433">
        <f t="shared" si="4"/>
        <v>1616586</v>
      </c>
    </row>
    <row r="219" spans="1:7" s="43" customFormat="1" ht="17.25" customHeight="1" x14ac:dyDescent="0.25">
      <c r="A219" s="75" t="s">
        <v>107</v>
      </c>
      <c r="B219" s="123" t="s">
        <v>387</v>
      </c>
      <c r="C219" s="159" t="s">
        <v>10</v>
      </c>
      <c r="D219" s="151" t="s">
        <v>389</v>
      </c>
      <c r="E219" s="42"/>
      <c r="F219" s="432">
        <f t="shared" si="4"/>
        <v>1616586</v>
      </c>
      <c r="G219" s="432">
        <f t="shared" si="4"/>
        <v>1616586</v>
      </c>
    </row>
    <row r="220" spans="1:7" s="43" customFormat="1" ht="31.5" customHeight="1" x14ac:dyDescent="0.25">
      <c r="A220" s="76" t="s">
        <v>537</v>
      </c>
      <c r="B220" s="124" t="s">
        <v>387</v>
      </c>
      <c r="C220" s="156" t="s">
        <v>10</v>
      </c>
      <c r="D220" s="148" t="s">
        <v>389</v>
      </c>
      <c r="E220" s="60" t="s">
        <v>16</v>
      </c>
      <c r="F220" s="435">
        <f>SUM(прил6!H27+прил6!H49+прил6!H77+прил6!H342)</f>
        <v>1616586</v>
      </c>
      <c r="G220" s="435">
        <f>SUM(прил6!I27+прил6!I49+прил6!I77+прил6!I342)</f>
        <v>1616586</v>
      </c>
    </row>
    <row r="221" spans="1:7" s="43" customFormat="1" ht="31.5" x14ac:dyDescent="0.25">
      <c r="A221" s="130" t="s">
        <v>117</v>
      </c>
      <c r="B221" s="154" t="s">
        <v>395</v>
      </c>
      <c r="C221" s="249" t="s">
        <v>383</v>
      </c>
      <c r="D221" s="155" t="s">
        <v>384</v>
      </c>
      <c r="E221" s="131"/>
      <c r="F221" s="485">
        <f>SUM(F222+F226)</f>
        <v>191079</v>
      </c>
      <c r="G221" s="485">
        <f>SUM(G222+G226)</f>
        <v>191079</v>
      </c>
    </row>
    <row r="222" spans="1:7" s="43" customFormat="1" ht="51.75" customHeight="1" x14ac:dyDescent="0.25">
      <c r="A222" s="152" t="s">
        <v>538</v>
      </c>
      <c r="B222" s="153" t="s">
        <v>184</v>
      </c>
      <c r="C222" s="161" t="s">
        <v>383</v>
      </c>
      <c r="D222" s="149" t="s">
        <v>384</v>
      </c>
      <c r="E222" s="158"/>
      <c r="F222" s="492">
        <f t="shared" ref="F222:G224" si="5">SUM(F223)</f>
        <v>191079</v>
      </c>
      <c r="G222" s="492">
        <f t="shared" si="5"/>
        <v>191079</v>
      </c>
    </row>
    <row r="223" spans="1:7" s="43" customFormat="1" ht="31.5" x14ac:dyDescent="0.25">
      <c r="A223" s="320" t="s">
        <v>394</v>
      </c>
      <c r="B223" s="328" t="s">
        <v>184</v>
      </c>
      <c r="C223" s="329" t="s">
        <v>10</v>
      </c>
      <c r="D223" s="330" t="s">
        <v>384</v>
      </c>
      <c r="E223" s="340"/>
      <c r="F223" s="433">
        <f t="shared" si="5"/>
        <v>191079</v>
      </c>
      <c r="G223" s="433">
        <f t="shared" si="5"/>
        <v>191079</v>
      </c>
    </row>
    <row r="224" spans="1:7" s="43" customFormat="1" ht="18.75" customHeight="1" x14ac:dyDescent="0.25">
      <c r="A224" s="75" t="s">
        <v>80</v>
      </c>
      <c r="B224" s="123" t="s">
        <v>184</v>
      </c>
      <c r="C224" s="159" t="s">
        <v>10</v>
      </c>
      <c r="D224" s="151" t="s">
        <v>396</v>
      </c>
      <c r="E224" s="164"/>
      <c r="F224" s="432">
        <f t="shared" si="5"/>
        <v>191079</v>
      </c>
      <c r="G224" s="432">
        <f t="shared" si="5"/>
        <v>191079</v>
      </c>
    </row>
    <row r="225" spans="1:7" s="43" customFormat="1" ht="47.25" x14ac:dyDescent="0.25">
      <c r="A225" s="76" t="s">
        <v>76</v>
      </c>
      <c r="B225" s="124" t="s">
        <v>184</v>
      </c>
      <c r="C225" s="156" t="s">
        <v>10</v>
      </c>
      <c r="D225" s="148" t="s">
        <v>396</v>
      </c>
      <c r="E225" s="132" t="s">
        <v>13</v>
      </c>
      <c r="F225" s="435">
        <f>SUM(прил6!H54)</f>
        <v>191079</v>
      </c>
      <c r="G225" s="435">
        <f>SUM(прил6!I54)</f>
        <v>191079</v>
      </c>
    </row>
    <row r="226" spans="1:7" s="43" customFormat="1" ht="63" x14ac:dyDescent="0.25">
      <c r="A226" s="146" t="s">
        <v>503</v>
      </c>
      <c r="B226" s="153" t="s">
        <v>502</v>
      </c>
      <c r="C226" s="161" t="s">
        <v>383</v>
      </c>
      <c r="D226" s="149" t="s">
        <v>384</v>
      </c>
      <c r="E226" s="158"/>
      <c r="F226" s="492">
        <f t="shared" ref="F226:G228" si="6">SUM(F227)</f>
        <v>0</v>
      </c>
      <c r="G226" s="492">
        <f t="shared" si="6"/>
        <v>0</v>
      </c>
    </row>
    <row r="227" spans="1:7" s="43" customFormat="1" ht="31.5" x14ac:dyDescent="0.25">
      <c r="A227" s="327" t="s">
        <v>504</v>
      </c>
      <c r="B227" s="328" t="s">
        <v>502</v>
      </c>
      <c r="C227" s="329" t="s">
        <v>10</v>
      </c>
      <c r="D227" s="330" t="s">
        <v>384</v>
      </c>
      <c r="E227" s="340"/>
      <c r="F227" s="433">
        <f t="shared" si="6"/>
        <v>0</v>
      </c>
      <c r="G227" s="433">
        <f t="shared" si="6"/>
        <v>0</v>
      </c>
    </row>
    <row r="228" spans="1:7" s="43" customFormat="1" ht="31.5" customHeight="1" x14ac:dyDescent="0.25">
      <c r="A228" s="75" t="s">
        <v>506</v>
      </c>
      <c r="B228" s="123" t="s">
        <v>502</v>
      </c>
      <c r="C228" s="159" t="s">
        <v>10</v>
      </c>
      <c r="D228" s="151" t="s">
        <v>505</v>
      </c>
      <c r="E228" s="164"/>
      <c r="F228" s="432">
        <f t="shared" si="6"/>
        <v>0</v>
      </c>
      <c r="G228" s="432">
        <f t="shared" si="6"/>
        <v>0</v>
      </c>
    </row>
    <row r="229" spans="1:7" s="43" customFormat="1" ht="33.75" customHeight="1" x14ac:dyDescent="0.25">
      <c r="A229" s="76" t="s">
        <v>537</v>
      </c>
      <c r="B229" s="124" t="s">
        <v>502</v>
      </c>
      <c r="C229" s="156" t="s">
        <v>10</v>
      </c>
      <c r="D229" s="148" t="s">
        <v>505</v>
      </c>
      <c r="E229" s="132" t="s">
        <v>16</v>
      </c>
      <c r="F229" s="435">
        <f>SUM(прил6!H104)</f>
        <v>0</v>
      </c>
      <c r="G229" s="435">
        <f>SUM(прил6!I104)</f>
        <v>0</v>
      </c>
    </row>
    <row r="230" spans="1:7" ht="51" customHeight="1" x14ac:dyDescent="0.25">
      <c r="A230" s="58" t="s">
        <v>132</v>
      </c>
      <c r="B230" s="341" t="s">
        <v>417</v>
      </c>
      <c r="C230" s="247" t="s">
        <v>383</v>
      </c>
      <c r="D230" s="137" t="s">
        <v>384</v>
      </c>
      <c r="E230" s="127"/>
      <c r="F230" s="485">
        <f>SUM(F231+F235+F239)</f>
        <v>8243390</v>
      </c>
      <c r="G230" s="485">
        <f>SUM(G231+G235+G239)</f>
        <v>8434540</v>
      </c>
    </row>
    <row r="231" spans="1:7" s="43" customFormat="1" ht="65.25" customHeight="1" x14ac:dyDescent="0.25">
      <c r="A231" s="142" t="s">
        <v>133</v>
      </c>
      <c r="B231" s="143" t="s">
        <v>202</v>
      </c>
      <c r="C231" s="248" t="s">
        <v>383</v>
      </c>
      <c r="D231" s="144" t="s">
        <v>384</v>
      </c>
      <c r="E231" s="145"/>
      <c r="F231" s="492">
        <f t="shared" ref="F231:G233" si="7">SUM(F232)</f>
        <v>7742510</v>
      </c>
      <c r="G231" s="492">
        <f t="shared" si="7"/>
        <v>7933660</v>
      </c>
    </row>
    <row r="232" spans="1:7" s="43" customFormat="1" ht="48.75" customHeight="1" x14ac:dyDescent="0.25">
      <c r="A232" s="314" t="s">
        <v>420</v>
      </c>
      <c r="B232" s="315" t="s">
        <v>202</v>
      </c>
      <c r="C232" s="316" t="s">
        <v>10</v>
      </c>
      <c r="D232" s="317" t="s">
        <v>384</v>
      </c>
      <c r="E232" s="318"/>
      <c r="F232" s="433">
        <f t="shared" si="7"/>
        <v>7742510</v>
      </c>
      <c r="G232" s="433">
        <f t="shared" si="7"/>
        <v>7933660</v>
      </c>
    </row>
    <row r="233" spans="1:7" s="43" customFormat="1" ht="32.25" customHeight="1" x14ac:dyDescent="0.25">
      <c r="A233" s="27" t="s">
        <v>134</v>
      </c>
      <c r="B233" s="117" t="s">
        <v>202</v>
      </c>
      <c r="C233" s="209" t="s">
        <v>10</v>
      </c>
      <c r="D233" s="115" t="s">
        <v>421</v>
      </c>
      <c r="E233" s="141"/>
      <c r="F233" s="432">
        <f t="shared" si="7"/>
        <v>7742510</v>
      </c>
      <c r="G233" s="432">
        <f t="shared" si="7"/>
        <v>7933660</v>
      </c>
    </row>
    <row r="234" spans="1:7" s="43" customFormat="1" ht="33.75" customHeight="1" x14ac:dyDescent="0.25">
      <c r="A234" s="54" t="s">
        <v>171</v>
      </c>
      <c r="B234" s="125" t="s">
        <v>202</v>
      </c>
      <c r="C234" s="210" t="s">
        <v>10</v>
      </c>
      <c r="D234" s="122" t="s">
        <v>421</v>
      </c>
      <c r="E234" s="128" t="s">
        <v>170</v>
      </c>
      <c r="F234" s="435">
        <f>SUM(прил6!H148)</f>
        <v>7742510</v>
      </c>
      <c r="G234" s="435">
        <f>SUM(прил6!I148)</f>
        <v>7933660</v>
      </c>
    </row>
    <row r="235" spans="1:7" s="43" customFormat="1" ht="64.5" customHeight="1" x14ac:dyDescent="0.25">
      <c r="A235" s="166" t="s">
        <v>172</v>
      </c>
      <c r="B235" s="143" t="s">
        <v>207</v>
      </c>
      <c r="C235" s="248" t="s">
        <v>383</v>
      </c>
      <c r="D235" s="144" t="s">
        <v>384</v>
      </c>
      <c r="E235" s="145"/>
      <c r="F235" s="492">
        <f t="shared" ref="F235:G237" si="8">SUM(F236)</f>
        <v>450000</v>
      </c>
      <c r="G235" s="492">
        <f t="shared" si="8"/>
        <v>450000</v>
      </c>
    </row>
    <row r="236" spans="1:7" s="43" customFormat="1" ht="33.75" customHeight="1" x14ac:dyDescent="0.25">
      <c r="A236" s="342" t="s">
        <v>418</v>
      </c>
      <c r="B236" s="315" t="s">
        <v>207</v>
      </c>
      <c r="C236" s="316" t="s">
        <v>10</v>
      </c>
      <c r="D236" s="317" t="s">
        <v>384</v>
      </c>
      <c r="E236" s="318"/>
      <c r="F236" s="433">
        <f t="shared" si="8"/>
        <v>450000</v>
      </c>
      <c r="G236" s="433">
        <f t="shared" si="8"/>
        <v>450000</v>
      </c>
    </row>
    <row r="237" spans="1:7" s="43" customFormat="1" ht="16.5" customHeight="1" x14ac:dyDescent="0.25">
      <c r="A237" s="66" t="s">
        <v>173</v>
      </c>
      <c r="B237" s="117" t="s">
        <v>207</v>
      </c>
      <c r="C237" s="209" t="s">
        <v>10</v>
      </c>
      <c r="D237" s="115" t="s">
        <v>419</v>
      </c>
      <c r="E237" s="141"/>
      <c r="F237" s="432">
        <f t="shared" si="8"/>
        <v>450000</v>
      </c>
      <c r="G237" s="432">
        <f t="shared" si="8"/>
        <v>450000</v>
      </c>
    </row>
    <row r="238" spans="1:7" s="43" customFormat="1" ht="16.5" customHeight="1" x14ac:dyDescent="0.25">
      <c r="A238" s="80" t="s">
        <v>18</v>
      </c>
      <c r="B238" s="125" t="s">
        <v>207</v>
      </c>
      <c r="C238" s="210" t="s">
        <v>10</v>
      </c>
      <c r="D238" s="122" t="s">
        <v>419</v>
      </c>
      <c r="E238" s="128" t="s">
        <v>17</v>
      </c>
      <c r="F238" s="435">
        <f>SUM(прил6!H142)</f>
        <v>450000</v>
      </c>
      <c r="G238" s="435">
        <f>SUM(прил6!I142)</f>
        <v>450000</v>
      </c>
    </row>
    <row r="239" spans="1:7" s="43" customFormat="1" ht="79.5" customHeight="1" x14ac:dyDescent="0.25">
      <c r="A239" s="152" t="s">
        <v>235</v>
      </c>
      <c r="B239" s="143" t="s">
        <v>233</v>
      </c>
      <c r="C239" s="248" t="s">
        <v>383</v>
      </c>
      <c r="D239" s="144" t="s">
        <v>384</v>
      </c>
      <c r="E239" s="145"/>
      <c r="F239" s="492">
        <f t="shared" ref="F239:G241" si="9">SUM(F240)</f>
        <v>50880</v>
      </c>
      <c r="G239" s="492">
        <f t="shared" si="9"/>
        <v>50880</v>
      </c>
    </row>
    <row r="240" spans="1:7" s="43" customFormat="1" ht="33.75" customHeight="1" x14ac:dyDescent="0.25">
      <c r="A240" s="327" t="s">
        <v>426</v>
      </c>
      <c r="B240" s="315" t="s">
        <v>233</v>
      </c>
      <c r="C240" s="316" t="s">
        <v>10</v>
      </c>
      <c r="D240" s="317" t="s">
        <v>384</v>
      </c>
      <c r="E240" s="318"/>
      <c r="F240" s="433">
        <f t="shared" si="9"/>
        <v>50880</v>
      </c>
      <c r="G240" s="433">
        <f t="shared" si="9"/>
        <v>50880</v>
      </c>
    </row>
    <row r="241" spans="1:7" s="43" customFormat="1" ht="31.5" x14ac:dyDescent="0.25">
      <c r="A241" s="75" t="s">
        <v>234</v>
      </c>
      <c r="B241" s="117" t="s">
        <v>233</v>
      </c>
      <c r="C241" s="209" t="s">
        <v>10</v>
      </c>
      <c r="D241" s="115" t="s">
        <v>427</v>
      </c>
      <c r="E241" s="141"/>
      <c r="F241" s="432">
        <f t="shared" si="9"/>
        <v>50880</v>
      </c>
      <c r="G241" s="432">
        <f t="shared" si="9"/>
        <v>50880</v>
      </c>
    </row>
    <row r="242" spans="1:7" s="43" customFormat="1" ht="30.75" customHeight="1" x14ac:dyDescent="0.25">
      <c r="A242" s="76" t="s">
        <v>537</v>
      </c>
      <c r="B242" s="125" t="s">
        <v>233</v>
      </c>
      <c r="C242" s="210" t="s">
        <v>10</v>
      </c>
      <c r="D242" s="122" t="s">
        <v>427</v>
      </c>
      <c r="E242" s="128" t="s">
        <v>16</v>
      </c>
      <c r="F242" s="435">
        <f>SUM(прил6!H152)</f>
        <v>50880</v>
      </c>
      <c r="G242" s="435">
        <f>SUM(прил6!I152)</f>
        <v>50880</v>
      </c>
    </row>
    <row r="243" spans="1:7" s="43" customFormat="1" ht="32.25" customHeight="1" x14ac:dyDescent="0.25">
      <c r="A243" s="74" t="s">
        <v>112</v>
      </c>
      <c r="B243" s="154" t="s">
        <v>398</v>
      </c>
      <c r="C243" s="249" t="s">
        <v>383</v>
      </c>
      <c r="D243" s="155" t="s">
        <v>384</v>
      </c>
      <c r="E243" s="131"/>
      <c r="F243" s="485">
        <f>SUM(F244+F248)</f>
        <v>694400</v>
      </c>
      <c r="G243" s="485">
        <f>SUM(G244+G248)</f>
        <v>694400</v>
      </c>
    </row>
    <row r="244" spans="1:7" s="43" customFormat="1" ht="63" x14ac:dyDescent="0.25">
      <c r="A244" s="146" t="s">
        <v>148</v>
      </c>
      <c r="B244" s="153" t="s">
        <v>218</v>
      </c>
      <c r="C244" s="161" t="s">
        <v>383</v>
      </c>
      <c r="D244" s="149" t="s">
        <v>384</v>
      </c>
      <c r="E244" s="158"/>
      <c r="F244" s="492">
        <f t="shared" ref="F244:G246" si="10">SUM(F245)</f>
        <v>25000</v>
      </c>
      <c r="G244" s="492">
        <f t="shared" si="10"/>
        <v>25000</v>
      </c>
    </row>
    <row r="245" spans="1:7" s="43" customFormat="1" ht="31.5" x14ac:dyDescent="0.25">
      <c r="A245" s="320" t="s">
        <v>453</v>
      </c>
      <c r="B245" s="328" t="s">
        <v>218</v>
      </c>
      <c r="C245" s="329" t="s">
        <v>10</v>
      </c>
      <c r="D245" s="330" t="s">
        <v>384</v>
      </c>
      <c r="E245" s="337"/>
      <c r="F245" s="433">
        <f t="shared" si="10"/>
        <v>25000</v>
      </c>
      <c r="G245" s="433">
        <f t="shared" si="10"/>
        <v>25000</v>
      </c>
    </row>
    <row r="246" spans="1:7" s="43" customFormat="1" ht="31.5" x14ac:dyDescent="0.25">
      <c r="A246" s="75" t="s">
        <v>149</v>
      </c>
      <c r="B246" s="123" t="s">
        <v>218</v>
      </c>
      <c r="C246" s="159" t="s">
        <v>10</v>
      </c>
      <c r="D246" s="151" t="s">
        <v>454</v>
      </c>
      <c r="E246" s="42"/>
      <c r="F246" s="432">
        <f t="shared" si="10"/>
        <v>25000</v>
      </c>
      <c r="G246" s="432">
        <f t="shared" si="10"/>
        <v>25000</v>
      </c>
    </row>
    <row r="247" spans="1:7" s="43" customFormat="1" ht="36.75" customHeight="1" x14ac:dyDescent="0.25">
      <c r="A247" s="76" t="s">
        <v>537</v>
      </c>
      <c r="B247" s="124" t="s">
        <v>218</v>
      </c>
      <c r="C247" s="156" t="s">
        <v>10</v>
      </c>
      <c r="D247" s="148" t="s">
        <v>454</v>
      </c>
      <c r="E247" s="60" t="s">
        <v>16</v>
      </c>
      <c r="F247" s="435">
        <f>SUM(прил6!H272)</f>
        <v>25000</v>
      </c>
      <c r="G247" s="435">
        <f>SUM(прил6!I272)</f>
        <v>25000</v>
      </c>
    </row>
    <row r="248" spans="1:7" s="43" customFormat="1" ht="49.5" customHeight="1" x14ac:dyDescent="0.25">
      <c r="A248" s="152" t="s">
        <v>113</v>
      </c>
      <c r="B248" s="153" t="s">
        <v>185</v>
      </c>
      <c r="C248" s="161" t="s">
        <v>383</v>
      </c>
      <c r="D248" s="149" t="s">
        <v>384</v>
      </c>
      <c r="E248" s="158"/>
      <c r="F248" s="492">
        <f>SUM(F249)</f>
        <v>669400</v>
      </c>
      <c r="G248" s="492">
        <f>SUM(G249)</f>
        <v>669400</v>
      </c>
    </row>
    <row r="249" spans="1:7" s="43" customFormat="1" ht="49.5" customHeight="1" x14ac:dyDescent="0.25">
      <c r="A249" s="327" t="s">
        <v>397</v>
      </c>
      <c r="B249" s="328" t="s">
        <v>185</v>
      </c>
      <c r="C249" s="329" t="s">
        <v>10</v>
      </c>
      <c r="D249" s="330" t="s">
        <v>384</v>
      </c>
      <c r="E249" s="337"/>
      <c r="F249" s="433">
        <f>SUM(F250+F252)</f>
        <v>669400</v>
      </c>
      <c r="G249" s="433">
        <f>SUM(G250+G252)</f>
        <v>669400</v>
      </c>
    </row>
    <row r="250" spans="1:7" s="43" customFormat="1" ht="47.25" x14ac:dyDescent="0.25">
      <c r="A250" s="75" t="s">
        <v>611</v>
      </c>
      <c r="B250" s="123" t="s">
        <v>185</v>
      </c>
      <c r="C250" s="159" t="s">
        <v>10</v>
      </c>
      <c r="D250" s="151" t="s">
        <v>399</v>
      </c>
      <c r="E250" s="42"/>
      <c r="F250" s="432">
        <f>SUM(F251)</f>
        <v>334700</v>
      </c>
      <c r="G250" s="432">
        <f>SUM(G251)</f>
        <v>334700</v>
      </c>
    </row>
    <row r="251" spans="1:7" s="43" customFormat="1" ht="47.25" x14ac:dyDescent="0.25">
      <c r="A251" s="76" t="s">
        <v>76</v>
      </c>
      <c r="B251" s="124" t="s">
        <v>185</v>
      </c>
      <c r="C251" s="156" t="s">
        <v>10</v>
      </c>
      <c r="D251" s="148" t="s">
        <v>399</v>
      </c>
      <c r="E251" s="60" t="s">
        <v>13</v>
      </c>
      <c r="F251" s="435">
        <f>SUM(прил6!H59)</f>
        <v>334700</v>
      </c>
      <c r="G251" s="435">
        <f>SUM(прил6!I59)</f>
        <v>334700</v>
      </c>
    </row>
    <row r="252" spans="1:7" s="43" customFormat="1" ht="31.5" x14ac:dyDescent="0.25">
      <c r="A252" s="75" t="s">
        <v>79</v>
      </c>
      <c r="B252" s="123" t="s">
        <v>185</v>
      </c>
      <c r="C252" s="159" t="s">
        <v>10</v>
      </c>
      <c r="D252" s="151" t="s">
        <v>400</v>
      </c>
      <c r="E252" s="42"/>
      <c r="F252" s="432">
        <f>SUM(F253)</f>
        <v>334700</v>
      </c>
      <c r="G252" s="432">
        <f>SUM(G253)</f>
        <v>334700</v>
      </c>
    </row>
    <row r="253" spans="1:7" s="43" customFormat="1" ht="47.25" x14ac:dyDescent="0.25">
      <c r="A253" s="76" t="s">
        <v>76</v>
      </c>
      <c r="B253" s="124" t="s">
        <v>185</v>
      </c>
      <c r="C253" s="156" t="s">
        <v>10</v>
      </c>
      <c r="D253" s="148" t="s">
        <v>400</v>
      </c>
      <c r="E253" s="60" t="s">
        <v>13</v>
      </c>
      <c r="F253" s="435">
        <f>SUM(прил6!H61)</f>
        <v>334700</v>
      </c>
      <c r="G253" s="435">
        <f>SUM(прил6!I61)</f>
        <v>334700</v>
      </c>
    </row>
    <row r="254" spans="1:7" ht="63" customHeight="1" x14ac:dyDescent="0.25">
      <c r="A254" s="58" t="s">
        <v>128</v>
      </c>
      <c r="B254" s="154" t="s">
        <v>199</v>
      </c>
      <c r="C254" s="249" t="s">
        <v>383</v>
      </c>
      <c r="D254" s="155" t="s">
        <v>384</v>
      </c>
      <c r="E254" s="131"/>
      <c r="F254" s="485">
        <f>SUM(F255+F261+F265)</f>
        <v>4467334</v>
      </c>
      <c r="G254" s="485">
        <f>SUM(G255+G261+G265)</f>
        <v>4467334</v>
      </c>
    </row>
    <row r="255" spans="1:7" s="43" customFormat="1" ht="96.75" customHeight="1" x14ac:dyDescent="0.25">
      <c r="A255" s="152" t="s">
        <v>129</v>
      </c>
      <c r="B255" s="153" t="s">
        <v>200</v>
      </c>
      <c r="C255" s="161" t="s">
        <v>383</v>
      </c>
      <c r="D255" s="149" t="s">
        <v>384</v>
      </c>
      <c r="E255" s="165"/>
      <c r="F255" s="492">
        <f>SUM(F256)</f>
        <v>2560254</v>
      </c>
      <c r="G255" s="492">
        <f>SUM(G256)</f>
        <v>2560254</v>
      </c>
    </row>
    <row r="256" spans="1:7" s="43" customFormat="1" ht="32.25" customHeight="1" x14ac:dyDescent="0.25">
      <c r="A256" s="327" t="s">
        <v>416</v>
      </c>
      <c r="B256" s="328" t="s">
        <v>200</v>
      </c>
      <c r="C256" s="329" t="s">
        <v>10</v>
      </c>
      <c r="D256" s="330" t="s">
        <v>384</v>
      </c>
      <c r="E256" s="340"/>
      <c r="F256" s="433">
        <f>SUM(F257)</f>
        <v>2560254</v>
      </c>
      <c r="G256" s="433">
        <f>SUM(G257)</f>
        <v>2560254</v>
      </c>
    </row>
    <row r="257" spans="1:7" s="43" customFormat="1" ht="31.5" x14ac:dyDescent="0.25">
      <c r="A257" s="75" t="s">
        <v>84</v>
      </c>
      <c r="B257" s="123" t="s">
        <v>200</v>
      </c>
      <c r="C257" s="159" t="s">
        <v>10</v>
      </c>
      <c r="D257" s="151" t="s">
        <v>415</v>
      </c>
      <c r="E257" s="164"/>
      <c r="F257" s="432">
        <f>SUM(F258:F260)</f>
        <v>2560254</v>
      </c>
      <c r="G257" s="432">
        <f>SUM(G258:G260)</f>
        <v>2560254</v>
      </c>
    </row>
    <row r="258" spans="1:7" s="43" customFormat="1" ht="47.25" x14ac:dyDescent="0.25">
      <c r="A258" s="76" t="s">
        <v>76</v>
      </c>
      <c r="B258" s="124" t="s">
        <v>200</v>
      </c>
      <c r="C258" s="156" t="s">
        <v>10</v>
      </c>
      <c r="D258" s="148" t="s">
        <v>415</v>
      </c>
      <c r="E258" s="132" t="s">
        <v>13</v>
      </c>
      <c r="F258" s="435">
        <f>SUM(прил6!H129)</f>
        <v>2495254</v>
      </c>
      <c r="G258" s="435">
        <f>SUM(прил6!I129)</f>
        <v>2495254</v>
      </c>
    </row>
    <row r="259" spans="1:7" s="43" customFormat="1" ht="30" customHeight="1" x14ac:dyDescent="0.25">
      <c r="A259" s="76" t="s">
        <v>537</v>
      </c>
      <c r="B259" s="124" t="s">
        <v>200</v>
      </c>
      <c r="C259" s="156" t="s">
        <v>10</v>
      </c>
      <c r="D259" s="148" t="s">
        <v>415</v>
      </c>
      <c r="E259" s="132" t="s">
        <v>16</v>
      </c>
      <c r="F259" s="435">
        <f>SUM(прил6!H130)</f>
        <v>64000</v>
      </c>
      <c r="G259" s="435">
        <f>SUM(прил6!I130)</f>
        <v>64000</v>
      </c>
    </row>
    <row r="260" spans="1:7" s="43" customFormat="1" ht="16.5" customHeight="1" x14ac:dyDescent="0.25">
      <c r="A260" s="76" t="s">
        <v>18</v>
      </c>
      <c r="B260" s="124" t="s">
        <v>200</v>
      </c>
      <c r="C260" s="156" t="s">
        <v>10</v>
      </c>
      <c r="D260" s="148" t="s">
        <v>415</v>
      </c>
      <c r="E260" s="132" t="s">
        <v>17</v>
      </c>
      <c r="F260" s="435">
        <f>SUM(прил6!H131)</f>
        <v>1000</v>
      </c>
      <c r="G260" s="435">
        <f>SUM(прил6!I131)</f>
        <v>1000</v>
      </c>
    </row>
    <row r="261" spans="1:7" s="43" customFormat="1" ht="96.75" customHeight="1" x14ac:dyDescent="0.25">
      <c r="A261" s="152" t="s">
        <v>130</v>
      </c>
      <c r="B261" s="153" t="s">
        <v>201</v>
      </c>
      <c r="C261" s="161" t="s">
        <v>383</v>
      </c>
      <c r="D261" s="149" t="s">
        <v>384</v>
      </c>
      <c r="E261" s="165"/>
      <c r="F261" s="492">
        <f t="shared" ref="F261:G263" si="11">SUM(F262)</f>
        <v>1807080</v>
      </c>
      <c r="G261" s="492">
        <f t="shared" si="11"/>
        <v>1807080</v>
      </c>
    </row>
    <row r="262" spans="1:7" s="43" customFormat="1" ht="48.75" customHeight="1" x14ac:dyDescent="0.25">
      <c r="A262" s="327" t="s">
        <v>403</v>
      </c>
      <c r="B262" s="328" t="s">
        <v>201</v>
      </c>
      <c r="C262" s="329" t="s">
        <v>10</v>
      </c>
      <c r="D262" s="330" t="s">
        <v>384</v>
      </c>
      <c r="E262" s="340"/>
      <c r="F262" s="433">
        <f t="shared" si="11"/>
        <v>1807080</v>
      </c>
      <c r="G262" s="433">
        <f t="shared" si="11"/>
        <v>1807080</v>
      </c>
    </row>
    <row r="263" spans="1:7" s="43" customFormat="1" ht="18" customHeight="1" x14ac:dyDescent="0.25">
      <c r="A263" s="75" t="s">
        <v>99</v>
      </c>
      <c r="B263" s="123" t="s">
        <v>201</v>
      </c>
      <c r="C263" s="159" t="s">
        <v>10</v>
      </c>
      <c r="D263" s="151" t="s">
        <v>404</v>
      </c>
      <c r="E263" s="164"/>
      <c r="F263" s="432">
        <f t="shared" si="11"/>
        <v>1807080</v>
      </c>
      <c r="G263" s="432">
        <f t="shared" si="11"/>
        <v>1807080</v>
      </c>
    </row>
    <row r="264" spans="1:7" s="43" customFormat="1" ht="32.25" customHeight="1" x14ac:dyDescent="0.25">
      <c r="A264" s="76" t="s">
        <v>537</v>
      </c>
      <c r="B264" s="124" t="s">
        <v>201</v>
      </c>
      <c r="C264" s="156" t="s">
        <v>10</v>
      </c>
      <c r="D264" s="148" t="s">
        <v>404</v>
      </c>
      <c r="E264" s="132" t="s">
        <v>16</v>
      </c>
      <c r="F264" s="435">
        <f>SUM(прил6!H82+прил6!H196+прил6!H241+прил6!H299+прил6!H254+прил6!H319)</f>
        <v>1807080</v>
      </c>
      <c r="G264" s="435">
        <f>SUM(прил6!I82+прил6!I196+прил6!I241+прил6!I299+прил6!I254+прил6!I319)</f>
        <v>1807080</v>
      </c>
    </row>
    <row r="265" spans="1:7" s="43" customFormat="1" ht="94.5" customHeight="1" x14ac:dyDescent="0.25">
      <c r="A265" s="152" t="s">
        <v>511</v>
      </c>
      <c r="B265" s="153" t="s">
        <v>507</v>
      </c>
      <c r="C265" s="161" t="s">
        <v>383</v>
      </c>
      <c r="D265" s="149" t="s">
        <v>384</v>
      </c>
      <c r="E265" s="165"/>
      <c r="F265" s="492">
        <f t="shared" ref="F265:G267" si="12">SUM(F266)</f>
        <v>100000</v>
      </c>
      <c r="G265" s="492">
        <f t="shared" si="12"/>
        <v>100000</v>
      </c>
    </row>
    <row r="266" spans="1:7" s="43" customFormat="1" ht="48" customHeight="1" x14ac:dyDescent="0.25">
      <c r="A266" s="327" t="s">
        <v>509</v>
      </c>
      <c r="B266" s="328" t="s">
        <v>507</v>
      </c>
      <c r="C266" s="329" t="s">
        <v>10</v>
      </c>
      <c r="D266" s="330" t="s">
        <v>384</v>
      </c>
      <c r="E266" s="340"/>
      <c r="F266" s="433">
        <f t="shared" si="12"/>
        <v>100000</v>
      </c>
      <c r="G266" s="433">
        <f t="shared" si="12"/>
        <v>100000</v>
      </c>
    </row>
    <row r="267" spans="1:7" s="43" customFormat="1" ht="30.75" customHeight="1" x14ac:dyDescent="0.25">
      <c r="A267" s="75" t="s">
        <v>510</v>
      </c>
      <c r="B267" s="123" t="s">
        <v>507</v>
      </c>
      <c r="C267" s="159" t="s">
        <v>10</v>
      </c>
      <c r="D267" s="151" t="s">
        <v>508</v>
      </c>
      <c r="E267" s="164"/>
      <c r="F267" s="432">
        <f t="shared" si="12"/>
        <v>100000</v>
      </c>
      <c r="G267" s="432">
        <f t="shared" si="12"/>
        <v>100000</v>
      </c>
    </row>
    <row r="268" spans="1:7" s="43" customFormat="1" ht="32.25" customHeight="1" x14ac:dyDescent="0.25">
      <c r="A268" s="76" t="s">
        <v>537</v>
      </c>
      <c r="B268" s="124" t="s">
        <v>507</v>
      </c>
      <c r="C268" s="156" t="s">
        <v>10</v>
      </c>
      <c r="D268" s="148" t="s">
        <v>508</v>
      </c>
      <c r="E268" s="132" t="s">
        <v>16</v>
      </c>
      <c r="F268" s="435">
        <f>SUM(прил6!H135)</f>
        <v>100000</v>
      </c>
      <c r="G268" s="435">
        <f>SUM(прил6!I135)</f>
        <v>100000</v>
      </c>
    </row>
    <row r="269" spans="1:7" s="43" customFormat="1" ht="47.25" x14ac:dyDescent="0.25">
      <c r="A269" s="130" t="s">
        <v>120</v>
      </c>
      <c r="B269" s="154" t="s">
        <v>208</v>
      </c>
      <c r="C269" s="249" t="s">
        <v>383</v>
      </c>
      <c r="D269" s="155" t="s">
        <v>384</v>
      </c>
      <c r="E269" s="131"/>
      <c r="F269" s="485">
        <f>SUM(F270+F274)</f>
        <v>8347482</v>
      </c>
      <c r="G269" s="485">
        <f>SUM(G270+G274)</f>
        <v>7887057</v>
      </c>
    </row>
    <row r="270" spans="1:7" s="43" customFormat="1" ht="50.25" customHeight="1" x14ac:dyDescent="0.25">
      <c r="A270" s="152" t="s">
        <v>169</v>
      </c>
      <c r="B270" s="153" t="s">
        <v>212</v>
      </c>
      <c r="C270" s="161" t="s">
        <v>383</v>
      </c>
      <c r="D270" s="149" t="s">
        <v>384</v>
      </c>
      <c r="E270" s="158"/>
      <c r="F270" s="492">
        <f t="shared" ref="F270:G272" si="13">SUM(F271)</f>
        <v>5722416</v>
      </c>
      <c r="G270" s="492">
        <f t="shared" si="13"/>
        <v>5261991</v>
      </c>
    </row>
    <row r="271" spans="1:7" s="43" customFormat="1" ht="36" customHeight="1" x14ac:dyDescent="0.25">
      <c r="A271" s="327" t="s">
        <v>490</v>
      </c>
      <c r="B271" s="328" t="s">
        <v>212</v>
      </c>
      <c r="C271" s="329" t="s">
        <v>12</v>
      </c>
      <c r="D271" s="330" t="s">
        <v>384</v>
      </c>
      <c r="E271" s="337"/>
      <c r="F271" s="433">
        <f t="shared" si="13"/>
        <v>5722416</v>
      </c>
      <c r="G271" s="433">
        <f t="shared" si="13"/>
        <v>5261991</v>
      </c>
    </row>
    <row r="272" spans="1:7" s="43" customFormat="1" ht="47.25" x14ac:dyDescent="0.25">
      <c r="A272" s="75" t="s">
        <v>492</v>
      </c>
      <c r="B272" s="123" t="s">
        <v>212</v>
      </c>
      <c r="C272" s="159" t="s">
        <v>12</v>
      </c>
      <c r="D272" s="151" t="s">
        <v>491</v>
      </c>
      <c r="E272" s="42"/>
      <c r="F272" s="432">
        <f t="shared" si="13"/>
        <v>5722416</v>
      </c>
      <c r="G272" s="432">
        <f t="shared" si="13"/>
        <v>5261991</v>
      </c>
    </row>
    <row r="273" spans="1:7" s="43" customFormat="1" ht="17.25" customHeight="1" x14ac:dyDescent="0.25">
      <c r="A273" s="76" t="s">
        <v>21</v>
      </c>
      <c r="B273" s="124" t="s">
        <v>212</v>
      </c>
      <c r="C273" s="156" t="s">
        <v>12</v>
      </c>
      <c r="D273" s="148" t="s">
        <v>491</v>
      </c>
      <c r="E273" s="60" t="s">
        <v>66</v>
      </c>
      <c r="F273" s="435">
        <f>SUM(прил6!H470)</f>
        <v>5722416</v>
      </c>
      <c r="G273" s="435">
        <f>SUM(прил6!I470)</f>
        <v>5261991</v>
      </c>
    </row>
    <row r="274" spans="1:7" s="43" customFormat="1" ht="63" x14ac:dyDescent="0.25">
      <c r="A274" s="146" t="s">
        <v>121</v>
      </c>
      <c r="B274" s="153" t="s">
        <v>209</v>
      </c>
      <c r="C274" s="161" t="s">
        <v>383</v>
      </c>
      <c r="D274" s="149" t="s">
        <v>384</v>
      </c>
      <c r="E274" s="158"/>
      <c r="F274" s="492">
        <f>SUM(F275)</f>
        <v>2625066</v>
      </c>
      <c r="G274" s="492">
        <f>SUM(G275)</f>
        <v>2625066</v>
      </c>
    </row>
    <row r="275" spans="1:7" s="43" customFormat="1" ht="65.25" customHeight="1" x14ac:dyDescent="0.25">
      <c r="A275" s="327" t="s">
        <v>405</v>
      </c>
      <c r="B275" s="328" t="s">
        <v>209</v>
      </c>
      <c r="C275" s="329" t="s">
        <v>10</v>
      </c>
      <c r="D275" s="330" t="s">
        <v>384</v>
      </c>
      <c r="E275" s="337"/>
      <c r="F275" s="433">
        <f>SUM(F276)</f>
        <v>2625066</v>
      </c>
      <c r="G275" s="433">
        <f>SUM(G276)</f>
        <v>2625066</v>
      </c>
    </row>
    <row r="276" spans="1:7" s="43" customFormat="1" ht="31.5" x14ac:dyDescent="0.25">
      <c r="A276" s="150" t="s">
        <v>75</v>
      </c>
      <c r="B276" s="123" t="s">
        <v>209</v>
      </c>
      <c r="C276" s="159" t="s">
        <v>10</v>
      </c>
      <c r="D276" s="151" t="s">
        <v>388</v>
      </c>
      <c r="E276" s="42"/>
      <c r="F276" s="432">
        <f>SUM(F277:F278)</f>
        <v>2625066</v>
      </c>
      <c r="G276" s="432">
        <f>SUM(G277:G278)</f>
        <v>2625066</v>
      </c>
    </row>
    <row r="277" spans="1:7" s="43" customFormat="1" ht="47.25" x14ac:dyDescent="0.25">
      <c r="A277" s="129" t="s">
        <v>76</v>
      </c>
      <c r="B277" s="124" t="s">
        <v>209</v>
      </c>
      <c r="C277" s="156" t="s">
        <v>10</v>
      </c>
      <c r="D277" s="148" t="s">
        <v>388</v>
      </c>
      <c r="E277" s="60" t="s">
        <v>13</v>
      </c>
      <c r="F277" s="435">
        <f>SUM(прил6!H87)</f>
        <v>2622066</v>
      </c>
      <c r="G277" s="435">
        <f>SUM(прил6!I87)</f>
        <v>2622066</v>
      </c>
    </row>
    <row r="278" spans="1:7" s="43" customFormat="1" ht="18" customHeight="1" x14ac:dyDescent="0.25">
      <c r="A278" s="129" t="s">
        <v>18</v>
      </c>
      <c r="B278" s="124" t="s">
        <v>209</v>
      </c>
      <c r="C278" s="156" t="s">
        <v>10</v>
      </c>
      <c r="D278" s="148" t="s">
        <v>388</v>
      </c>
      <c r="E278" s="60" t="s">
        <v>17</v>
      </c>
      <c r="F278" s="435">
        <f>SUM(прил6!H88)</f>
        <v>3000</v>
      </c>
      <c r="G278" s="435">
        <f>SUM(прил6!I88)</f>
        <v>3000</v>
      </c>
    </row>
    <row r="279" spans="1:7" s="43" customFormat="1" ht="33" customHeight="1" x14ac:dyDescent="0.25">
      <c r="A279" s="58" t="s">
        <v>135</v>
      </c>
      <c r="B279" s="154" t="s">
        <v>204</v>
      </c>
      <c r="C279" s="249" t="s">
        <v>383</v>
      </c>
      <c r="D279" s="155" t="s">
        <v>384</v>
      </c>
      <c r="E279" s="131"/>
      <c r="F279" s="485">
        <f>SUM(F280+F284)</f>
        <v>35000</v>
      </c>
      <c r="G279" s="485">
        <f>SUM(G280+G284)</f>
        <v>35000</v>
      </c>
    </row>
    <row r="280" spans="1:7" s="43" customFormat="1" ht="63" x14ac:dyDescent="0.25">
      <c r="A280" s="146" t="s">
        <v>158</v>
      </c>
      <c r="B280" s="153" t="s">
        <v>226</v>
      </c>
      <c r="C280" s="161" t="s">
        <v>383</v>
      </c>
      <c r="D280" s="149" t="s">
        <v>384</v>
      </c>
      <c r="E280" s="158"/>
      <c r="F280" s="492">
        <f t="shared" ref="F280:G282" si="14">SUM(F281)</f>
        <v>25000</v>
      </c>
      <c r="G280" s="492">
        <f t="shared" si="14"/>
        <v>25000</v>
      </c>
    </row>
    <row r="281" spans="1:7" s="43" customFormat="1" ht="31.5" x14ac:dyDescent="0.25">
      <c r="A281" s="320" t="s">
        <v>467</v>
      </c>
      <c r="B281" s="328" t="s">
        <v>226</v>
      </c>
      <c r="C281" s="329" t="s">
        <v>12</v>
      </c>
      <c r="D281" s="330" t="s">
        <v>384</v>
      </c>
      <c r="E281" s="337"/>
      <c r="F281" s="433">
        <f t="shared" si="14"/>
        <v>25000</v>
      </c>
      <c r="G281" s="433">
        <f t="shared" si="14"/>
        <v>25000</v>
      </c>
    </row>
    <row r="282" spans="1:7" s="43" customFormat="1" ht="31.5" x14ac:dyDescent="0.25">
      <c r="A282" s="150" t="s">
        <v>469</v>
      </c>
      <c r="B282" s="123" t="s">
        <v>226</v>
      </c>
      <c r="C282" s="159" t="s">
        <v>12</v>
      </c>
      <c r="D282" s="151" t="s">
        <v>468</v>
      </c>
      <c r="E282" s="42"/>
      <c r="F282" s="432">
        <f t="shared" si="14"/>
        <v>25000</v>
      </c>
      <c r="G282" s="432">
        <f t="shared" si="14"/>
        <v>25000</v>
      </c>
    </row>
    <row r="283" spans="1:7" s="43" customFormat="1" ht="29.25" customHeight="1" x14ac:dyDescent="0.25">
      <c r="A283" s="129" t="s">
        <v>537</v>
      </c>
      <c r="B283" s="124" t="s">
        <v>226</v>
      </c>
      <c r="C283" s="156" t="s">
        <v>12</v>
      </c>
      <c r="D283" s="148" t="s">
        <v>468</v>
      </c>
      <c r="E283" s="60" t="s">
        <v>16</v>
      </c>
      <c r="F283" s="435">
        <f>SUM(прил6!H324)</f>
        <v>25000</v>
      </c>
      <c r="G283" s="435">
        <f>SUM(прил6!I324)</f>
        <v>25000</v>
      </c>
    </row>
    <row r="284" spans="1:7" s="43" customFormat="1" ht="47.25" x14ac:dyDescent="0.25">
      <c r="A284" s="152" t="s">
        <v>136</v>
      </c>
      <c r="B284" s="153" t="s">
        <v>205</v>
      </c>
      <c r="C284" s="161" t="s">
        <v>383</v>
      </c>
      <c r="D284" s="149" t="s">
        <v>384</v>
      </c>
      <c r="E284" s="158"/>
      <c r="F284" s="492">
        <f t="shared" ref="F284:G286" si="15">SUM(F285)</f>
        <v>10000</v>
      </c>
      <c r="G284" s="492">
        <f t="shared" si="15"/>
        <v>10000</v>
      </c>
    </row>
    <row r="285" spans="1:7" s="43" customFormat="1" ht="63" x14ac:dyDescent="0.25">
      <c r="A285" s="327" t="s">
        <v>431</v>
      </c>
      <c r="B285" s="328" t="s">
        <v>205</v>
      </c>
      <c r="C285" s="329" t="s">
        <v>10</v>
      </c>
      <c r="D285" s="330" t="s">
        <v>384</v>
      </c>
      <c r="E285" s="337"/>
      <c r="F285" s="433">
        <f t="shared" si="15"/>
        <v>10000</v>
      </c>
      <c r="G285" s="433">
        <f t="shared" si="15"/>
        <v>10000</v>
      </c>
    </row>
    <row r="286" spans="1:7" s="43" customFormat="1" ht="31.5" x14ac:dyDescent="0.25">
      <c r="A286" s="75" t="s">
        <v>433</v>
      </c>
      <c r="B286" s="123" t="s">
        <v>205</v>
      </c>
      <c r="C286" s="159" t="s">
        <v>10</v>
      </c>
      <c r="D286" s="151" t="s">
        <v>432</v>
      </c>
      <c r="E286" s="42"/>
      <c r="F286" s="432">
        <f t="shared" si="15"/>
        <v>10000</v>
      </c>
      <c r="G286" s="432">
        <f t="shared" si="15"/>
        <v>10000</v>
      </c>
    </row>
    <row r="287" spans="1:7" s="43" customFormat="1" ht="19.5" customHeight="1" x14ac:dyDescent="0.25">
      <c r="A287" s="76" t="s">
        <v>18</v>
      </c>
      <c r="B287" s="124" t="s">
        <v>205</v>
      </c>
      <c r="C287" s="156" t="s">
        <v>10</v>
      </c>
      <c r="D287" s="148" t="s">
        <v>432</v>
      </c>
      <c r="E287" s="60" t="s">
        <v>17</v>
      </c>
      <c r="F287" s="435">
        <f>SUM(прил6!H170)</f>
        <v>10000</v>
      </c>
      <c r="G287" s="435">
        <f>SUM(прил6!I170)</f>
        <v>10000</v>
      </c>
    </row>
    <row r="288" spans="1:7" ht="33.75" customHeight="1" x14ac:dyDescent="0.25">
      <c r="A288" s="58" t="s">
        <v>114</v>
      </c>
      <c r="B288" s="136" t="s">
        <v>186</v>
      </c>
      <c r="C288" s="247" t="s">
        <v>383</v>
      </c>
      <c r="D288" s="137" t="s">
        <v>384</v>
      </c>
      <c r="E288" s="16"/>
      <c r="F288" s="485">
        <f t="shared" ref="F288:G291" si="16">SUM(F289)</f>
        <v>334700</v>
      </c>
      <c r="G288" s="485">
        <f t="shared" si="16"/>
        <v>334700</v>
      </c>
    </row>
    <row r="289" spans="1:7" s="43" customFormat="1" ht="51" customHeight="1" x14ac:dyDescent="0.25">
      <c r="A289" s="152" t="s">
        <v>115</v>
      </c>
      <c r="B289" s="143" t="s">
        <v>187</v>
      </c>
      <c r="C289" s="248" t="s">
        <v>383</v>
      </c>
      <c r="D289" s="144" t="s">
        <v>384</v>
      </c>
      <c r="E289" s="167"/>
      <c r="F289" s="492">
        <f t="shared" si="16"/>
        <v>334700</v>
      </c>
      <c r="G289" s="492">
        <f t="shared" si="16"/>
        <v>334700</v>
      </c>
    </row>
    <row r="290" spans="1:7" s="43" customFormat="1" ht="51" customHeight="1" x14ac:dyDescent="0.25">
      <c r="A290" s="327" t="s">
        <v>401</v>
      </c>
      <c r="B290" s="315" t="s">
        <v>187</v>
      </c>
      <c r="C290" s="316" t="s">
        <v>12</v>
      </c>
      <c r="D290" s="317" t="s">
        <v>384</v>
      </c>
      <c r="E290" s="343"/>
      <c r="F290" s="433">
        <f t="shared" si="16"/>
        <v>334700</v>
      </c>
      <c r="G290" s="433">
        <f t="shared" si="16"/>
        <v>334700</v>
      </c>
    </row>
    <row r="291" spans="1:7" s="43" customFormat="1" ht="32.25" customHeight="1" x14ac:dyDescent="0.25">
      <c r="A291" s="75" t="s">
        <v>78</v>
      </c>
      <c r="B291" s="117" t="s">
        <v>187</v>
      </c>
      <c r="C291" s="209" t="s">
        <v>12</v>
      </c>
      <c r="D291" s="115" t="s">
        <v>402</v>
      </c>
      <c r="E291" s="28"/>
      <c r="F291" s="432">
        <f t="shared" si="16"/>
        <v>334700</v>
      </c>
      <c r="G291" s="432">
        <f t="shared" si="16"/>
        <v>334700</v>
      </c>
    </row>
    <row r="292" spans="1:7" s="43" customFormat="1" ht="47.25" x14ac:dyDescent="0.25">
      <c r="A292" s="76" t="s">
        <v>76</v>
      </c>
      <c r="B292" s="125" t="s">
        <v>187</v>
      </c>
      <c r="C292" s="210" t="s">
        <v>12</v>
      </c>
      <c r="D292" s="122" t="s">
        <v>402</v>
      </c>
      <c r="E292" s="44" t="s">
        <v>13</v>
      </c>
      <c r="F292" s="435">
        <f>SUM(прил6!H66)</f>
        <v>334700</v>
      </c>
      <c r="G292" s="435">
        <f>SUM(прил6!I66)</f>
        <v>334700</v>
      </c>
    </row>
    <row r="293" spans="1:7" s="43" customFormat="1" ht="28.5" customHeight="1" x14ac:dyDescent="0.25">
      <c r="A293" s="482" t="s">
        <v>657</v>
      </c>
      <c r="B293" s="478"/>
      <c r="C293" s="479"/>
      <c r="D293" s="480"/>
      <c r="E293" s="481"/>
      <c r="F293" s="490">
        <f>SUM(F294+F298+F303+F307+F311+F321+F325)</f>
        <v>27386865</v>
      </c>
      <c r="G293" s="490">
        <f>SUM(G294+G298+G303+G307+G311+G321+G325)</f>
        <v>27420865</v>
      </c>
    </row>
    <row r="294" spans="1:7" s="43" customFormat="1" ht="16.5" customHeight="1" x14ac:dyDescent="0.25">
      <c r="A294" s="74" t="s">
        <v>103</v>
      </c>
      <c r="B294" s="154" t="s">
        <v>385</v>
      </c>
      <c r="C294" s="249" t="s">
        <v>383</v>
      </c>
      <c r="D294" s="155" t="s">
        <v>384</v>
      </c>
      <c r="E294" s="131"/>
      <c r="F294" s="485">
        <f t="shared" ref="F294:G296" si="17">SUM(F295)</f>
        <v>1828008</v>
      </c>
      <c r="G294" s="485">
        <f t="shared" si="17"/>
        <v>1828008</v>
      </c>
    </row>
    <row r="295" spans="1:7" s="43" customFormat="1" ht="17.25" customHeight="1" x14ac:dyDescent="0.25">
      <c r="A295" s="152" t="s">
        <v>104</v>
      </c>
      <c r="B295" s="153" t="s">
        <v>181</v>
      </c>
      <c r="C295" s="161" t="s">
        <v>383</v>
      </c>
      <c r="D295" s="149" t="s">
        <v>384</v>
      </c>
      <c r="E295" s="158"/>
      <c r="F295" s="492">
        <f t="shared" si="17"/>
        <v>1828008</v>
      </c>
      <c r="G295" s="492">
        <f t="shared" si="17"/>
        <v>1828008</v>
      </c>
    </row>
    <row r="296" spans="1:7" s="43" customFormat="1" ht="31.5" x14ac:dyDescent="0.25">
      <c r="A296" s="75" t="s">
        <v>75</v>
      </c>
      <c r="B296" s="123" t="s">
        <v>181</v>
      </c>
      <c r="C296" s="159" t="s">
        <v>383</v>
      </c>
      <c r="D296" s="151" t="s">
        <v>388</v>
      </c>
      <c r="E296" s="42"/>
      <c r="F296" s="432">
        <f t="shared" si="17"/>
        <v>1828008</v>
      </c>
      <c r="G296" s="432">
        <f t="shared" si="17"/>
        <v>1828008</v>
      </c>
    </row>
    <row r="297" spans="1:7" s="43" customFormat="1" ht="47.25" x14ac:dyDescent="0.25">
      <c r="A297" s="76" t="s">
        <v>76</v>
      </c>
      <c r="B297" s="124" t="s">
        <v>181</v>
      </c>
      <c r="C297" s="156" t="s">
        <v>383</v>
      </c>
      <c r="D297" s="148" t="s">
        <v>388</v>
      </c>
      <c r="E297" s="60" t="s">
        <v>13</v>
      </c>
      <c r="F297" s="435">
        <f>SUM(прил6!H21)</f>
        <v>1828008</v>
      </c>
      <c r="G297" s="435">
        <f>SUM(прил6!I21)</f>
        <v>1828008</v>
      </c>
    </row>
    <row r="298" spans="1:7" s="43" customFormat="1" ht="16.5" customHeight="1" x14ac:dyDescent="0.25">
      <c r="A298" s="74" t="s">
        <v>118</v>
      </c>
      <c r="B298" s="154" t="s">
        <v>188</v>
      </c>
      <c r="C298" s="249" t="s">
        <v>383</v>
      </c>
      <c r="D298" s="155" t="s">
        <v>384</v>
      </c>
      <c r="E298" s="131"/>
      <c r="F298" s="485">
        <f>SUM(F299)</f>
        <v>15657078</v>
      </c>
      <c r="G298" s="485">
        <f>SUM(G299)</f>
        <v>15657078</v>
      </c>
    </row>
    <row r="299" spans="1:7" s="43" customFormat="1" ht="15.75" customHeight="1" x14ac:dyDescent="0.25">
      <c r="A299" s="152" t="s">
        <v>119</v>
      </c>
      <c r="B299" s="153" t="s">
        <v>189</v>
      </c>
      <c r="C299" s="161" t="s">
        <v>383</v>
      </c>
      <c r="D299" s="149" t="s">
        <v>384</v>
      </c>
      <c r="E299" s="158"/>
      <c r="F299" s="492">
        <f>SUM(F300)</f>
        <v>15657078</v>
      </c>
      <c r="G299" s="492">
        <f>SUM(G300)</f>
        <v>15657078</v>
      </c>
    </row>
    <row r="300" spans="1:7" s="43" customFormat="1" ht="31.5" x14ac:dyDescent="0.25">
      <c r="A300" s="75" t="s">
        <v>75</v>
      </c>
      <c r="B300" s="123" t="s">
        <v>189</v>
      </c>
      <c r="C300" s="159" t="s">
        <v>383</v>
      </c>
      <c r="D300" s="151" t="s">
        <v>388</v>
      </c>
      <c r="E300" s="42"/>
      <c r="F300" s="432">
        <f>SUM(F301:F302)</f>
        <v>15657078</v>
      </c>
      <c r="G300" s="432">
        <f>SUM(G301:G302)</f>
        <v>15657078</v>
      </c>
    </row>
    <row r="301" spans="1:7" s="43" customFormat="1" ht="47.25" x14ac:dyDescent="0.25">
      <c r="A301" s="76" t="s">
        <v>76</v>
      </c>
      <c r="B301" s="124" t="s">
        <v>189</v>
      </c>
      <c r="C301" s="156" t="s">
        <v>383</v>
      </c>
      <c r="D301" s="148" t="s">
        <v>388</v>
      </c>
      <c r="E301" s="60" t="s">
        <v>13</v>
      </c>
      <c r="F301" s="435">
        <f>SUM(прил6!H70)</f>
        <v>15646534</v>
      </c>
      <c r="G301" s="435">
        <f>SUM(прил6!I70)</f>
        <v>15646534</v>
      </c>
    </row>
    <row r="302" spans="1:7" s="43" customFormat="1" ht="16.5" customHeight="1" x14ac:dyDescent="0.25">
      <c r="A302" s="76" t="s">
        <v>18</v>
      </c>
      <c r="B302" s="124" t="s">
        <v>189</v>
      </c>
      <c r="C302" s="156" t="s">
        <v>383</v>
      </c>
      <c r="D302" s="148" t="s">
        <v>388</v>
      </c>
      <c r="E302" s="60" t="s">
        <v>17</v>
      </c>
      <c r="F302" s="435">
        <f>SUM(прил6!H71)</f>
        <v>10544</v>
      </c>
      <c r="G302" s="435">
        <f>SUM(прил6!I71)</f>
        <v>10544</v>
      </c>
    </row>
    <row r="303" spans="1:7" s="43" customFormat="1" ht="31.5" x14ac:dyDescent="0.25">
      <c r="A303" s="74" t="s">
        <v>108</v>
      </c>
      <c r="B303" s="154" t="s">
        <v>213</v>
      </c>
      <c r="C303" s="249" t="s">
        <v>383</v>
      </c>
      <c r="D303" s="155" t="s">
        <v>384</v>
      </c>
      <c r="E303" s="131"/>
      <c r="F303" s="485">
        <f t="shared" ref="F303:G305" si="18">SUM(F304)</f>
        <v>697604</v>
      </c>
      <c r="G303" s="485">
        <f t="shared" si="18"/>
        <v>697604</v>
      </c>
    </row>
    <row r="304" spans="1:7" s="43" customFormat="1" ht="16.5" customHeight="1" x14ac:dyDescent="0.25">
      <c r="A304" s="152" t="s">
        <v>109</v>
      </c>
      <c r="B304" s="153" t="s">
        <v>214</v>
      </c>
      <c r="C304" s="161" t="s">
        <v>383</v>
      </c>
      <c r="D304" s="149" t="s">
        <v>384</v>
      </c>
      <c r="E304" s="158"/>
      <c r="F304" s="492">
        <f t="shared" si="18"/>
        <v>697604</v>
      </c>
      <c r="G304" s="492">
        <f t="shared" si="18"/>
        <v>697604</v>
      </c>
    </row>
    <row r="305" spans="1:7" s="43" customFormat="1" ht="31.5" x14ac:dyDescent="0.25">
      <c r="A305" s="75" t="s">
        <v>75</v>
      </c>
      <c r="B305" s="123" t="s">
        <v>214</v>
      </c>
      <c r="C305" s="159" t="s">
        <v>383</v>
      </c>
      <c r="D305" s="151" t="s">
        <v>388</v>
      </c>
      <c r="E305" s="42"/>
      <c r="F305" s="432">
        <f t="shared" si="18"/>
        <v>697604</v>
      </c>
      <c r="G305" s="432">
        <f t="shared" si="18"/>
        <v>697604</v>
      </c>
    </row>
    <row r="306" spans="1:7" s="43" customFormat="1" ht="47.25" x14ac:dyDescent="0.25">
      <c r="A306" s="76" t="s">
        <v>76</v>
      </c>
      <c r="B306" s="124" t="s">
        <v>214</v>
      </c>
      <c r="C306" s="156" t="s">
        <v>383</v>
      </c>
      <c r="D306" s="148" t="s">
        <v>388</v>
      </c>
      <c r="E306" s="60" t="s">
        <v>13</v>
      </c>
      <c r="F306" s="435">
        <f>SUM(прил6!H31)</f>
        <v>697604</v>
      </c>
      <c r="G306" s="435">
        <f>SUM(прил6!I31)</f>
        <v>697604</v>
      </c>
    </row>
    <row r="307" spans="1:7" s="43" customFormat="1" ht="31.5" x14ac:dyDescent="0.25">
      <c r="A307" s="74" t="s">
        <v>24</v>
      </c>
      <c r="B307" s="154" t="s">
        <v>193</v>
      </c>
      <c r="C307" s="249" t="s">
        <v>383</v>
      </c>
      <c r="D307" s="155" t="s">
        <v>384</v>
      </c>
      <c r="E307" s="131"/>
      <c r="F307" s="485">
        <f>SUM(F308)</f>
        <v>46687</v>
      </c>
      <c r="G307" s="485">
        <f>SUM(G308)</f>
        <v>46687</v>
      </c>
    </row>
    <row r="308" spans="1:7" s="43" customFormat="1" ht="16.5" customHeight="1" x14ac:dyDescent="0.25">
      <c r="A308" s="152" t="s">
        <v>83</v>
      </c>
      <c r="B308" s="153" t="s">
        <v>194</v>
      </c>
      <c r="C308" s="161" t="s">
        <v>383</v>
      </c>
      <c r="D308" s="149" t="s">
        <v>384</v>
      </c>
      <c r="E308" s="158"/>
      <c r="F308" s="492">
        <f>SUM(F309)</f>
        <v>46687</v>
      </c>
      <c r="G308" s="492">
        <f>SUM(G309)</f>
        <v>46687</v>
      </c>
    </row>
    <row r="309" spans="1:7" s="43" customFormat="1" ht="16.5" customHeight="1" x14ac:dyDescent="0.25">
      <c r="A309" s="75" t="s">
        <v>101</v>
      </c>
      <c r="B309" s="123" t="s">
        <v>194</v>
      </c>
      <c r="C309" s="159" t="s">
        <v>383</v>
      </c>
      <c r="D309" s="151" t="s">
        <v>412</v>
      </c>
      <c r="E309" s="42"/>
      <c r="F309" s="432">
        <f>SUM(F310:F310)</f>
        <v>46687</v>
      </c>
      <c r="G309" s="432">
        <f>SUM(G310:G310)</f>
        <v>46687</v>
      </c>
    </row>
    <row r="310" spans="1:7" s="43" customFormat="1" ht="18.75" customHeight="1" x14ac:dyDescent="0.25">
      <c r="A310" s="76" t="s">
        <v>18</v>
      </c>
      <c r="B310" s="124" t="s">
        <v>194</v>
      </c>
      <c r="C310" s="156" t="s">
        <v>383</v>
      </c>
      <c r="D310" s="148" t="s">
        <v>412</v>
      </c>
      <c r="E310" s="60" t="s">
        <v>17</v>
      </c>
      <c r="F310" s="435">
        <f>SUM(прил6!H108)</f>
        <v>46687</v>
      </c>
      <c r="G310" s="435">
        <f>SUM(прил6!I108)</f>
        <v>46687</v>
      </c>
    </row>
    <row r="311" spans="1:7" s="43" customFormat="1" ht="16.5" customHeight="1" x14ac:dyDescent="0.25">
      <c r="A311" s="74" t="s">
        <v>176</v>
      </c>
      <c r="B311" s="154" t="s">
        <v>195</v>
      </c>
      <c r="C311" s="249" t="s">
        <v>383</v>
      </c>
      <c r="D311" s="155" t="s">
        <v>384</v>
      </c>
      <c r="E311" s="131"/>
      <c r="F311" s="485">
        <f>SUM(F312)</f>
        <v>1135929</v>
      </c>
      <c r="G311" s="485">
        <f>SUM(G312)</f>
        <v>1169929</v>
      </c>
    </row>
    <row r="312" spans="1:7" s="43" customFormat="1" ht="16.5" customHeight="1" x14ac:dyDescent="0.25">
      <c r="A312" s="152" t="s">
        <v>175</v>
      </c>
      <c r="B312" s="153" t="s">
        <v>196</v>
      </c>
      <c r="C312" s="161" t="s">
        <v>383</v>
      </c>
      <c r="D312" s="149" t="s">
        <v>384</v>
      </c>
      <c r="E312" s="158"/>
      <c r="F312" s="492">
        <f>SUM(F313+F315+F317+F319)</f>
        <v>1135929</v>
      </c>
      <c r="G312" s="492">
        <f>SUM(G313+G315+G317+G319)</f>
        <v>1169929</v>
      </c>
    </row>
    <row r="313" spans="1:7" s="43" customFormat="1" ht="32.25" customHeight="1" x14ac:dyDescent="0.25">
      <c r="A313" s="75" t="s">
        <v>668</v>
      </c>
      <c r="B313" s="123" t="s">
        <v>196</v>
      </c>
      <c r="C313" s="159" t="s">
        <v>383</v>
      </c>
      <c r="D313" s="151" t="s">
        <v>539</v>
      </c>
      <c r="E313" s="42"/>
      <c r="F313" s="432">
        <f>SUM(F314)</f>
        <v>146459</v>
      </c>
      <c r="G313" s="432">
        <f>SUM(G314)</f>
        <v>146459</v>
      </c>
    </row>
    <row r="314" spans="1:7" s="43" customFormat="1" ht="31.5" customHeight="1" x14ac:dyDescent="0.25">
      <c r="A314" s="76" t="s">
        <v>537</v>
      </c>
      <c r="B314" s="124" t="s">
        <v>196</v>
      </c>
      <c r="C314" s="156" t="s">
        <v>383</v>
      </c>
      <c r="D314" s="148" t="s">
        <v>539</v>
      </c>
      <c r="E314" s="60" t="s">
        <v>16</v>
      </c>
      <c r="F314" s="435">
        <f>SUM(прил6!H348)</f>
        <v>146459</v>
      </c>
      <c r="G314" s="435">
        <f>SUM(прил6!I348)</f>
        <v>146459</v>
      </c>
    </row>
    <row r="315" spans="1:7" s="43" customFormat="1" ht="48.75" customHeight="1" x14ac:dyDescent="0.25">
      <c r="A315" s="75" t="s">
        <v>678</v>
      </c>
      <c r="B315" s="123" t="s">
        <v>196</v>
      </c>
      <c r="C315" s="159" t="s">
        <v>383</v>
      </c>
      <c r="D315" s="151" t="s">
        <v>540</v>
      </c>
      <c r="E315" s="42"/>
      <c r="F315" s="432">
        <f>SUM(F316)</f>
        <v>33470</v>
      </c>
      <c r="G315" s="432">
        <f>SUM(G316)</f>
        <v>33470</v>
      </c>
    </row>
    <row r="316" spans="1:7" s="43" customFormat="1" ht="51" customHeight="1" x14ac:dyDescent="0.25">
      <c r="A316" s="76" t="s">
        <v>76</v>
      </c>
      <c r="B316" s="124" t="s">
        <v>196</v>
      </c>
      <c r="C316" s="156" t="s">
        <v>383</v>
      </c>
      <c r="D316" s="148" t="s">
        <v>540</v>
      </c>
      <c r="E316" s="60" t="s">
        <v>13</v>
      </c>
      <c r="F316" s="435">
        <f>SUM(прил6!H112)</f>
        <v>33470</v>
      </c>
      <c r="G316" s="435">
        <f>SUM(прил6!I112)</f>
        <v>33470</v>
      </c>
    </row>
    <row r="317" spans="1:7" s="43" customFormat="1" ht="16.5" customHeight="1" x14ac:dyDescent="0.25">
      <c r="A317" s="75" t="s">
        <v>177</v>
      </c>
      <c r="B317" s="123" t="s">
        <v>196</v>
      </c>
      <c r="C317" s="159" t="s">
        <v>383</v>
      </c>
      <c r="D317" s="151" t="s">
        <v>413</v>
      </c>
      <c r="E317" s="42"/>
      <c r="F317" s="432">
        <f>SUM(F318)</f>
        <v>120000</v>
      </c>
      <c r="G317" s="432">
        <f>SUM(G318)</f>
        <v>120000</v>
      </c>
    </row>
    <row r="318" spans="1:7" s="43" customFormat="1" ht="32.25" customHeight="1" x14ac:dyDescent="0.25">
      <c r="A318" s="76" t="s">
        <v>537</v>
      </c>
      <c r="B318" s="124" t="s">
        <v>196</v>
      </c>
      <c r="C318" s="156" t="s">
        <v>383</v>
      </c>
      <c r="D318" s="148" t="s">
        <v>413</v>
      </c>
      <c r="E318" s="60" t="s">
        <v>16</v>
      </c>
      <c r="F318" s="435">
        <f>SUM(прил6!H116)</f>
        <v>120000</v>
      </c>
      <c r="G318" s="435">
        <f>SUM(прил6!I116)</f>
        <v>120000</v>
      </c>
    </row>
    <row r="319" spans="1:7" s="43" customFormat="1" ht="35.25" customHeight="1" x14ac:dyDescent="0.25">
      <c r="A319" s="75" t="s">
        <v>661</v>
      </c>
      <c r="B319" s="123" t="s">
        <v>196</v>
      </c>
      <c r="C319" s="159" t="s">
        <v>383</v>
      </c>
      <c r="D319" s="151" t="s">
        <v>414</v>
      </c>
      <c r="E319" s="42"/>
      <c r="F319" s="432">
        <f>SUM(F320:F320)</f>
        <v>836000</v>
      </c>
      <c r="G319" s="432">
        <f>SUM(G320:G320)</f>
        <v>870000</v>
      </c>
    </row>
    <row r="320" spans="1:7" s="43" customFormat="1" ht="47.25" customHeight="1" x14ac:dyDescent="0.25">
      <c r="A320" s="76" t="s">
        <v>76</v>
      </c>
      <c r="B320" s="124" t="s">
        <v>196</v>
      </c>
      <c r="C320" s="156" t="s">
        <v>383</v>
      </c>
      <c r="D320" s="148" t="s">
        <v>414</v>
      </c>
      <c r="E320" s="60" t="s">
        <v>13</v>
      </c>
      <c r="F320" s="435">
        <f>SUM(прил6!H114)</f>
        <v>836000</v>
      </c>
      <c r="G320" s="435">
        <f>SUM(прил6!I114)</f>
        <v>870000</v>
      </c>
    </row>
    <row r="321" spans="1:7" s="43" customFormat="1" ht="15.75" customHeight="1" x14ac:dyDescent="0.25">
      <c r="A321" s="74" t="s">
        <v>81</v>
      </c>
      <c r="B321" s="154" t="s">
        <v>190</v>
      </c>
      <c r="C321" s="249" t="s">
        <v>383</v>
      </c>
      <c r="D321" s="155" t="s">
        <v>384</v>
      </c>
      <c r="E321" s="131"/>
      <c r="F321" s="485">
        <f t="shared" ref="F321:G323" si="19">SUM(F322)</f>
        <v>400000</v>
      </c>
      <c r="G321" s="485">
        <f t="shared" si="19"/>
        <v>400000</v>
      </c>
    </row>
    <row r="322" spans="1:7" s="43" customFormat="1" ht="15.75" customHeight="1" x14ac:dyDescent="0.25">
      <c r="A322" s="152" t="s">
        <v>82</v>
      </c>
      <c r="B322" s="153" t="s">
        <v>191</v>
      </c>
      <c r="C322" s="161" t="s">
        <v>383</v>
      </c>
      <c r="D322" s="149" t="s">
        <v>384</v>
      </c>
      <c r="E322" s="158"/>
      <c r="F322" s="492">
        <f t="shared" si="19"/>
        <v>400000</v>
      </c>
      <c r="G322" s="492">
        <f t="shared" si="19"/>
        <v>400000</v>
      </c>
    </row>
    <row r="323" spans="1:7" s="43" customFormat="1" ht="15.75" customHeight="1" x14ac:dyDescent="0.25">
      <c r="A323" s="75" t="s">
        <v>100</v>
      </c>
      <c r="B323" s="123" t="s">
        <v>191</v>
      </c>
      <c r="C323" s="159" t="s">
        <v>383</v>
      </c>
      <c r="D323" s="151" t="s">
        <v>406</v>
      </c>
      <c r="E323" s="42"/>
      <c r="F323" s="432">
        <f t="shared" si="19"/>
        <v>400000</v>
      </c>
      <c r="G323" s="432">
        <f t="shared" si="19"/>
        <v>400000</v>
      </c>
    </row>
    <row r="324" spans="1:7" s="43" customFormat="1" ht="15.75" customHeight="1" x14ac:dyDescent="0.25">
      <c r="A324" s="76" t="s">
        <v>18</v>
      </c>
      <c r="B324" s="124" t="s">
        <v>191</v>
      </c>
      <c r="C324" s="156" t="s">
        <v>383</v>
      </c>
      <c r="D324" s="148" t="s">
        <v>406</v>
      </c>
      <c r="E324" s="60" t="s">
        <v>17</v>
      </c>
      <c r="F324" s="435">
        <f>SUM(прил6!H93)</f>
        <v>400000</v>
      </c>
      <c r="G324" s="435">
        <f>SUM(прил6!I93)</f>
        <v>400000</v>
      </c>
    </row>
    <row r="325" spans="1:7" s="43" customFormat="1" ht="31.5" x14ac:dyDescent="0.25">
      <c r="A325" s="74" t="s">
        <v>126</v>
      </c>
      <c r="B325" s="154" t="s">
        <v>197</v>
      </c>
      <c r="C325" s="249" t="s">
        <v>383</v>
      </c>
      <c r="D325" s="155" t="s">
        <v>384</v>
      </c>
      <c r="E325" s="131"/>
      <c r="F325" s="485">
        <f>SUM(F326)</f>
        <v>7621559</v>
      </c>
      <c r="G325" s="485">
        <f>SUM(G326)</f>
        <v>7621559</v>
      </c>
    </row>
    <row r="326" spans="1:7" s="43" customFormat="1" ht="31.5" x14ac:dyDescent="0.25">
      <c r="A326" s="152" t="s">
        <v>127</v>
      </c>
      <c r="B326" s="153" t="s">
        <v>198</v>
      </c>
      <c r="C326" s="161" t="s">
        <v>383</v>
      </c>
      <c r="D326" s="149" t="s">
        <v>384</v>
      </c>
      <c r="E326" s="158"/>
      <c r="F326" s="492">
        <f>SUM(F327)</f>
        <v>7621559</v>
      </c>
      <c r="G326" s="492">
        <f>SUM(G327)</f>
        <v>7621559</v>
      </c>
    </row>
    <row r="327" spans="1:7" s="43" customFormat="1" ht="31.5" x14ac:dyDescent="0.25">
      <c r="A327" s="75" t="s">
        <v>84</v>
      </c>
      <c r="B327" s="123" t="s">
        <v>198</v>
      </c>
      <c r="C327" s="159" t="s">
        <v>383</v>
      </c>
      <c r="D327" s="151" t="s">
        <v>415</v>
      </c>
      <c r="E327" s="42"/>
      <c r="F327" s="432">
        <f>SUM(F328:F330)</f>
        <v>7621559</v>
      </c>
      <c r="G327" s="432">
        <f>SUM(G328:G330)</f>
        <v>7621559</v>
      </c>
    </row>
    <row r="328" spans="1:7" s="43" customFormat="1" ht="47.25" x14ac:dyDescent="0.25">
      <c r="A328" s="76" t="s">
        <v>76</v>
      </c>
      <c r="B328" s="124" t="s">
        <v>198</v>
      </c>
      <c r="C328" s="156" t="s">
        <v>383</v>
      </c>
      <c r="D328" s="148" t="s">
        <v>415</v>
      </c>
      <c r="E328" s="60" t="s">
        <v>13</v>
      </c>
      <c r="F328" s="435">
        <f>SUM(прил6!H120)</f>
        <v>4681501</v>
      </c>
      <c r="G328" s="435">
        <f>SUM(прил6!I120)</f>
        <v>4681501</v>
      </c>
    </row>
    <row r="329" spans="1:7" s="43" customFormat="1" ht="31.5" customHeight="1" x14ac:dyDescent="0.25">
      <c r="A329" s="76" t="s">
        <v>537</v>
      </c>
      <c r="B329" s="124" t="s">
        <v>198</v>
      </c>
      <c r="C329" s="156" t="s">
        <v>383</v>
      </c>
      <c r="D329" s="148" t="s">
        <v>415</v>
      </c>
      <c r="E329" s="60" t="s">
        <v>16</v>
      </c>
      <c r="F329" s="435">
        <f>SUM(прил6!H121)</f>
        <v>2886151</v>
      </c>
      <c r="G329" s="435">
        <f>SUM(прил6!I121)</f>
        <v>2886151</v>
      </c>
    </row>
    <row r="330" spans="1:7" s="43" customFormat="1" ht="18" customHeight="1" x14ac:dyDescent="0.25">
      <c r="A330" s="76" t="s">
        <v>18</v>
      </c>
      <c r="B330" s="124" t="s">
        <v>198</v>
      </c>
      <c r="C330" s="156" t="s">
        <v>383</v>
      </c>
      <c r="D330" s="148" t="s">
        <v>415</v>
      </c>
      <c r="E330" s="60" t="s">
        <v>17</v>
      </c>
      <c r="F330" s="435">
        <f>SUM(прил6!H122)</f>
        <v>53907</v>
      </c>
      <c r="G330" s="435">
        <f>SUM(прил6!I122)</f>
        <v>53907</v>
      </c>
    </row>
    <row r="331" spans="1:7" ht="15.75" x14ac:dyDescent="0.25">
      <c r="A331" s="466" t="s">
        <v>618</v>
      </c>
      <c r="B331" s="468"/>
      <c r="C331" s="469"/>
      <c r="D331" s="470"/>
      <c r="E331" s="470"/>
      <c r="F331" s="494">
        <f>SUM(прил6!H471)</f>
        <v>3889758</v>
      </c>
      <c r="G331" s="494">
        <f>SUM(прил6!I471)</f>
        <v>7782048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2" sqref="B2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89" t="s">
        <v>901</v>
      </c>
      <c r="C1" s="691"/>
    </row>
    <row r="2" spans="1:4" x14ac:dyDescent="0.25">
      <c r="B2" s="522" t="s">
        <v>552</v>
      </c>
      <c r="C2" s="523"/>
      <c r="D2" s="521"/>
    </row>
    <row r="3" spans="1:4" x14ac:dyDescent="0.25">
      <c r="B3" s="522" t="s">
        <v>553</v>
      </c>
      <c r="C3" s="523"/>
      <c r="D3" s="521"/>
    </row>
    <row r="4" spans="1:4" x14ac:dyDescent="0.25">
      <c r="B4" s="522" t="s">
        <v>554</v>
      </c>
      <c r="C4" s="523"/>
      <c r="D4" s="521"/>
    </row>
    <row r="5" spans="1:4" x14ac:dyDescent="0.25">
      <c r="B5" s="522" t="s">
        <v>865</v>
      </c>
      <c r="C5" s="523"/>
      <c r="D5" s="521"/>
    </row>
    <row r="6" spans="1:4" x14ac:dyDescent="0.25">
      <c r="B6" s="522" t="s">
        <v>866</v>
      </c>
      <c r="C6" s="523"/>
      <c r="D6" s="521"/>
    </row>
    <row r="7" spans="1:4" x14ac:dyDescent="0.25">
      <c r="B7" s="517" t="s">
        <v>867</v>
      </c>
      <c r="C7" s="518"/>
      <c r="D7" s="521"/>
    </row>
    <row r="8" spans="1:4" x14ac:dyDescent="0.25">
      <c r="B8" s="673"/>
      <c r="C8" s="673"/>
      <c r="D8" s="673"/>
    </row>
    <row r="9" spans="1:4" x14ac:dyDescent="0.25">
      <c r="B9" s="547"/>
    </row>
    <row r="10" spans="1:4" ht="18.75" x14ac:dyDescent="0.25">
      <c r="A10" s="692" t="s">
        <v>555</v>
      </c>
      <c r="B10" s="692"/>
      <c r="C10" s="692"/>
      <c r="D10" s="692"/>
    </row>
    <row r="11" spans="1:4" ht="18.75" x14ac:dyDescent="0.3">
      <c r="A11" s="693" t="s">
        <v>868</v>
      </c>
      <c r="B11" s="693"/>
      <c r="C11" s="693"/>
      <c r="D11" s="693"/>
    </row>
    <row r="12" spans="1:4" ht="18.75" x14ac:dyDescent="0.3">
      <c r="A12" s="359"/>
      <c r="B12" s="360"/>
    </row>
    <row r="13" spans="1:4" ht="15.75" x14ac:dyDescent="0.25">
      <c r="A13" s="359"/>
      <c r="B13" s="358"/>
    </row>
    <row r="14" spans="1:4" ht="18.75" x14ac:dyDescent="0.25">
      <c r="B14" s="361" t="s">
        <v>556</v>
      </c>
    </row>
    <row r="15" spans="1:4" ht="15.75" x14ac:dyDescent="0.25">
      <c r="A15" s="362"/>
      <c r="C15" s="207"/>
    </row>
    <row r="16" spans="1:4" ht="15" customHeight="1" x14ac:dyDescent="0.25">
      <c r="A16" s="690" t="s">
        <v>369</v>
      </c>
      <c r="B16" s="690" t="s">
        <v>684</v>
      </c>
      <c r="C16" s="690" t="s">
        <v>686</v>
      </c>
      <c r="D16" s="696" t="s">
        <v>685</v>
      </c>
    </row>
    <row r="17" spans="1:4" x14ac:dyDescent="0.25">
      <c r="A17" s="690"/>
      <c r="B17" s="690"/>
      <c r="C17" s="690"/>
      <c r="D17" s="697"/>
    </row>
    <row r="18" spans="1:4" ht="35.25" customHeight="1" x14ac:dyDescent="0.25">
      <c r="A18" s="690"/>
      <c r="B18" s="690"/>
      <c r="C18" s="690"/>
      <c r="D18" s="697"/>
    </row>
    <row r="19" spans="1:4" x14ac:dyDescent="0.25">
      <c r="A19" s="690"/>
      <c r="B19" s="690"/>
      <c r="C19" s="690"/>
      <c r="D19" s="698"/>
    </row>
    <row r="20" spans="1:4" ht="15.75" x14ac:dyDescent="0.25">
      <c r="A20" s="347">
        <v>1</v>
      </c>
      <c r="B20" s="200" t="s">
        <v>558</v>
      </c>
      <c r="C20" s="347" t="s">
        <v>559</v>
      </c>
      <c r="D20" s="72"/>
    </row>
    <row r="21" spans="1:4" ht="31.5" x14ac:dyDescent="0.25">
      <c r="A21" s="347">
        <v>2</v>
      </c>
      <c r="B21" s="200" t="s">
        <v>683</v>
      </c>
      <c r="C21" s="549" t="s">
        <v>559</v>
      </c>
      <c r="D21" s="515"/>
    </row>
    <row r="22" spans="1:4" s="508" customFormat="1" ht="34.5" customHeight="1" x14ac:dyDescent="0.25">
      <c r="A22" s="513"/>
      <c r="B22" s="84" t="s">
        <v>687</v>
      </c>
      <c r="C22" s="549" t="s">
        <v>559</v>
      </c>
      <c r="D22" s="72"/>
    </row>
    <row r="23" spans="1:4" ht="20.25" customHeight="1" x14ac:dyDescent="0.25">
      <c r="A23" s="347">
        <v>3</v>
      </c>
      <c r="B23" s="200" t="s">
        <v>560</v>
      </c>
      <c r="C23" s="549" t="s">
        <v>559</v>
      </c>
      <c r="D23" s="72"/>
    </row>
    <row r="24" spans="1:4" ht="15.75" x14ac:dyDescent="0.25">
      <c r="A24" s="347"/>
      <c r="B24" s="200" t="s">
        <v>561</v>
      </c>
      <c r="C24" s="549" t="s">
        <v>559</v>
      </c>
      <c r="D24" s="72"/>
    </row>
    <row r="25" spans="1:4" ht="15.75" x14ac:dyDescent="0.25">
      <c r="A25" s="362"/>
    </row>
    <row r="26" spans="1:4" ht="15.75" x14ac:dyDescent="0.25">
      <c r="A26" s="362"/>
    </row>
    <row r="27" spans="1:4" ht="18.75" x14ac:dyDescent="0.25">
      <c r="A27" s="362"/>
      <c r="B27" s="361" t="s">
        <v>562</v>
      </c>
    </row>
    <row r="28" spans="1:4" ht="18.75" x14ac:dyDescent="0.25">
      <c r="A28" s="361"/>
    </row>
    <row r="29" spans="1:4" ht="15" customHeight="1" x14ac:dyDescent="0.25">
      <c r="A29" s="690" t="s">
        <v>369</v>
      </c>
      <c r="B29" s="690" t="s">
        <v>684</v>
      </c>
      <c r="C29" s="699" t="s">
        <v>869</v>
      </c>
      <c r="D29" s="700"/>
    </row>
    <row r="30" spans="1:4" ht="15" customHeight="1" x14ac:dyDescent="0.25">
      <c r="A30" s="690"/>
      <c r="B30" s="690"/>
      <c r="C30" s="701"/>
      <c r="D30" s="702"/>
    </row>
    <row r="31" spans="1:4" ht="15" customHeight="1" x14ac:dyDescent="0.25">
      <c r="A31" s="690"/>
      <c r="B31" s="690"/>
      <c r="C31" s="701"/>
      <c r="D31" s="702"/>
    </row>
    <row r="32" spans="1:4" ht="18.75" customHeight="1" x14ac:dyDescent="0.25">
      <c r="A32" s="690"/>
      <c r="B32" s="690"/>
      <c r="C32" s="703"/>
      <c r="D32" s="704"/>
    </row>
    <row r="33" spans="1:4" ht="15.75" x14ac:dyDescent="0.25">
      <c r="A33" s="347">
        <v>1</v>
      </c>
      <c r="B33" s="200" t="s">
        <v>558</v>
      </c>
      <c r="C33" s="694" t="s">
        <v>559</v>
      </c>
      <c r="D33" s="695"/>
    </row>
    <row r="34" spans="1:4" ht="31.5" x14ac:dyDescent="0.25">
      <c r="A34" s="347">
        <v>2</v>
      </c>
      <c r="B34" s="200" t="s">
        <v>683</v>
      </c>
      <c r="C34" s="694" t="s">
        <v>559</v>
      </c>
      <c r="D34" s="695"/>
    </row>
    <row r="35" spans="1:4" s="508" customFormat="1" ht="34.5" customHeight="1" x14ac:dyDescent="0.25">
      <c r="A35" s="513"/>
      <c r="B35" s="84" t="s">
        <v>687</v>
      </c>
      <c r="C35" s="694" t="s">
        <v>559</v>
      </c>
      <c r="D35" s="695"/>
    </row>
    <row r="36" spans="1:4" ht="15.75" x14ac:dyDescent="0.25">
      <c r="A36" s="347">
        <v>3</v>
      </c>
      <c r="B36" s="202" t="s">
        <v>560</v>
      </c>
      <c r="C36" s="694" t="s">
        <v>559</v>
      </c>
      <c r="D36" s="695"/>
    </row>
    <row r="37" spans="1:4" ht="15.75" x14ac:dyDescent="0.25">
      <c r="A37" s="347"/>
      <c r="B37" s="200" t="s">
        <v>561</v>
      </c>
      <c r="C37" s="694" t="s">
        <v>559</v>
      </c>
      <c r="D37" s="695"/>
    </row>
    <row r="38" spans="1:4" ht="15.75" x14ac:dyDescent="0.25">
      <c r="A38" s="363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0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09"/>
      <c r="C1" s="510"/>
      <c r="D1" s="512"/>
      <c r="E1" s="507" t="s">
        <v>592</v>
      </c>
    </row>
    <row r="2" spans="1:6" x14ac:dyDescent="0.25">
      <c r="B2" s="509"/>
      <c r="C2" s="510"/>
      <c r="D2" s="512"/>
      <c r="E2" s="507" t="s">
        <v>689</v>
      </c>
    </row>
    <row r="3" spans="1:6" x14ac:dyDescent="0.25">
      <c r="B3" s="509"/>
      <c r="C3" s="510"/>
      <c r="D3" s="512"/>
      <c r="E3" s="507" t="s">
        <v>6</v>
      </c>
    </row>
    <row r="4" spans="1:6" x14ac:dyDescent="0.25">
      <c r="B4" s="509"/>
      <c r="C4" s="510"/>
      <c r="D4" s="512"/>
      <c r="E4" s="507" t="s">
        <v>690</v>
      </c>
    </row>
    <row r="5" spans="1:6" x14ac:dyDescent="0.25">
      <c r="B5" s="509"/>
      <c r="C5" s="510"/>
      <c r="D5" s="512"/>
      <c r="E5" s="507" t="s">
        <v>870</v>
      </c>
    </row>
    <row r="6" spans="1:6" x14ac:dyDescent="0.25">
      <c r="B6" s="509"/>
      <c r="C6" s="510"/>
      <c r="D6" s="512"/>
      <c r="E6" s="507" t="s">
        <v>871</v>
      </c>
    </row>
    <row r="7" spans="1:6" x14ac:dyDescent="0.25">
      <c r="B7" s="517"/>
      <c r="C7" s="518"/>
      <c r="D7" s="511"/>
      <c r="E7" s="507" t="s">
        <v>860</v>
      </c>
    </row>
    <row r="8" spans="1:6" x14ac:dyDescent="0.25">
      <c r="B8" s="689"/>
      <c r="C8" s="691"/>
      <c r="D8" s="512"/>
      <c r="E8" s="544"/>
    </row>
    <row r="10" spans="1:6" ht="18.75" x14ac:dyDescent="0.25">
      <c r="A10" s="692" t="s">
        <v>555</v>
      </c>
      <c r="B10" s="692"/>
      <c r="C10" s="692"/>
      <c r="D10" s="692"/>
      <c r="E10" s="692"/>
      <c r="F10" s="692"/>
    </row>
    <row r="11" spans="1:6" ht="18.75" x14ac:dyDescent="0.3">
      <c r="A11" s="693" t="s">
        <v>872</v>
      </c>
      <c r="B11" s="693"/>
      <c r="C11" s="693"/>
      <c r="D11" s="693"/>
      <c r="E11" s="693"/>
      <c r="F11" s="693"/>
    </row>
    <row r="12" spans="1:6" ht="18.75" x14ac:dyDescent="0.3">
      <c r="A12" s="359"/>
      <c r="B12" s="360"/>
    </row>
    <row r="13" spans="1:6" ht="15.75" x14ac:dyDescent="0.25">
      <c r="A13" s="359"/>
      <c r="B13" s="358"/>
    </row>
    <row r="14" spans="1:6" ht="18.75" x14ac:dyDescent="0.25">
      <c r="B14" s="361" t="s">
        <v>556</v>
      </c>
    </row>
    <row r="15" spans="1:6" ht="15.75" x14ac:dyDescent="0.25">
      <c r="A15" s="362"/>
      <c r="E15" s="207"/>
    </row>
    <row r="16" spans="1:6" ht="15" customHeight="1" x14ac:dyDescent="0.25">
      <c r="A16" s="690" t="s">
        <v>369</v>
      </c>
      <c r="B16" s="690" t="s">
        <v>557</v>
      </c>
      <c r="C16" s="696" t="s">
        <v>755</v>
      </c>
      <c r="D16" s="705" t="s">
        <v>685</v>
      </c>
      <c r="E16" s="696" t="s">
        <v>873</v>
      </c>
      <c r="F16" s="705" t="s">
        <v>685</v>
      </c>
    </row>
    <row r="17" spans="1:6" ht="15" customHeight="1" x14ac:dyDescent="0.25">
      <c r="A17" s="690"/>
      <c r="B17" s="690"/>
      <c r="C17" s="697"/>
      <c r="D17" s="706"/>
      <c r="E17" s="697"/>
      <c r="F17" s="706"/>
    </row>
    <row r="18" spans="1:6" ht="31.5" customHeight="1" x14ac:dyDescent="0.25">
      <c r="A18" s="690"/>
      <c r="B18" s="690"/>
      <c r="C18" s="697"/>
      <c r="D18" s="706"/>
      <c r="E18" s="697"/>
      <c r="F18" s="706"/>
    </row>
    <row r="19" spans="1:6" ht="15.75" customHeight="1" x14ac:dyDescent="0.25">
      <c r="A19" s="690"/>
      <c r="B19" s="690"/>
      <c r="C19" s="698"/>
      <c r="D19" s="707"/>
      <c r="E19" s="698"/>
      <c r="F19" s="707"/>
    </row>
    <row r="20" spans="1:6" ht="15.75" x14ac:dyDescent="0.25">
      <c r="A20" s="347">
        <v>1</v>
      </c>
      <c r="B20" s="200" t="s">
        <v>558</v>
      </c>
      <c r="C20" s="347" t="s">
        <v>559</v>
      </c>
      <c r="D20" s="513"/>
      <c r="E20" s="347" t="s">
        <v>559</v>
      </c>
      <c r="F20" s="513"/>
    </row>
    <row r="21" spans="1:6" ht="47.25" customHeight="1" x14ac:dyDescent="0.25">
      <c r="A21" s="347">
        <v>2</v>
      </c>
      <c r="B21" s="200" t="s">
        <v>683</v>
      </c>
      <c r="C21" s="506" t="s">
        <v>559</v>
      </c>
      <c r="D21" s="513"/>
      <c r="E21" s="506" t="s">
        <v>559</v>
      </c>
      <c r="F21" s="513"/>
    </row>
    <row r="22" spans="1:6" s="508" customFormat="1" ht="33" customHeight="1" x14ac:dyDescent="0.25">
      <c r="A22" s="513"/>
      <c r="B22" s="84" t="s">
        <v>687</v>
      </c>
      <c r="C22" s="513" t="s">
        <v>559</v>
      </c>
      <c r="D22" s="513"/>
      <c r="E22" s="513" t="s">
        <v>559</v>
      </c>
      <c r="F22" s="513"/>
    </row>
    <row r="23" spans="1:6" ht="15.75" x14ac:dyDescent="0.25">
      <c r="A23" s="347">
        <v>3</v>
      </c>
      <c r="B23" s="200" t="s">
        <v>560</v>
      </c>
      <c r="C23" s="381"/>
      <c r="D23" s="516"/>
      <c r="E23" s="381"/>
      <c r="F23" s="516"/>
    </row>
    <row r="24" spans="1:6" ht="15.75" x14ac:dyDescent="0.25">
      <c r="A24" s="347"/>
      <c r="B24" s="200" t="s">
        <v>561</v>
      </c>
      <c r="C24" s="549" t="s">
        <v>559</v>
      </c>
      <c r="D24" s="513"/>
      <c r="E24" s="549" t="s">
        <v>559</v>
      </c>
      <c r="F24" s="513"/>
    </row>
    <row r="25" spans="1:6" ht="15.75" x14ac:dyDescent="0.25">
      <c r="A25" s="362"/>
    </row>
    <row r="26" spans="1:6" ht="15.75" x14ac:dyDescent="0.25">
      <c r="A26" s="362"/>
    </row>
    <row r="27" spans="1:6" ht="18.75" x14ac:dyDescent="0.25">
      <c r="A27" s="362"/>
      <c r="B27" s="361" t="s">
        <v>562</v>
      </c>
    </row>
    <row r="28" spans="1:6" ht="15.75" x14ac:dyDescent="0.25">
      <c r="A28" s="362"/>
    </row>
    <row r="29" spans="1:6" ht="15" customHeight="1" x14ac:dyDescent="0.25">
      <c r="A29" s="690" t="s">
        <v>369</v>
      </c>
      <c r="B29" s="690" t="s">
        <v>557</v>
      </c>
      <c r="C29" s="699" t="s">
        <v>756</v>
      </c>
      <c r="D29" s="700"/>
      <c r="E29" s="699" t="s">
        <v>874</v>
      </c>
      <c r="F29" s="700"/>
    </row>
    <row r="30" spans="1:6" ht="15" customHeight="1" x14ac:dyDescent="0.25">
      <c r="A30" s="690"/>
      <c r="B30" s="690"/>
      <c r="C30" s="701"/>
      <c r="D30" s="702"/>
      <c r="E30" s="701"/>
      <c r="F30" s="702"/>
    </row>
    <row r="31" spans="1:6" ht="15" customHeight="1" x14ac:dyDescent="0.25">
      <c r="A31" s="690"/>
      <c r="B31" s="690"/>
      <c r="C31" s="701"/>
      <c r="D31" s="702"/>
      <c r="E31" s="701"/>
      <c r="F31" s="702"/>
    </row>
    <row r="32" spans="1:6" ht="18.75" customHeight="1" x14ac:dyDescent="0.25">
      <c r="A32" s="690"/>
      <c r="B32" s="690"/>
      <c r="C32" s="703"/>
      <c r="D32" s="704"/>
      <c r="E32" s="703"/>
      <c r="F32" s="704"/>
    </row>
    <row r="33" spans="1:6" ht="15.75" x14ac:dyDescent="0.25">
      <c r="A33" s="347">
        <v>1</v>
      </c>
      <c r="B33" s="200" t="s">
        <v>558</v>
      </c>
      <c r="C33" s="694" t="s">
        <v>559</v>
      </c>
      <c r="D33" s="695"/>
      <c r="E33" s="694" t="s">
        <v>559</v>
      </c>
      <c r="F33" s="695"/>
    </row>
    <row r="34" spans="1:6" ht="45.75" customHeight="1" x14ac:dyDescent="0.25">
      <c r="A34" s="347">
        <v>2</v>
      </c>
      <c r="B34" s="200" t="s">
        <v>683</v>
      </c>
      <c r="C34" s="694" t="s">
        <v>559</v>
      </c>
      <c r="D34" s="695"/>
      <c r="E34" s="694" t="s">
        <v>559</v>
      </c>
      <c r="F34" s="695"/>
    </row>
    <row r="35" spans="1:6" s="508" customFormat="1" ht="35.25" customHeight="1" x14ac:dyDescent="0.25">
      <c r="A35" s="513"/>
      <c r="B35" s="84" t="s">
        <v>687</v>
      </c>
      <c r="C35" s="694" t="s">
        <v>559</v>
      </c>
      <c r="D35" s="695"/>
      <c r="E35" s="694" t="s">
        <v>559</v>
      </c>
      <c r="F35" s="695"/>
    </row>
    <row r="36" spans="1:6" ht="15.75" x14ac:dyDescent="0.25">
      <c r="A36" s="347">
        <v>3</v>
      </c>
      <c r="B36" s="200" t="s">
        <v>560</v>
      </c>
      <c r="C36" s="694" t="s">
        <v>559</v>
      </c>
      <c r="D36" s="695"/>
      <c r="E36" s="708"/>
      <c r="F36" s="709"/>
    </row>
    <row r="37" spans="1:6" ht="15.75" x14ac:dyDescent="0.25">
      <c r="A37" s="347"/>
      <c r="B37" s="200" t="s">
        <v>561</v>
      </c>
      <c r="C37" s="694" t="s">
        <v>559</v>
      </c>
      <c r="D37" s="695"/>
      <c r="E37" s="694" t="s">
        <v>559</v>
      </c>
      <c r="F37" s="695"/>
    </row>
    <row r="38" spans="1:6" ht="15.75" x14ac:dyDescent="0.25">
      <c r="A38" s="363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2" sqref="F2"/>
    </sheetView>
  </sheetViews>
  <sheetFormatPr defaultRowHeight="15" x14ac:dyDescent="0.25"/>
  <cols>
    <col min="1" max="1" width="7.7109375" style="50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68" t="s">
        <v>902</v>
      </c>
    </row>
    <row r="2" spans="1:8" x14ac:dyDescent="0.25">
      <c r="F2" s="368" t="s">
        <v>93</v>
      </c>
    </row>
    <row r="3" spans="1:8" x14ac:dyDescent="0.25">
      <c r="F3" s="368" t="s">
        <v>94</v>
      </c>
    </row>
    <row r="4" spans="1:8" x14ac:dyDescent="0.25">
      <c r="F4" s="368" t="s">
        <v>95</v>
      </c>
    </row>
    <row r="5" spans="1:8" x14ac:dyDescent="0.25">
      <c r="F5" s="368" t="s">
        <v>875</v>
      </c>
    </row>
    <row r="6" spans="1:8" x14ac:dyDescent="0.25">
      <c r="F6" s="368" t="s">
        <v>876</v>
      </c>
    </row>
    <row r="7" spans="1:8" x14ac:dyDescent="0.25">
      <c r="F7" s="4" t="s">
        <v>860</v>
      </c>
    </row>
    <row r="10" spans="1:8" ht="18.75" x14ac:dyDescent="0.3">
      <c r="B10" s="359"/>
      <c r="C10" s="693" t="s">
        <v>571</v>
      </c>
      <c r="D10" s="693"/>
      <c r="E10" s="693"/>
      <c r="F10" s="693"/>
      <c r="G10" s="693"/>
    </row>
    <row r="11" spans="1:8" ht="18.75" x14ac:dyDescent="0.25">
      <c r="B11" s="692" t="s">
        <v>877</v>
      </c>
      <c r="C11" s="692"/>
      <c r="D11" s="692"/>
      <c r="E11" s="692"/>
      <c r="F11" s="692"/>
      <c r="G11" s="692"/>
      <c r="H11" s="692"/>
    </row>
    <row r="12" spans="1:8" ht="15.75" x14ac:dyDescent="0.25">
      <c r="B12" s="168"/>
    </row>
    <row r="13" spans="1:8" ht="15.75" x14ac:dyDescent="0.25">
      <c r="B13" s="363" t="s">
        <v>878</v>
      </c>
    </row>
    <row r="14" spans="1:8" ht="15.75" x14ac:dyDescent="0.25">
      <c r="B14" s="363"/>
    </row>
    <row r="15" spans="1:8" ht="75" x14ac:dyDescent="0.25">
      <c r="A15" s="72"/>
      <c r="B15" s="717" t="s">
        <v>694</v>
      </c>
      <c r="C15" s="719"/>
      <c r="D15" s="514" t="s">
        <v>691</v>
      </c>
      <c r="E15" s="375" t="s">
        <v>572</v>
      </c>
      <c r="F15" s="375" t="s">
        <v>692</v>
      </c>
      <c r="G15" s="375" t="s">
        <v>573</v>
      </c>
      <c r="H15" s="375" t="s">
        <v>693</v>
      </c>
    </row>
    <row r="16" spans="1:8" x14ac:dyDescent="0.25">
      <c r="A16" s="514">
        <v>1</v>
      </c>
      <c r="B16" s="717">
        <v>2</v>
      </c>
      <c r="C16" s="719"/>
      <c r="D16" s="375">
        <v>3</v>
      </c>
      <c r="E16" s="375">
        <v>4</v>
      </c>
      <c r="F16" s="375">
        <v>5</v>
      </c>
      <c r="G16" s="375">
        <v>6</v>
      </c>
      <c r="H16" s="375">
        <v>7</v>
      </c>
    </row>
    <row r="17" spans="1:8" x14ac:dyDescent="0.25">
      <c r="A17" s="72"/>
      <c r="B17" s="717"/>
      <c r="C17" s="719"/>
      <c r="D17" s="520"/>
      <c r="E17" s="514"/>
      <c r="F17" s="375"/>
      <c r="G17" s="375"/>
      <c r="H17" s="375"/>
    </row>
    <row r="18" spans="1:8" s="508" customFormat="1" x14ac:dyDescent="0.25">
      <c r="A18" s="72"/>
      <c r="B18" s="710" t="s">
        <v>698</v>
      </c>
      <c r="C18" s="711"/>
      <c r="D18" s="520" t="s">
        <v>559</v>
      </c>
      <c r="E18" s="520" t="s">
        <v>559</v>
      </c>
      <c r="F18" s="520" t="s">
        <v>559</v>
      </c>
      <c r="G18" s="520" t="s">
        <v>559</v>
      </c>
      <c r="H18" s="520" t="s">
        <v>559</v>
      </c>
    </row>
    <row r="19" spans="1:8" ht="15.75" x14ac:dyDescent="0.25">
      <c r="B19" s="363"/>
    </row>
    <row r="20" spans="1:8" ht="15.75" x14ac:dyDescent="0.25">
      <c r="B20" s="715" t="s">
        <v>574</v>
      </c>
      <c r="C20" s="715"/>
      <c r="D20" s="715"/>
      <c r="E20" s="715"/>
      <c r="F20" s="715"/>
      <c r="G20" s="715"/>
      <c r="H20" s="715"/>
    </row>
    <row r="21" spans="1:8" ht="15.75" x14ac:dyDescent="0.25">
      <c r="B21" s="716" t="s">
        <v>879</v>
      </c>
      <c r="C21" s="716"/>
      <c r="D21" s="716"/>
      <c r="E21" s="716"/>
      <c r="F21" s="716"/>
      <c r="G21" s="716"/>
      <c r="H21" s="716"/>
    </row>
    <row r="22" spans="1:8" ht="15.75" x14ac:dyDescent="0.25">
      <c r="B22" s="376" t="s">
        <v>575</v>
      </c>
    </row>
    <row r="23" spans="1:8" ht="43.5" customHeight="1" x14ac:dyDescent="0.25">
      <c r="A23" s="717" t="s">
        <v>695</v>
      </c>
      <c r="B23" s="718"/>
      <c r="C23" s="718"/>
      <c r="D23" s="719"/>
      <c r="E23" s="717" t="s">
        <v>696</v>
      </c>
      <c r="F23" s="718"/>
      <c r="G23" s="718"/>
      <c r="H23" s="719"/>
    </row>
    <row r="24" spans="1:8" s="508" customFormat="1" ht="17.25" customHeight="1" x14ac:dyDescent="0.25">
      <c r="A24" s="710" t="s">
        <v>576</v>
      </c>
      <c r="B24" s="720"/>
      <c r="C24" s="720"/>
      <c r="D24" s="711"/>
      <c r="E24" s="717">
        <v>0</v>
      </c>
      <c r="F24" s="718"/>
      <c r="G24" s="718"/>
      <c r="H24" s="719"/>
    </row>
    <row r="25" spans="1:8" ht="15" customHeight="1" x14ac:dyDescent="0.25">
      <c r="A25" s="710" t="s">
        <v>697</v>
      </c>
      <c r="B25" s="720"/>
      <c r="C25" s="720"/>
      <c r="D25" s="711"/>
      <c r="E25" s="712">
        <v>0</v>
      </c>
      <c r="F25" s="713"/>
      <c r="G25" s="713"/>
      <c r="H25" s="714"/>
    </row>
    <row r="26" spans="1:8" ht="15.75" x14ac:dyDescent="0.25">
      <c r="B26" s="376"/>
      <c r="E26" s="377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2" sqref="E2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68" t="s">
        <v>688</v>
      </c>
    </row>
    <row r="2" spans="1:7" x14ac:dyDescent="0.25">
      <c r="E2" s="368" t="s">
        <v>93</v>
      </c>
    </row>
    <row r="3" spans="1:7" x14ac:dyDescent="0.25">
      <c r="E3" s="368" t="s">
        <v>94</v>
      </c>
    </row>
    <row r="4" spans="1:7" x14ac:dyDescent="0.25">
      <c r="E4" s="368" t="s">
        <v>95</v>
      </c>
    </row>
    <row r="5" spans="1:7" x14ac:dyDescent="0.25">
      <c r="E5" s="368" t="s">
        <v>875</v>
      </c>
    </row>
    <row r="6" spans="1:7" x14ac:dyDescent="0.25">
      <c r="E6" s="368" t="s">
        <v>876</v>
      </c>
    </row>
    <row r="7" spans="1:7" x14ac:dyDescent="0.25">
      <c r="E7" s="4" t="s">
        <v>860</v>
      </c>
    </row>
    <row r="10" spans="1:7" ht="18.75" x14ac:dyDescent="0.3">
      <c r="A10" s="359"/>
      <c r="B10" s="693" t="s">
        <v>571</v>
      </c>
      <c r="C10" s="693"/>
      <c r="D10" s="693"/>
      <c r="E10" s="693"/>
      <c r="F10" s="693"/>
    </row>
    <row r="11" spans="1:7" ht="18.75" x14ac:dyDescent="0.25">
      <c r="A11" s="692" t="s">
        <v>880</v>
      </c>
      <c r="B11" s="692"/>
      <c r="C11" s="692"/>
      <c r="D11" s="692"/>
      <c r="E11" s="692"/>
      <c r="F11" s="692"/>
      <c r="G11" s="692"/>
    </row>
    <row r="12" spans="1:7" ht="15.75" x14ac:dyDescent="0.25">
      <c r="A12" s="168"/>
    </row>
    <row r="13" spans="1:7" ht="15.75" x14ac:dyDescent="0.25">
      <c r="A13" s="363" t="s">
        <v>881</v>
      </c>
    </row>
    <row r="14" spans="1:7" ht="15.75" x14ac:dyDescent="0.25">
      <c r="A14" s="363"/>
    </row>
    <row r="15" spans="1:7" ht="75" x14ac:dyDescent="0.25">
      <c r="A15" s="374"/>
      <c r="B15" s="375" t="s">
        <v>694</v>
      </c>
      <c r="C15" s="514" t="s">
        <v>691</v>
      </c>
      <c r="D15" s="514" t="s">
        <v>572</v>
      </c>
      <c r="E15" s="514" t="s">
        <v>692</v>
      </c>
      <c r="F15" s="375" t="s">
        <v>573</v>
      </c>
      <c r="G15" s="514" t="s">
        <v>693</v>
      </c>
    </row>
    <row r="16" spans="1:7" x14ac:dyDescent="0.25">
      <c r="A16" s="375">
        <v>1</v>
      </c>
      <c r="B16" s="375">
        <v>2</v>
      </c>
      <c r="C16" s="375">
        <v>3</v>
      </c>
      <c r="D16" s="375">
        <v>4</v>
      </c>
      <c r="E16" s="375">
        <v>5</v>
      </c>
      <c r="F16" s="375">
        <v>6</v>
      </c>
      <c r="G16" s="375">
        <v>7</v>
      </c>
    </row>
    <row r="17" spans="1:7" s="508" customFormat="1" x14ac:dyDescent="0.25">
      <c r="A17" s="514"/>
      <c r="B17" s="514"/>
      <c r="C17" s="514"/>
      <c r="D17" s="514"/>
      <c r="E17" s="514"/>
      <c r="F17" s="514"/>
      <c r="G17" s="514"/>
    </row>
    <row r="18" spans="1:7" x14ac:dyDescent="0.25">
      <c r="A18" s="375"/>
      <c r="B18" s="519" t="s">
        <v>698</v>
      </c>
      <c r="C18" s="514" t="s">
        <v>559</v>
      </c>
      <c r="D18" s="520" t="s">
        <v>559</v>
      </c>
      <c r="E18" s="520" t="s">
        <v>559</v>
      </c>
      <c r="F18" s="520" t="s">
        <v>559</v>
      </c>
      <c r="G18" s="520" t="s">
        <v>559</v>
      </c>
    </row>
    <row r="19" spans="1:7" ht="15.75" x14ac:dyDescent="0.25">
      <c r="A19" s="363"/>
    </row>
    <row r="20" spans="1:7" ht="15.75" x14ac:dyDescent="0.25">
      <c r="A20" s="715" t="s">
        <v>574</v>
      </c>
      <c r="B20" s="715"/>
      <c r="C20" s="715"/>
      <c r="D20" s="715"/>
      <c r="E20" s="715"/>
      <c r="F20" s="715"/>
      <c r="G20" s="715"/>
    </row>
    <row r="21" spans="1:7" ht="15.75" x14ac:dyDescent="0.25">
      <c r="A21" s="715" t="s">
        <v>882</v>
      </c>
      <c r="B21" s="715"/>
      <c r="C21" s="715"/>
      <c r="D21" s="715"/>
      <c r="E21" s="715"/>
      <c r="F21" s="715"/>
      <c r="G21" s="715"/>
    </row>
    <row r="22" spans="1:7" ht="15.75" x14ac:dyDescent="0.25">
      <c r="A22" s="376" t="s">
        <v>575</v>
      </c>
    </row>
    <row r="23" spans="1:7" ht="63" customHeight="1" x14ac:dyDescent="0.25">
      <c r="A23" s="723" t="s">
        <v>695</v>
      </c>
      <c r="B23" s="723"/>
      <c r="C23" s="723"/>
      <c r="D23" s="717" t="s">
        <v>757</v>
      </c>
      <c r="E23" s="718"/>
      <c r="F23" s="723" t="s">
        <v>883</v>
      </c>
      <c r="G23" s="723"/>
    </row>
    <row r="24" spans="1:7" s="508" customFormat="1" ht="18" customHeight="1" x14ac:dyDescent="0.25">
      <c r="A24" s="721" t="s">
        <v>576</v>
      </c>
      <c r="B24" s="721"/>
      <c r="C24" s="721"/>
      <c r="D24" s="717">
        <v>0</v>
      </c>
      <c r="E24" s="719"/>
      <c r="F24" s="717">
        <v>0</v>
      </c>
      <c r="G24" s="719"/>
    </row>
    <row r="25" spans="1:7" x14ac:dyDescent="0.25">
      <c r="A25" s="721" t="s">
        <v>699</v>
      </c>
      <c r="B25" s="721"/>
      <c r="C25" s="721"/>
      <c r="D25" s="722">
        <v>0</v>
      </c>
      <c r="E25" s="722"/>
      <c r="F25" s="722">
        <v>0</v>
      </c>
      <c r="G25" s="722"/>
    </row>
    <row r="26" spans="1:7" ht="15.75" x14ac:dyDescent="0.25">
      <c r="A26" s="376"/>
      <c r="D26" s="377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17" sqref="D17:D24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89" t="s">
        <v>903</v>
      </c>
      <c r="D1" s="691"/>
    </row>
    <row r="2" spans="2:4" x14ac:dyDescent="0.25">
      <c r="C2" s="689" t="s">
        <v>366</v>
      </c>
      <c r="D2" s="691"/>
    </row>
    <row r="3" spans="2:4" x14ac:dyDescent="0.25">
      <c r="C3" s="689" t="s">
        <v>367</v>
      </c>
      <c r="D3" s="691"/>
    </row>
    <row r="4" spans="2:4" x14ac:dyDescent="0.25">
      <c r="C4" s="689" t="s">
        <v>368</v>
      </c>
      <c r="D4" s="691"/>
    </row>
    <row r="5" spans="2:4" x14ac:dyDescent="0.25">
      <c r="C5" s="689" t="s">
        <v>884</v>
      </c>
      <c r="D5" s="691"/>
    </row>
    <row r="6" spans="2:4" x14ac:dyDescent="0.25">
      <c r="C6" s="689" t="s">
        <v>885</v>
      </c>
      <c r="D6" s="691"/>
    </row>
    <row r="7" spans="2:4" x14ac:dyDescent="0.25">
      <c r="C7" s="673" t="s">
        <v>886</v>
      </c>
      <c r="D7" s="724"/>
    </row>
    <row r="8" spans="2:4" x14ac:dyDescent="0.25">
      <c r="C8" s="357"/>
      <c r="D8" s="126"/>
    </row>
    <row r="9" spans="2:4" x14ac:dyDescent="0.25">
      <c r="C9" s="725"/>
      <c r="D9" s="725"/>
    </row>
    <row r="10" spans="2:4" ht="15.75" x14ac:dyDescent="0.25">
      <c r="C10" s="726" t="s">
        <v>578</v>
      </c>
      <c r="D10" s="726"/>
    </row>
    <row r="11" spans="2:4" ht="15.75" x14ac:dyDescent="0.25">
      <c r="C11" s="358" t="s">
        <v>579</v>
      </c>
      <c r="D11" s="378"/>
    </row>
    <row r="12" spans="2:4" ht="15.75" x14ac:dyDescent="0.25">
      <c r="C12" s="727" t="s">
        <v>887</v>
      </c>
      <c r="D12" s="727"/>
    </row>
    <row r="13" spans="2:4" x14ac:dyDescent="0.25">
      <c r="C13" s="372"/>
      <c r="D13" s="372"/>
    </row>
    <row r="14" spans="2:4" x14ac:dyDescent="0.25">
      <c r="C14" s="725"/>
      <c r="D14" s="725"/>
    </row>
    <row r="15" spans="2:4" x14ac:dyDescent="0.25">
      <c r="D15" s="207" t="s">
        <v>512</v>
      </c>
    </row>
    <row r="16" spans="2:4" ht="15.75" x14ac:dyDescent="0.25">
      <c r="B16" s="347" t="s">
        <v>369</v>
      </c>
      <c r="C16" s="347" t="s">
        <v>370</v>
      </c>
      <c r="D16" s="347" t="s">
        <v>5</v>
      </c>
    </row>
    <row r="17" spans="2:4" ht="15.75" x14ac:dyDescent="0.25">
      <c r="B17" s="347">
        <v>1</v>
      </c>
      <c r="C17" s="366" t="s">
        <v>580</v>
      </c>
      <c r="D17" s="381">
        <v>2265437</v>
      </c>
    </row>
    <row r="18" spans="2:4" ht="15.75" x14ac:dyDescent="0.25">
      <c r="B18" s="347">
        <v>2</v>
      </c>
      <c r="C18" s="200" t="s">
        <v>371</v>
      </c>
      <c r="D18" s="381">
        <v>509538</v>
      </c>
    </row>
    <row r="19" spans="2:4" ht="15.75" x14ac:dyDescent="0.25">
      <c r="B19" s="347">
        <v>3</v>
      </c>
      <c r="C19" s="200" t="s">
        <v>372</v>
      </c>
      <c r="D19" s="381">
        <v>1165299</v>
      </c>
    </row>
    <row r="20" spans="2:4" ht="15.75" x14ac:dyDescent="0.25">
      <c r="B20" s="347">
        <v>4</v>
      </c>
      <c r="C20" s="200" t="s">
        <v>373</v>
      </c>
      <c r="D20" s="381">
        <v>508792</v>
      </c>
    </row>
    <row r="21" spans="2:4" ht="15.75" x14ac:dyDescent="0.25">
      <c r="B21" s="347">
        <v>5</v>
      </c>
      <c r="C21" s="200" t="s">
        <v>374</v>
      </c>
      <c r="D21" s="381">
        <v>584887</v>
      </c>
    </row>
    <row r="22" spans="2:4" ht="15.75" x14ac:dyDescent="0.25">
      <c r="B22" s="347">
        <v>6</v>
      </c>
      <c r="C22" s="200" t="s">
        <v>375</v>
      </c>
      <c r="D22" s="381">
        <v>463285</v>
      </c>
    </row>
    <row r="23" spans="2:4" ht="15.75" x14ac:dyDescent="0.25">
      <c r="B23" s="347">
        <v>7</v>
      </c>
      <c r="C23" s="200" t="s">
        <v>376</v>
      </c>
      <c r="D23" s="381">
        <v>618459</v>
      </c>
    </row>
    <row r="24" spans="2:4" ht="15.75" x14ac:dyDescent="0.25">
      <c r="B24" s="347">
        <v>8</v>
      </c>
      <c r="C24" s="200" t="s">
        <v>377</v>
      </c>
      <c r="D24" s="381">
        <v>461792</v>
      </c>
    </row>
    <row r="25" spans="2:4" ht="15.75" x14ac:dyDescent="0.25">
      <c r="B25" s="208"/>
      <c r="C25" s="206" t="s">
        <v>378</v>
      </c>
      <c r="D25" s="382">
        <f>SUM(D17:D24)</f>
        <v>6577489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E17" sqref="E17:E24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89" t="s">
        <v>904</v>
      </c>
      <c r="D1" s="691"/>
    </row>
    <row r="2" spans="2:5" x14ac:dyDescent="0.25">
      <c r="C2" s="689" t="s">
        <v>366</v>
      </c>
      <c r="D2" s="691"/>
    </row>
    <row r="3" spans="2:5" x14ac:dyDescent="0.25">
      <c r="C3" s="689" t="s">
        <v>367</v>
      </c>
      <c r="D3" s="691"/>
    </row>
    <row r="4" spans="2:5" x14ac:dyDescent="0.25">
      <c r="C4" s="689" t="s">
        <v>368</v>
      </c>
      <c r="D4" s="691"/>
    </row>
    <row r="5" spans="2:5" x14ac:dyDescent="0.25">
      <c r="C5" s="689" t="s">
        <v>884</v>
      </c>
      <c r="D5" s="691"/>
    </row>
    <row r="6" spans="2:5" x14ac:dyDescent="0.25">
      <c r="C6" s="689" t="s">
        <v>885</v>
      </c>
      <c r="D6" s="691"/>
    </row>
    <row r="7" spans="2:5" x14ac:dyDescent="0.25">
      <c r="C7" s="673" t="s">
        <v>886</v>
      </c>
      <c r="D7" s="724"/>
    </row>
    <row r="8" spans="2:5" x14ac:dyDescent="0.25">
      <c r="C8" s="357"/>
      <c r="D8" s="126"/>
    </row>
    <row r="9" spans="2:5" x14ac:dyDescent="0.25">
      <c r="C9" s="725"/>
      <c r="D9" s="725"/>
    </row>
    <row r="10" spans="2:5" ht="15.75" x14ac:dyDescent="0.25">
      <c r="C10" s="379" t="s">
        <v>578</v>
      </c>
      <c r="D10" s="379"/>
    </row>
    <row r="11" spans="2:5" ht="15.75" x14ac:dyDescent="0.25">
      <c r="C11" s="359" t="s">
        <v>579</v>
      </c>
      <c r="D11" s="378"/>
    </row>
    <row r="12" spans="2:5" ht="15.75" x14ac:dyDescent="0.25">
      <c r="B12" s="369"/>
      <c r="C12" s="359" t="s">
        <v>888</v>
      </c>
      <c r="D12" s="168"/>
    </row>
    <row r="13" spans="2:5" x14ac:dyDescent="0.25">
      <c r="C13" s="372"/>
      <c r="D13" s="372"/>
    </row>
    <row r="14" spans="2:5" x14ac:dyDescent="0.25">
      <c r="C14" s="725"/>
      <c r="D14" s="725"/>
    </row>
    <row r="15" spans="2:5" x14ac:dyDescent="0.25">
      <c r="E15" s="207" t="s">
        <v>512</v>
      </c>
    </row>
    <row r="16" spans="2:5" ht="31.5" x14ac:dyDescent="0.25">
      <c r="B16" s="347" t="s">
        <v>369</v>
      </c>
      <c r="C16" s="347" t="s">
        <v>370</v>
      </c>
      <c r="D16" s="347" t="s">
        <v>753</v>
      </c>
      <c r="E16" s="347" t="s">
        <v>846</v>
      </c>
    </row>
    <row r="17" spans="2:5" ht="15.75" x14ac:dyDescent="0.25">
      <c r="B17" s="347">
        <v>1</v>
      </c>
      <c r="C17" s="366" t="s">
        <v>580</v>
      </c>
      <c r="D17" s="380">
        <v>1970930</v>
      </c>
      <c r="E17" s="380">
        <v>1812348</v>
      </c>
    </row>
    <row r="18" spans="2:5" ht="15.75" x14ac:dyDescent="0.25">
      <c r="B18" s="347">
        <v>2</v>
      </c>
      <c r="C18" s="200" t="s">
        <v>371</v>
      </c>
      <c r="D18" s="380">
        <v>443298</v>
      </c>
      <c r="E18" s="380">
        <v>407631</v>
      </c>
    </row>
    <row r="19" spans="2:5" ht="15.75" x14ac:dyDescent="0.25">
      <c r="B19" s="347">
        <v>3</v>
      </c>
      <c r="C19" s="200" t="s">
        <v>372</v>
      </c>
      <c r="D19" s="380">
        <v>1013810</v>
      </c>
      <c r="E19" s="380">
        <v>932239</v>
      </c>
    </row>
    <row r="20" spans="2:5" ht="15.75" x14ac:dyDescent="0.25">
      <c r="B20" s="347">
        <v>4</v>
      </c>
      <c r="C20" s="200" t="s">
        <v>373</v>
      </c>
      <c r="D20" s="380">
        <v>442649</v>
      </c>
      <c r="E20" s="380">
        <v>407034</v>
      </c>
    </row>
    <row r="21" spans="2:5" ht="15.75" x14ac:dyDescent="0.25">
      <c r="B21" s="347">
        <v>5</v>
      </c>
      <c r="C21" s="200" t="s">
        <v>374</v>
      </c>
      <c r="D21" s="380">
        <v>508852</v>
      </c>
      <c r="E21" s="380">
        <v>467910</v>
      </c>
    </row>
    <row r="22" spans="2:5" ht="15.75" x14ac:dyDescent="0.25">
      <c r="B22" s="347">
        <v>6</v>
      </c>
      <c r="C22" s="200" t="s">
        <v>375</v>
      </c>
      <c r="D22" s="380">
        <v>403058</v>
      </c>
      <c r="E22" s="380">
        <v>370628</v>
      </c>
    </row>
    <row r="23" spans="2:5" ht="15.75" x14ac:dyDescent="0.25">
      <c r="B23" s="347">
        <v>7</v>
      </c>
      <c r="C23" s="200" t="s">
        <v>376</v>
      </c>
      <c r="D23" s="380">
        <v>538059</v>
      </c>
      <c r="E23" s="380">
        <v>494767</v>
      </c>
    </row>
    <row r="24" spans="2:5" ht="15.75" x14ac:dyDescent="0.25">
      <c r="B24" s="347">
        <v>8</v>
      </c>
      <c r="C24" s="200" t="s">
        <v>377</v>
      </c>
      <c r="D24" s="380">
        <v>401760</v>
      </c>
      <c r="E24" s="380">
        <v>369434</v>
      </c>
    </row>
    <row r="25" spans="2:5" ht="15.75" hidden="1" x14ac:dyDescent="0.25">
      <c r="B25" s="347"/>
      <c r="C25" s="200" t="s">
        <v>582</v>
      </c>
      <c r="D25" s="381"/>
      <c r="E25" s="381"/>
    </row>
    <row r="26" spans="2:5" ht="15.75" x14ac:dyDescent="0.25">
      <c r="B26" s="208"/>
      <c r="C26" s="206" t="s">
        <v>378</v>
      </c>
      <c r="D26" s="382">
        <f>SUM(D17:D25)</f>
        <v>5722416</v>
      </c>
      <c r="E26" s="382">
        <f>SUM(E17:E25)</f>
        <v>5261991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L28" sqref="L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889</v>
      </c>
      <c r="D5" s="371"/>
    </row>
    <row r="6" spans="1:10" x14ac:dyDescent="0.25">
      <c r="C6" s="689" t="s">
        <v>890</v>
      </c>
      <c r="D6" s="689"/>
      <c r="E6" s="689"/>
      <c r="F6" s="689"/>
      <c r="G6" s="689"/>
      <c r="H6" s="689"/>
      <c r="I6" s="689"/>
      <c r="J6" s="689"/>
    </row>
    <row r="7" spans="1:10" x14ac:dyDescent="0.25">
      <c r="C7" s="673" t="s">
        <v>891</v>
      </c>
      <c r="D7" s="673"/>
      <c r="E7" s="673"/>
      <c r="F7" s="673"/>
      <c r="G7" s="673"/>
      <c r="H7" s="673"/>
      <c r="I7" s="673"/>
      <c r="J7" s="673"/>
    </row>
    <row r="8" spans="1:10" x14ac:dyDescent="0.25">
      <c r="C8" s="673"/>
      <c r="D8" s="673"/>
      <c r="E8" s="673"/>
      <c r="F8" s="673"/>
      <c r="G8" s="673"/>
      <c r="H8" s="673"/>
      <c r="I8" s="673"/>
      <c r="J8" s="673"/>
    </row>
    <row r="9" spans="1:10" x14ac:dyDescent="0.25">
      <c r="C9" s="372"/>
      <c r="D9" s="372"/>
      <c r="E9" s="372"/>
      <c r="F9" s="372"/>
      <c r="G9" s="372"/>
      <c r="H9" s="372"/>
      <c r="I9" s="372"/>
      <c r="J9" s="372"/>
    </row>
    <row r="10" spans="1:10" ht="15.75" x14ac:dyDescent="0.25">
      <c r="A10" s="677" t="s">
        <v>513</v>
      </c>
      <c r="B10" s="677"/>
      <c r="C10" s="677"/>
      <c r="D10" s="677"/>
      <c r="E10" s="677"/>
      <c r="F10" s="677"/>
      <c r="G10" s="677"/>
      <c r="H10" s="677"/>
      <c r="I10" s="677"/>
      <c r="J10" s="677"/>
    </row>
    <row r="11" spans="1:10" ht="15.75" x14ac:dyDescent="0.25">
      <c r="A11" s="733" t="s">
        <v>514</v>
      </c>
      <c r="B11" s="733"/>
      <c r="C11" s="733"/>
      <c r="D11" s="733"/>
      <c r="E11" s="733"/>
      <c r="F11" s="733"/>
      <c r="G11" s="733"/>
      <c r="H11" s="733"/>
      <c r="I11" s="733"/>
      <c r="J11" s="733"/>
    </row>
    <row r="12" spans="1:10" ht="15.75" x14ac:dyDescent="0.25">
      <c r="C12" s="727" t="s">
        <v>892</v>
      </c>
      <c r="D12" s="727"/>
    </row>
    <row r="13" spans="1:10" x14ac:dyDescent="0.25">
      <c r="C13" s="372"/>
      <c r="D13" s="372"/>
    </row>
    <row r="14" spans="1:10" ht="18.75" customHeight="1" x14ac:dyDescent="0.25">
      <c r="C14" s="372"/>
      <c r="D14" s="358"/>
    </row>
    <row r="15" spans="1:10" ht="130.5" customHeight="1" x14ac:dyDescent="0.25">
      <c r="C15" s="728" t="s">
        <v>624</v>
      </c>
      <c r="D15" s="728"/>
      <c r="E15" s="728"/>
      <c r="F15" s="728"/>
      <c r="G15" s="398"/>
      <c r="H15" s="398"/>
      <c r="I15" s="398"/>
    </row>
    <row r="16" spans="1:10" ht="18.75" customHeight="1" x14ac:dyDescent="0.25">
      <c r="C16" s="398"/>
      <c r="D16" s="398"/>
      <c r="E16" s="398"/>
      <c r="F16" s="398"/>
      <c r="G16" s="398"/>
      <c r="H16" s="398"/>
      <c r="I16" s="398"/>
      <c r="J16" s="358" t="s">
        <v>660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696" t="s">
        <v>369</v>
      </c>
      <c r="C19" s="696" t="s">
        <v>370</v>
      </c>
      <c r="D19" s="696" t="s">
        <v>5</v>
      </c>
      <c r="E19" s="729" t="s">
        <v>515</v>
      </c>
      <c r="F19" s="730"/>
      <c r="G19" s="730"/>
      <c r="H19" s="730"/>
      <c r="I19" s="730"/>
      <c r="J19" s="731"/>
    </row>
    <row r="20" spans="2:10" ht="48" customHeight="1" x14ac:dyDescent="0.25">
      <c r="B20" s="697"/>
      <c r="C20" s="697"/>
      <c r="D20" s="697"/>
      <c r="E20" s="732" t="s">
        <v>516</v>
      </c>
      <c r="F20" s="732" t="s">
        <v>517</v>
      </c>
      <c r="G20" s="712" t="s">
        <v>524</v>
      </c>
      <c r="H20" s="713"/>
      <c r="I20" s="714"/>
      <c r="J20" s="732" t="s">
        <v>518</v>
      </c>
    </row>
    <row r="21" spans="2:10" ht="38.25" customHeight="1" x14ac:dyDescent="0.25">
      <c r="B21" s="698"/>
      <c r="C21" s="698"/>
      <c r="D21" s="698"/>
      <c r="E21" s="732"/>
      <c r="F21" s="732"/>
      <c r="G21" s="348" t="s">
        <v>525</v>
      </c>
      <c r="H21" s="373" t="s">
        <v>526</v>
      </c>
      <c r="I21" s="349" t="s">
        <v>527</v>
      </c>
      <c r="J21" s="732"/>
    </row>
    <row r="22" spans="2:10" ht="18" customHeight="1" x14ac:dyDescent="0.25">
      <c r="B22" s="347">
        <v>1</v>
      </c>
      <c r="C22" s="200" t="s">
        <v>371</v>
      </c>
      <c r="D22" s="381">
        <f>SUM(E22+F22+J22)</f>
        <v>46043</v>
      </c>
      <c r="E22" s="414">
        <v>6043</v>
      </c>
      <c r="F22" s="280"/>
      <c r="G22" s="280"/>
      <c r="H22" s="280"/>
      <c r="I22" s="280"/>
      <c r="J22" s="414">
        <v>40000</v>
      </c>
    </row>
    <row r="23" spans="2:10" ht="15.75" x14ac:dyDescent="0.25">
      <c r="B23" s="347">
        <v>2</v>
      </c>
      <c r="C23" s="200" t="s">
        <v>372</v>
      </c>
      <c r="D23" s="416">
        <f t="shared" ref="D23:D28" si="0">SUM(E23+F23+J23)</f>
        <v>53819</v>
      </c>
      <c r="E23" s="414">
        <v>13819</v>
      </c>
      <c r="F23" s="280"/>
      <c r="G23" s="280"/>
      <c r="H23" s="280"/>
      <c r="I23" s="280"/>
      <c r="J23" s="414">
        <v>40000</v>
      </c>
    </row>
    <row r="24" spans="2:10" ht="15.75" x14ac:dyDescent="0.25">
      <c r="B24" s="347">
        <v>3</v>
      </c>
      <c r="C24" s="200" t="s">
        <v>373</v>
      </c>
      <c r="D24" s="416">
        <f t="shared" si="0"/>
        <v>46034</v>
      </c>
      <c r="E24" s="414">
        <v>6034</v>
      </c>
      <c r="F24" s="280"/>
      <c r="G24" s="280"/>
      <c r="H24" s="280"/>
      <c r="I24" s="280"/>
      <c r="J24" s="414">
        <v>40000</v>
      </c>
    </row>
    <row r="25" spans="2:10" ht="15.75" x14ac:dyDescent="0.25">
      <c r="B25" s="347">
        <v>4</v>
      </c>
      <c r="C25" s="200" t="s">
        <v>374</v>
      </c>
      <c r="D25" s="416">
        <f t="shared" si="0"/>
        <v>46936</v>
      </c>
      <c r="E25" s="414">
        <v>6936</v>
      </c>
      <c r="F25" s="280"/>
      <c r="G25" s="280"/>
      <c r="H25" s="280"/>
      <c r="I25" s="280"/>
      <c r="J25" s="414">
        <v>40000</v>
      </c>
    </row>
    <row r="26" spans="2:10" ht="15.75" x14ac:dyDescent="0.25">
      <c r="B26" s="347">
        <v>5</v>
      </c>
      <c r="C26" s="200" t="s">
        <v>375</v>
      </c>
      <c r="D26" s="416">
        <f t="shared" si="0"/>
        <v>45494</v>
      </c>
      <c r="E26" s="414">
        <v>5494</v>
      </c>
      <c r="F26" s="280"/>
      <c r="G26" s="280"/>
      <c r="H26" s="280"/>
      <c r="I26" s="280"/>
      <c r="J26" s="414">
        <v>40000</v>
      </c>
    </row>
    <row r="27" spans="2:10" ht="15.75" x14ac:dyDescent="0.25">
      <c r="B27" s="347">
        <v>6</v>
      </c>
      <c r="C27" s="200" t="s">
        <v>376</v>
      </c>
      <c r="D27" s="416">
        <f t="shared" si="0"/>
        <v>47334</v>
      </c>
      <c r="E27" s="414">
        <v>7334</v>
      </c>
      <c r="F27" s="280"/>
      <c r="G27" s="280"/>
      <c r="H27" s="280"/>
      <c r="I27" s="280"/>
      <c r="J27" s="414">
        <v>40000</v>
      </c>
    </row>
    <row r="28" spans="2:10" ht="15.75" x14ac:dyDescent="0.25">
      <c r="B28" s="347">
        <v>7</v>
      </c>
      <c r="C28" s="200" t="s">
        <v>377</v>
      </c>
      <c r="D28" s="416">
        <f t="shared" si="0"/>
        <v>45476</v>
      </c>
      <c r="E28" s="414">
        <v>5476</v>
      </c>
      <c r="F28" s="280"/>
      <c r="G28" s="280"/>
      <c r="H28" s="280"/>
      <c r="I28" s="280"/>
      <c r="J28" s="414">
        <v>40000</v>
      </c>
    </row>
    <row r="29" spans="2:10" ht="15.75" x14ac:dyDescent="0.25">
      <c r="B29" s="208"/>
      <c r="C29" s="206" t="s">
        <v>378</v>
      </c>
      <c r="D29" s="382">
        <f t="shared" ref="D29:J29" si="1">SUM(D22:D28)</f>
        <v>331136</v>
      </c>
      <c r="E29" s="382">
        <f t="shared" si="1"/>
        <v>51136</v>
      </c>
      <c r="F29" s="382">
        <f t="shared" si="1"/>
        <v>0</v>
      </c>
      <c r="G29" s="382">
        <f t="shared" si="1"/>
        <v>0</v>
      </c>
      <c r="H29" s="382">
        <f t="shared" si="1"/>
        <v>0</v>
      </c>
      <c r="I29" s="382">
        <f t="shared" si="1"/>
        <v>0</v>
      </c>
      <c r="J29" s="382">
        <f t="shared" si="1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889</v>
      </c>
      <c r="D5" s="371"/>
    </row>
    <row r="6" spans="1:10" x14ac:dyDescent="0.25">
      <c r="C6" s="357" t="s">
        <v>890</v>
      </c>
      <c r="D6" s="371"/>
    </row>
    <row r="7" spans="1:10" x14ac:dyDescent="0.25">
      <c r="C7" s="673" t="s">
        <v>891</v>
      </c>
      <c r="D7" s="673"/>
      <c r="E7" s="673"/>
      <c r="F7" s="673"/>
      <c r="G7" s="673"/>
      <c r="H7" s="673"/>
      <c r="I7" s="673"/>
      <c r="J7" s="673"/>
    </row>
    <row r="8" spans="1:10" x14ac:dyDescent="0.25">
      <c r="C8" s="673"/>
      <c r="D8" s="673"/>
      <c r="E8" s="673"/>
      <c r="F8" s="673"/>
      <c r="G8" s="673"/>
      <c r="H8" s="673"/>
      <c r="I8" s="673"/>
      <c r="J8" s="673"/>
    </row>
    <row r="9" spans="1:10" x14ac:dyDescent="0.25">
      <c r="C9" s="372"/>
      <c r="D9" s="372"/>
    </row>
    <row r="10" spans="1:10" ht="15.75" x14ac:dyDescent="0.25">
      <c r="C10" s="678" t="s">
        <v>513</v>
      </c>
      <c r="D10" s="678"/>
      <c r="E10" s="678"/>
      <c r="F10" s="678"/>
      <c r="G10" s="678"/>
      <c r="H10" s="678"/>
    </row>
    <row r="11" spans="1:10" ht="15.75" x14ac:dyDescent="0.25">
      <c r="A11" s="678" t="s">
        <v>514</v>
      </c>
      <c r="B11" s="678"/>
      <c r="C11" s="678"/>
      <c r="D11" s="678"/>
      <c r="E11" s="678"/>
      <c r="F11" s="678"/>
      <c r="G11" s="678"/>
      <c r="H11" s="678"/>
      <c r="I11" s="678"/>
      <c r="J11" s="678"/>
    </row>
    <row r="12" spans="1:10" ht="15.75" x14ac:dyDescent="0.25">
      <c r="C12" s="677" t="s">
        <v>863</v>
      </c>
      <c r="D12" s="677"/>
      <c r="E12" s="677"/>
      <c r="F12" s="677"/>
      <c r="G12" s="677"/>
      <c r="H12" s="677"/>
    </row>
    <row r="13" spans="1:10" x14ac:dyDescent="0.25">
      <c r="C13" s="372"/>
      <c r="D13" s="372"/>
    </row>
    <row r="14" spans="1:10" x14ac:dyDescent="0.25">
      <c r="C14" s="725"/>
      <c r="D14" s="725"/>
    </row>
    <row r="15" spans="1:10" ht="15.75" x14ac:dyDescent="0.25">
      <c r="C15" s="372"/>
      <c r="D15" s="358"/>
      <c r="E15" s="498" t="s">
        <v>583</v>
      </c>
      <c r="F15" s="498"/>
      <c r="G15" s="358"/>
      <c r="H15" s="358"/>
      <c r="I15" s="358"/>
    </row>
    <row r="16" spans="1:10" ht="16.5" customHeight="1" x14ac:dyDescent="0.25">
      <c r="C16" s="372"/>
      <c r="D16" s="358"/>
    </row>
    <row r="17" spans="2:10" ht="143.25" customHeight="1" x14ac:dyDescent="0.25">
      <c r="C17" s="728" t="s">
        <v>601</v>
      </c>
      <c r="D17" s="728"/>
      <c r="E17" s="728"/>
      <c r="F17" s="728"/>
      <c r="G17" s="398"/>
      <c r="H17" s="398"/>
      <c r="I17" s="398"/>
    </row>
    <row r="18" spans="2:10" ht="15.75" x14ac:dyDescent="0.25">
      <c r="C18" s="345"/>
      <c r="D18" s="358"/>
    </row>
    <row r="19" spans="2:10" x14ac:dyDescent="0.25">
      <c r="D19" s="207"/>
      <c r="F19" s="207"/>
      <c r="G19" s="207"/>
      <c r="H19" s="207"/>
      <c r="I19" s="207"/>
      <c r="J19" s="207" t="s">
        <v>512</v>
      </c>
    </row>
    <row r="20" spans="2:10" x14ac:dyDescent="0.25">
      <c r="B20" s="696" t="s">
        <v>369</v>
      </c>
      <c r="C20" s="696" t="s">
        <v>370</v>
      </c>
      <c r="D20" s="696" t="s">
        <v>5</v>
      </c>
      <c r="E20" s="729" t="s">
        <v>515</v>
      </c>
      <c r="F20" s="730"/>
      <c r="G20" s="730"/>
      <c r="H20" s="730"/>
      <c r="I20" s="730"/>
      <c r="J20" s="731"/>
    </row>
    <row r="21" spans="2:10" ht="17.25" customHeight="1" x14ac:dyDescent="0.25">
      <c r="B21" s="697"/>
      <c r="C21" s="697"/>
      <c r="D21" s="697"/>
      <c r="E21" s="732" t="s">
        <v>516</v>
      </c>
      <c r="F21" s="732" t="s">
        <v>517</v>
      </c>
      <c r="G21" s="729" t="s">
        <v>602</v>
      </c>
      <c r="H21" s="730"/>
      <c r="I21" s="731"/>
      <c r="J21" s="732" t="s">
        <v>518</v>
      </c>
    </row>
    <row r="22" spans="2:10" ht="68.25" customHeight="1" x14ac:dyDescent="0.25">
      <c r="B22" s="698"/>
      <c r="C22" s="698"/>
      <c r="D22" s="698"/>
      <c r="E22" s="732"/>
      <c r="F22" s="732"/>
      <c r="G22" s="348" t="s">
        <v>525</v>
      </c>
      <c r="H22" s="373" t="s">
        <v>526</v>
      </c>
      <c r="I22" s="349" t="s">
        <v>527</v>
      </c>
      <c r="J22" s="732"/>
    </row>
    <row r="23" spans="2:10" ht="18" customHeight="1" x14ac:dyDescent="0.25">
      <c r="B23" s="347">
        <v>1</v>
      </c>
      <c r="C23" s="200" t="s">
        <v>371</v>
      </c>
      <c r="D23" s="416">
        <f>SUM(E23+F23+J23)</f>
        <v>6043</v>
      </c>
      <c r="E23" s="414">
        <v>6043</v>
      </c>
      <c r="F23" s="417"/>
      <c r="G23" s="417"/>
      <c r="H23" s="417"/>
      <c r="I23" s="417"/>
      <c r="J23" s="417"/>
    </row>
    <row r="24" spans="2:10" ht="15.75" x14ac:dyDescent="0.25">
      <c r="B24" s="347">
        <v>2</v>
      </c>
      <c r="C24" s="200" t="s">
        <v>372</v>
      </c>
      <c r="D24" s="416">
        <f t="shared" ref="D24:D29" si="0">SUM(E24+F24+J24)</f>
        <v>33268</v>
      </c>
      <c r="E24" s="414">
        <v>13819</v>
      </c>
      <c r="F24" s="417"/>
      <c r="G24" s="417"/>
      <c r="H24" s="417"/>
      <c r="I24" s="417"/>
      <c r="J24" s="417">
        <v>19449</v>
      </c>
    </row>
    <row r="25" spans="2:10" ht="15.75" x14ac:dyDescent="0.25">
      <c r="B25" s="347">
        <v>3</v>
      </c>
      <c r="C25" s="200" t="s">
        <v>373</v>
      </c>
      <c r="D25" s="416">
        <f t="shared" si="0"/>
        <v>6034</v>
      </c>
      <c r="E25" s="414">
        <v>6034</v>
      </c>
      <c r="F25" s="417"/>
      <c r="G25" s="417"/>
      <c r="H25" s="417"/>
      <c r="I25" s="417"/>
      <c r="J25" s="417"/>
    </row>
    <row r="26" spans="2:10" ht="15.75" x14ac:dyDescent="0.25">
      <c r="B26" s="347">
        <v>4</v>
      </c>
      <c r="C26" s="200" t="s">
        <v>374</v>
      </c>
      <c r="D26" s="416">
        <f t="shared" si="0"/>
        <v>6936</v>
      </c>
      <c r="E26" s="414">
        <v>6936</v>
      </c>
      <c r="F26" s="417"/>
      <c r="G26" s="417"/>
      <c r="H26" s="417"/>
      <c r="I26" s="417"/>
      <c r="J26" s="417"/>
    </row>
    <row r="27" spans="2:10" ht="15.75" x14ac:dyDescent="0.25">
      <c r="B27" s="347">
        <v>5</v>
      </c>
      <c r="C27" s="200" t="s">
        <v>375</v>
      </c>
      <c r="D27" s="416">
        <f t="shared" si="0"/>
        <v>5494</v>
      </c>
      <c r="E27" s="414">
        <v>5494</v>
      </c>
      <c r="F27" s="417"/>
      <c r="G27" s="417"/>
      <c r="H27" s="417"/>
      <c r="I27" s="417"/>
      <c r="J27" s="417"/>
    </row>
    <row r="28" spans="2:10" ht="15.75" x14ac:dyDescent="0.25">
      <c r="B28" s="347">
        <v>6</v>
      </c>
      <c r="C28" s="200" t="s">
        <v>376</v>
      </c>
      <c r="D28" s="416">
        <f t="shared" si="0"/>
        <v>7334</v>
      </c>
      <c r="E28" s="414">
        <v>7334</v>
      </c>
      <c r="F28" s="417"/>
      <c r="G28" s="417"/>
      <c r="H28" s="417"/>
      <c r="I28" s="417"/>
      <c r="J28" s="417"/>
    </row>
    <row r="29" spans="2:10" ht="15.75" x14ac:dyDescent="0.25">
      <c r="B29" s="347">
        <v>7</v>
      </c>
      <c r="C29" s="200" t="s">
        <v>377</v>
      </c>
      <c r="D29" s="416">
        <f t="shared" si="0"/>
        <v>5476</v>
      </c>
      <c r="E29" s="414">
        <v>5476</v>
      </c>
      <c r="F29" s="417"/>
      <c r="G29" s="417"/>
      <c r="H29" s="417"/>
      <c r="I29" s="417"/>
      <c r="J29" s="417"/>
    </row>
    <row r="30" spans="2:10" ht="15.75" x14ac:dyDescent="0.25">
      <c r="B30" s="208"/>
      <c r="C30" s="206" t="s">
        <v>378</v>
      </c>
      <c r="D30" s="382">
        <f t="shared" ref="D30:J30" si="1">SUM(D23:D29)</f>
        <v>70585</v>
      </c>
      <c r="E30" s="382">
        <f t="shared" si="1"/>
        <v>51136</v>
      </c>
      <c r="F30" s="382">
        <f t="shared" si="1"/>
        <v>0</v>
      </c>
      <c r="G30" s="382">
        <f t="shared" si="1"/>
        <v>0</v>
      </c>
      <c r="H30" s="382">
        <f t="shared" si="1"/>
        <v>0</v>
      </c>
      <c r="I30" s="382">
        <f t="shared" si="1"/>
        <v>0</v>
      </c>
      <c r="J30" s="382">
        <f t="shared" si="1"/>
        <v>19449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G22" sqref="G22:G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70" t="s">
        <v>577</v>
      </c>
      <c r="D1" s="371"/>
    </row>
    <row r="2" spans="1:7" x14ac:dyDescent="0.25">
      <c r="C2" s="370" t="s">
        <v>366</v>
      </c>
      <c r="D2" s="371"/>
    </row>
    <row r="3" spans="1:7" x14ac:dyDescent="0.25">
      <c r="C3" s="370" t="s">
        <v>367</v>
      </c>
      <c r="D3" s="371"/>
    </row>
    <row r="4" spans="1:7" x14ac:dyDescent="0.25">
      <c r="C4" s="370" t="s">
        <v>368</v>
      </c>
      <c r="D4" s="371"/>
    </row>
    <row r="5" spans="1:7" x14ac:dyDescent="0.25">
      <c r="C5" s="370" t="s">
        <v>884</v>
      </c>
      <c r="D5" s="371"/>
    </row>
    <row r="6" spans="1:7" x14ac:dyDescent="0.25">
      <c r="C6" s="370" t="s">
        <v>885</v>
      </c>
      <c r="D6" s="371"/>
    </row>
    <row r="7" spans="1:7" x14ac:dyDescent="0.25">
      <c r="C7" s="357" t="s">
        <v>886</v>
      </c>
      <c r="D7" s="126"/>
    </row>
    <row r="8" spans="1:7" x14ac:dyDescent="0.25">
      <c r="C8" s="673"/>
      <c r="D8" s="673"/>
      <c r="E8" s="673"/>
      <c r="F8" s="673"/>
      <c r="G8" s="673"/>
    </row>
    <row r="9" spans="1:7" x14ac:dyDescent="0.25">
      <c r="C9" s="724"/>
      <c r="D9" s="724"/>
    </row>
    <row r="10" spans="1:7" ht="15.75" x14ac:dyDescent="0.25">
      <c r="C10" s="168" t="s">
        <v>513</v>
      </c>
      <c r="D10" s="168"/>
      <c r="E10" s="369"/>
    </row>
    <row r="11" spans="1:7" ht="15.75" x14ac:dyDescent="0.25">
      <c r="A11" s="678" t="s">
        <v>514</v>
      </c>
      <c r="B11" s="678"/>
      <c r="C11" s="678"/>
      <c r="D11" s="678"/>
      <c r="E11" s="678"/>
      <c r="F11" s="678"/>
      <c r="G11" s="678"/>
    </row>
    <row r="12" spans="1:7" ht="15.75" x14ac:dyDescent="0.25">
      <c r="C12" s="727" t="s">
        <v>892</v>
      </c>
      <c r="D12" s="727"/>
    </row>
    <row r="13" spans="1:7" x14ac:dyDescent="0.25">
      <c r="C13" s="372"/>
      <c r="D13" s="372"/>
    </row>
    <row r="14" spans="1:7" x14ac:dyDescent="0.25">
      <c r="C14" s="725"/>
      <c r="D14" s="725"/>
    </row>
    <row r="15" spans="1:7" ht="15.75" x14ac:dyDescent="0.25">
      <c r="C15" s="372"/>
      <c r="D15" s="358"/>
      <c r="F15" s="358"/>
      <c r="G15" s="358" t="s">
        <v>584</v>
      </c>
    </row>
    <row r="16" spans="1:7" ht="15.75" x14ac:dyDescent="0.25">
      <c r="C16" s="372"/>
      <c r="D16" s="358"/>
    </row>
    <row r="17" spans="2:7" ht="132.75" customHeight="1" x14ac:dyDescent="0.25">
      <c r="C17" s="728" t="s">
        <v>585</v>
      </c>
      <c r="D17" s="728"/>
      <c r="E17" s="728"/>
      <c r="F17" s="728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696" t="s">
        <v>369</v>
      </c>
      <c r="C20" s="696" t="s">
        <v>370</v>
      </c>
      <c r="D20" s="696" t="s">
        <v>5</v>
      </c>
      <c r="E20" s="729" t="s">
        <v>515</v>
      </c>
      <c r="F20" s="730"/>
      <c r="G20" s="731"/>
    </row>
    <row r="21" spans="2:7" ht="84" x14ac:dyDescent="0.25">
      <c r="B21" s="698"/>
      <c r="C21" s="698"/>
      <c r="D21" s="698"/>
      <c r="E21" s="373" t="s">
        <v>516</v>
      </c>
      <c r="F21" s="373" t="s">
        <v>517</v>
      </c>
      <c r="G21" s="373" t="s">
        <v>518</v>
      </c>
    </row>
    <row r="22" spans="2:7" ht="18" customHeight="1" x14ac:dyDescent="0.25">
      <c r="B22" s="347">
        <v>1</v>
      </c>
      <c r="C22" s="200" t="s">
        <v>371</v>
      </c>
      <c r="D22" s="416">
        <f>SUM(E22:G22)</f>
        <v>36043</v>
      </c>
      <c r="E22" s="417">
        <v>6043</v>
      </c>
      <c r="F22" s="417"/>
      <c r="G22" s="417">
        <v>30000</v>
      </c>
    </row>
    <row r="23" spans="2:7" ht="15.75" x14ac:dyDescent="0.25">
      <c r="B23" s="347">
        <v>2</v>
      </c>
      <c r="C23" s="200" t="s">
        <v>372</v>
      </c>
      <c r="D23" s="416">
        <f t="shared" ref="D23:D28" si="0">SUM(E23:G23)</f>
        <v>43819</v>
      </c>
      <c r="E23" s="417">
        <v>13819</v>
      </c>
      <c r="F23" s="417"/>
      <c r="G23" s="417">
        <v>30000</v>
      </c>
    </row>
    <row r="24" spans="2:7" ht="15.75" x14ac:dyDescent="0.25">
      <c r="B24" s="347">
        <v>3</v>
      </c>
      <c r="C24" s="200" t="s">
        <v>373</v>
      </c>
      <c r="D24" s="416">
        <f t="shared" si="0"/>
        <v>36034</v>
      </c>
      <c r="E24" s="417">
        <v>6034</v>
      </c>
      <c r="F24" s="417"/>
      <c r="G24" s="417">
        <v>30000</v>
      </c>
    </row>
    <row r="25" spans="2:7" ht="15.75" x14ac:dyDescent="0.25">
      <c r="B25" s="347">
        <v>4</v>
      </c>
      <c r="C25" s="200" t="s">
        <v>374</v>
      </c>
      <c r="D25" s="416">
        <f t="shared" si="0"/>
        <v>16936</v>
      </c>
      <c r="E25" s="417">
        <v>6936</v>
      </c>
      <c r="F25" s="417"/>
      <c r="G25" s="417">
        <v>10000</v>
      </c>
    </row>
    <row r="26" spans="2:7" ht="15.75" x14ac:dyDescent="0.25">
      <c r="B26" s="347">
        <v>5</v>
      </c>
      <c r="C26" s="200" t="s">
        <v>375</v>
      </c>
      <c r="D26" s="416">
        <f t="shared" si="0"/>
        <v>35494</v>
      </c>
      <c r="E26" s="417">
        <v>5494</v>
      </c>
      <c r="F26" s="417"/>
      <c r="G26" s="417">
        <v>30000</v>
      </c>
    </row>
    <row r="27" spans="2:7" ht="15.75" x14ac:dyDescent="0.25">
      <c r="B27" s="347">
        <v>6</v>
      </c>
      <c r="C27" s="200" t="s">
        <v>376</v>
      </c>
      <c r="D27" s="416">
        <f t="shared" si="0"/>
        <v>27334</v>
      </c>
      <c r="E27" s="417">
        <v>7334</v>
      </c>
      <c r="F27" s="417"/>
      <c r="G27" s="417">
        <v>20000</v>
      </c>
    </row>
    <row r="28" spans="2:7" ht="15.75" x14ac:dyDescent="0.25">
      <c r="B28" s="347">
        <v>7</v>
      </c>
      <c r="C28" s="200" t="s">
        <v>377</v>
      </c>
      <c r="D28" s="416">
        <f t="shared" si="0"/>
        <v>15476</v>
      </c>
      <c r="E28" s="417">
        <v>5476</v>
      </c>
      <c r="F28" s="417"/>
      <c r="G28" s="417">
        <v>10000</v>
      </c>
    </row>
    <row r="29" spans="2:7" ht="15.75" x14ac:dyDescent="0.25">
      <c r="B29" s="208"/>
      <c r="C29" s="206" t="s">
        <v>378</v>
      </c>
      <c r="D29" s="382">
        <f>SUM(D22:D28)</f>
        <v>211136</v>
      </c>
      <c r="E29" s="382">
        <f>SUM(E22:E28)</f>
        <v>51136</v>
      </c>
      <c r="F29" s="382">
        <f>SUM(F22:F28)</f>
        <v>0</v>
      </c>
      <c r="G29" s="382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tabSelected="1" topLeftCell="A4" zoomScaleNormal="100" workbookViewId="0">
      <selection activeCell="E25" sqref="E25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74" t="s">
        <v>568</v>
      </c>
      <c r="D1" s="674"/>
      <c r="E1" s="675"/>
    </row>
    <row r="2" spans="2:5" x14ac:dyDescent="0.25">
      <c r="C2" s="674" t="s">
        <v>319</v>
      </c>
      <c r="D2" s="674"/>
      <c r="E2" s="675"/>
    </row>
    <row r="3" spans="2:5" x14ac:dyDescent="0.25">
      <c r="C3" s="674" t="s">
        <v>320</v>
      </c>
      <c r="D3" s="674"/>
      <c r="E3" s="675"/>
    </row>
    <row r="4" spans="2:5" x14ac:dyDescent="0.25">
      <c r="C4" s="674" t="s">
        <v>321</v>
      </c>
      <c r="D4" s="674"/>
      <c r="E4" s="675"/>
    </row>
    <row r="5" spans="2:5" x14ac:dyDescent="0.25">
      <c r="C5" s="674" t="s">
        <v>840</v>
      </c>
      <c r="D5" s="674"/>
      <c r="E5" s="675"/>
    </row>
    <row r="6" spans="2:5" x14ac:dyDescent="0.25">
      <c r="C6" s="671" t="s">
        <v>843</v>
      </c>
      <c r="D6" s="671"/>
      <c r="E6" s="672"/>
    </row>
    <row r="7" spans="2:5" x14ac:dyDescent="0.25">
      <c r="C7" s="671" t="s">
        <v>844</v>
      </c>
      <c r="D7" s="671"/>
      <c r="E7" s="672"/>
    </row>
    <row r="8" spans="2:5" x14ac:dyDescent="0.25">
      <c r="C8" s="673"/>
      <c r="D8" s="673"/>
      <c r="E8" s="673"/>
    </row>
    <row r="9" spans="2:5" x14ac:dyDescent="0.25">
      <c r="C9" s="357"/>
      <c r="D9" s="357"/>
      <c r="E9" s="357"/>
    </row>
    <row r="10" spans="2:5" ht="18.75" x14ac:dyDescent="0.25">
      <c r="C10" s="364" t="s">
        <v>322</v>
      </c>
      <c r="D10" s="364"/>
    </row>
    <row r="11" spans="2:5" ht="18.75" x14ac:dyDescent="0.25">
      <c r="C11" s="364" t="s">
        <v>612</v>
      </c>
      <c r="D11" s="364"/>
    </row>
    <row r="12" spans="2:5" ht="18.75" x14ac:dyDescent="0.25">
      <c r="C12" s="364" t="s">
        <v>845</v>
      </c>
      <c r="D12" s="364"/>
    </row>
    <row r="13" spans="2:5" x14ac:dyDescent="0.25">
      <c r="E13" s="4" t="s">
        <v>512</v>
      </c>
    </row>
    <row r="14" spans="2:5" ht="49.5" customHeight="1" x14ac:dyDescent="0.25">
      <c r="B14" s="365" t="s">
        <v>323</v>
      </c>
      <c r="C14" s="12" t="s">
        <v>324</v>
      </c>
      <c r="D14" s="347" t="s">
        <v>753</v>
      </c>
      <c r="E14" s="347" t="s">
        <v>846</v>
      </c>
    </row>
    <row r="15" spans="2:5" ht="44.25" customHeight="1" x14ac:dyDescent="0.25">
      <c r="B15" s="540" t="s">
        <v>325</v>
      </c>
      <c r="C15" s="541" t="s">
        <v>326</v>
      </c>
      <c r="D15" s="542">
        <f>SUM(D16,D25)</f>
        <v>10000000</v>
      </c>
      <c r="E15" s="54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525">
        <f>SUM(D17,D21)</f>
        <v>10000000</v>
      </c>
      <c r="E16" s="52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30">
        <f t="shared" ref="D17:E19" si="0">SUM(D18)</f>
        <v>-421463175</v>
      </c>
      <c r="E17" s="530">
        <f t="shared" si="0"/>
        <v>-431503867</v>
      </c>
    </row>
    <row r="18" spans="2:5" ht="15.75" x14ac:dyDescent="0.25">
      <c r="B18" s="199" t="s">
        <v>331</v>
      </c>
      <c r="C18" s="200" t="s">
        <v>332</v>
      </c>
      <c r="D18" s="531">
        <f t="shared" si="0"/>
        <v>-421463175</v>
      </c>
      <c r="E18" s="531">
        <f t="shared" si="0"/>
        <v>-431503867</v>
      </c>
    </row>
    <row r="19" spans="2:5" ht="15.75" x14ac:dyDescent="0.25">
      <c r="B19" s="199" t="s">
        <v>333</v>
      </c>
      <c r="C19" s="200" t="s">
        <v>334</v>
      </c>
      <c r="D19" s="531">
        <f t="shared" si="0"/>
        <v>-421463175</v>
      </c>
      <c r="E19" s="531">
        <f t="shared" si="0"/>
        <v>-431503867</v>
      </c>
    </row>
    <row r="20" spans="2:5" ht="31.5" x14ac:dyDescent="0.25">
      <c r="B20" s="554" t="s">
        <v>335</v>
      </c>
      <c r="C20" s="200" t="s">
        <v>336</v>
      </c>
      <c r="D20" s="527">
        <v>-421463175</v>
      </c>
      <c r="E20" s="527">
        <v>-431503867</v>
      </c>
    </row>
    <row r="21" spans="2:5" ht="15.75" x14ac:dyDescent="0.25">
      <c r="B21" s="198" t="s">
        <v>337</v>
      </c>
      <c r="C21" s="45" t="s">
        <v>338</v>
      </c>
      <c r="D21" s="530">
        <f t="shared" ref="D21:E23" si="1">SUM(D22)</f>
        <v>431463175</v>
      </c>
      <c r="E21" s="530">
        <f t="shared" si="1"/>
        <v>441503867</v>
      </c>
    </row>
    <row r="22" spans="2:5" ht="15.75" x14ac:dyDescent="0.25">
      <c r="B22" s="199" t="s">
        <v>339</v>
      </c>
      <c r="C22" s="200" t="s">
        <v>340</v>
      </c>
      <c r="D22" s="532">
        <f t="shared" si="1"/>
        <v>431463175</v>
      </c>
      <c r="E22" s="532">
        <f t="shared" si="1"/>
        <v>441503867</v>
      </c>
    </row>
    <row r="23" spans="2:5" ht="15.75" x14ac:dyDescent="0.25">
      <c r="B23" s="199" t="s">
        <v>341</v>
      </c>
      <c r="C23" s="200" t="s">
        <v>342</v>
      </c>
      <c r="D23" s="532">
        <f t="shared" si="1"/>
        <v>431463175</v>
      </c>
      <c r="E23" s="532">
        <f t="shared" si="1"/>
        <v>441503867</v>
      </c>
    </row>
    <row r="24" spans="2:5" ht="31.5" x14ac:dyDescent="0.25">
      <c r="B24" s="554" t="s">
        <v>343</v>
      </c>
      <c r="C24" s="202" t="s">
        <v>344</v>
      </c>
      <c r="D24" s="527">
        <v>431463175</v>
      </c>
      <c r="E24" s="527">
        <v>441503867</v>
      </c>
    </row>
    <row r="25" spans="2:5" ht="31.5" x14ac:dyDescent="0.25">
      <c r="B25" s="555" t="s">
        <v>345</v>
      </c>
      <c r="C25" s="130" t="s">
        <v>346</v>
      </c>
      <c r="D25" s="525">
        <f>SUM(D26)</f>
        <v>0</v>
      </c>
      <c r="E25" s="525">
        <f>SUM(E26)</f>
        <v>0</v>
      </c>
    </row>
    <row r="26" spans="2:5" ht="31.5" x14ac:dyDescent="0.25">
      <c r="B26" s="556" t="s">
        <v>347</v>
      </c>
      <c r="C26" s="204" t="s">
        <v>348</v>
      </c>
      <c r="D26" s="526">
        <f>SUM(D27,D30)</f>
        <v>0</v>
      </c>
      <c r="E26" s="526">
        <f>SUM(E27,E30)</f>
        <v>0</v>
      </c>
    </row>
    <row r="27" spans="2:5" ht="31.5" x14ac:dyDescent="0.25">
      <c r="B27" s="557" t="s">
        <v>349</v>
      </c>
      <c r="C27" s="150" t="s">
        <v>350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4" t="s">
        <v>351</v>
      </c>
      <c r="C28" s="200" t="s">
        <v>352</v>
      </c>
      <c r="D28" s="531">
        <f>SUM(D29)</f>
        <v>500000</v>
      </c>
      <c r="E28" s="531">
        <f>SUM(E29)</f>
        <v>500000</v>
      </c>
    </row>
    <row r="29" spans="2:5" ht="63" x14ac:dyDescent="0.25">
      <c r="B29" s="554" t="s">
        <v>353</v>
      </c>
      <c r="C29" s="200" t="s">
        <v>354</v>
      </c>
      <c r="D29" s="529">
        <v>500000</v>
      </c>
      <c r="E29" s="529">
        <v>500000</v>
      </c>
    </row>
    <row r="30" spans="2:5" ht="31.5" x14ac:dyDescent="0.25">
      <c r="B30" s="557" t="s">
        <v>355</v>
      </c>
      <c r="C30" s="150" t="s">
        <v>356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4" t="s">
        <v>357</v>
      </c>
      <c r="C31" s="200" t="s">
        <v>358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4" t="s">
        <v>359</v>
      </c>
      <c r="C32" s="200" t="s">
        <v>360</v>
      </c>
      <c r="D32" s="529">
        <v>-500000</v>
      </c>
      <c r="E32" s="529">
        <v>-500000</v>
      </c>
    </row>
    <row r="33" spans="2:5" ht="15.75" x14ac:dyDescent="0.25">
      <c r="B33" s="205"/>
      <c r="C33" s="206" t="s">
        <v>361</v>
      </c>
      <c r="D33" s="533">
        <f>SUM(D15)</f>
        <v>10000000</v>
      </c>
      <c r="E33" s="53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7" zoomScaleNormal="100" workbookViewId="0">
      <selection activeCell="G23" sqref="G23:H2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70" t="s">
        <v>577</v>
      </c>
      <c r="D1" s="371"/>
      <c r="E1" s="371"/>
      <c r="F1" s="371"/>
      <c r="G1" s="371"/>
      <c r="H1" s="371"/>
    </row>
    <row r="2" spans="1:12" x14ac:dyDescent="0.25">
      <c r="C2" s="370" t="s">
        <v>366</v>
      </c>
      <c r="D2" s="371"/>
      <c r="E2" s="371"/>
      <c r="F2" s="371"/>
      <c r="G2" s="371"/>
      <c r="H2" s="371"/>
    </row>
    <row r="3" spans="1:12" x14ac:dyDescent="0.25">
      <c r="C3" s="370" t="s">
        <v>367</v>
      </c>
      <c r="D3" s="371"/>
      <c r="E3" s="371"/>
      <c r="F3" s="371"/>
      <c r="G3" s="371"/>
      <c r="H3" s="371"/>
    </row>
    <row r="4" spans="1:12" x14ac:dyDescent="0.25">
      <c r="C4" s="370" t="s">
        <v>368</v>
      </c>
      <c r="D4" s="371"/>
      <c r="E4" s="371"/>
      <c r="F4" s="371"/>
      <c r="G4" s="371"/>
      <c r="H4" s="371"/>
    </row>
    <row r="5" spans="1:12" x14ac:dyDescent="0.25">
      <c r="C5" s="370" t="s">
        <v>884</v>
      </c>
      <c r="D5" s="371"/>
      <c r="E5" s="371"/>
      <c r="F5" s="371"/>
      <c r="G5" s="371"/>
      <c r="H5" s="371"/>
    </row>
    <row r="6" spans="1:12" x14ac:dyDescent="0.25">
      <c r="C6" s="370" t="s">
        <v>885</v>
      </c>
      <c r="D6" s="371"/>
      <c r="E6" s="371"/>
      <c r="F6" s="371"/>
      <c r="G6" s="371"/>
      <c r="H6" s="371"/>
    </row>
    <row r="7" spans="1:12" x14ac:dyDescent="0.25">
      <c r="C7" s="357" t="s">
        <v>891</v>
      </c>
      <c r="D7" s="126"/>
      <c r="E7" s="126"/>
      <c r="F7" s="126"/>
      <c r="G7" s="126"/>
      <c r="H7" s="126"/>
    </row>
    <row r="8" spans="1:12" x14ac:dyDescent="0.25">
      <c r="C8" s="673"/>
      <c r="D8" s="673"/>
      <c r="E8" s="673"/>
      <c r="F8" s="673"/>
      <c r="G8" s="673"/>
      <c r="H8" s="673"/>
      <c r="I8" s="673"/>
      <c r="J8" s="673"/>
      <c r="K8" s="673"/>
      <c r="L8" s="673"/>
    </row>
    <row r="9" spans="1:12" x14ac:dyDescent="0.25">
      <c r="C9" s="724"/>
      <c r="D9" s="724"/>
      <c r="E9" s="126"/>
      <c r="F9" s="126"/>
      <c r="G9" s="126"/>
      <c r="H9" s="126"/>
    </row>
    <row r="10" spans="1:12" ht="15.75" x14ac:dyDescent="0.25">
      <c r="A10" s="678" t="s">
        <v>513</v>
      </c>
      <c r="B10" s="678"/>
      <c r="C10" s="678"/>
      <c r="D10" s="678"/>
      <c r="E10" s="678"/>
      <c r="F10" s="678"/>
      <c r="G10" s="678"/>
      <c r="H10" s="678"/>
      <c r="I10" s="678"/>
      <c r="J10" s="678"/>
      <c r="K10" s="678"/>
    </row>
    <row r="11" spans="1:12" ht="15.75" x14ac:dyDescent="0.25">
      <c r="A11" s="678" t="s">
        <v>514</v>
      </c>
      <c r="B11" s="678"/>
      <c r="C11" s="678"/>
      <c r="D11" s="678"/>
      <c r="E11" s="678"/>
      <c r="F11" s="678"/>
      <c r="G11" s="678"/>
      <c r="H11" s="678"/>
      <c r="I11" s="678"/>
      <c r="J11" s="678"/>
      <c r="K11" s="678"/>
    </row>
    <row r="12" spans="1:12" ht="15.75" x14ac:dyDescent="0.25">
      <c r="A12" s="677" t="s">
        <v>863</v>
      </c>
      <c r="B12" s="677"/>
      <c r="C12" s="677"/>
      <c r="D12" s="677"/>
      <c r="E12" s="677"/>
      <c r="F12" s="677"/>
      <c r="G12" s="677"/>
      <c r="H12" s="677"/>
      <c r="I12" s="677"/>
      <c r="J12" s="677"/>
      <c r="K12" s="677"/>
    </row>
    <row r="13" spans="1:12" x14ac:dyDescent="0.25">
      <c r="C13" s="372"/>
      <c r="D13" s="372"/>
      <c r="E13" s="372"/>
      <c r="F13" s="372"/>
      <c r="G13" s="372"/>
      <c r="H13" s="372"/>
    </row>
    <row r="14" spans="1:12" x14ac:dyDescent="0.25">
      <c r="C14" s="725"/>
      <c r="D14" s="725"/>
      <c r="E14" s="372"/>
      <c r="F14" s="372"/>
      <c r="G14" s="372"/>
      <c r="H14" s="372"/>
    </row>
    <row r="15" spans="1:12" ht="15.75" x14ac:dyDescent="0.25">
      <c r="C15" s="372"/>
      <c r="D15" s="358"/>
      <c r="E15" s="358"/>
      <c r="F15" s="358"/>
      <c r="G15" s="358"/>
      <c r="H15" s="358" t="s">
        <v>586</v>
      </c>
      <c r="J15" s="358"/>
      <c r="K15" s="358"/>
    </row>
    <row r="16" spans="1:12" ht="15.75" x14ac:dyDescent="0.25">
      <c r="C16" s="372"/>
      <c r="D16" s="358"/>
      <c r="E16" s="358"/>
      <c r="F16" s="358"/>
      <c r="G16" s="358"/>
      <c r="H16" s="358"/>
    </row>
    <row r="17" spans="2:11" ht="66" customHeight="1" x14ac:dyDescent="0.25">
      <c r="C17" s="728" t="s">
        <v>603</v>
      </c>
      <c r="D17" s="728"/>
      <c r="E17" s="728"/>
      <c r="F17" s="728"/>
      <c r="G17" s="728"/>
      <c r="H17" s="728"/>
      <c r="I17" s="728"/>
      <c r="J17" s="728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696" t="s">
        <v>369</v>
      </c>
      <c r="C20" s="696" t="s">
        <v>370</v>
      </c>
      <c r="D20" s="696" t="s">
        <v>5</v>
      </c>
      <c r="E20" s="734" t="s">
        <v>516</v>
      </c>
      <c r="F20" s="729" t="s">
        <v>515</v>
      </c>
      <c r="G20" s="730"/>
      <c r="H20" s="730"/>
      <c r="I20" s="731"/>
      <c r="J20" s="383"/>
      <c r="K20" s="4"/>
    </row>
    <row r="21" spans="2:11" ht="15.75" customHeight="1" x14ac:dyDescent="0.25">
      <c r="B21" s="697"/>
      <c r="C21" s="697"/>
      <c r="D21" s="697"/>
      <c r="E21" s="735"/>
      <c r="F21" s="732" t="s">
        <v>517</v>
      </c>
      <c r="G21" s="729" t="s">
        <v>602</v>
      </c>
      <c r="H21" s="730"/>
      <c r="I21" s="732" t="s">
        <v>518</v>
      </c>
      <c r="J21" s="383"/>
      <c r="K21" s="4"/>
    </row>
    <row r="22" spans="2:11" ht="90" customHeight="1" x14ac:dyDescent="0.25">
      <c r="B22" s="698"/>
      <c r="C22" s="698"/>
      <c r="D22" s="698"/>
      <c r="E22" s="736"/>
      <c r="F22" s="732"/>
      <c r="G22" s="373" t="s">
        <v>526</v>
      </c>
      <c r="H22" s="349" t="s">
        <v>527</v>
      </c>
      <c r="I22" s="732"/>
      <c r="J22" s="349" t="s">
        <v>517</v>
      </c>
      <c r="K22" s="386"/>
    </row>
    <row r="23" spans="2:11" ht="15.75" x14ac:dyDescent="0.25">
      <c r="B23" s="347">
        <v>1</v>
      </c>
      <c r="C23" s="200" t="s">
        <v>371</v>
      </c>
      <c r="D23" s="416">
        <f>SUM(E23+F23)</f>
        <v>144306</v>
      </c>
      <c r="E23" s="413">
        <v>6043</v>
      </c>
      <c r="F23" s="416">
        <f>SUM(G23:H23)</f>
        <v>138263</v>
      </c>
      <c r="G23" s="413">
        <v>96784</v>
      </c>
      <c r="H23" s="413">
        <v>41479</v>
      </c>
      <c r="I23" s="281"/>
      <c r="J23" s="384"/>
      <c r="K23" s="387"/>
    </row>
    <row r="24" spans="2:11" ht="15.75" x14ac:dyDescent="0.25">
      <c r="B24" s="347">
        <v>2</v>
      </c>
      <c r="C24" s="200" t="s">
        <v>372</v>
      </c>
      <c r="D24" s="416">
        <f t="shared" ref="D24:D29" si="0">SUM(E24+F24)</f>
        <v>13819</v>
      </c>
      <c r="E24" s="413">
        <v>13819</v>
      </c>
      <c r="F24" s="416">
        <f t="shared" ref="F24:F29" si="1">SUM(G24:H24)</f>
        <v>0</v>
      </c>
      <c r="G24" s="413"/>
      <c r="H24" s="413"/>
      <c r="I24" s="281"/>
      <c r="J24" s="384"/>
      <c r="K24" s="387"/>
    </row>
    <row r="25" spans="2:11" ht="15.75" x14ac:dyDescent="0.25">
      <c r="B25" s="347">
        <v>3</v>
      </c>
      <c r="C25" s="200" t="s">
        <v>373</v>
      </c>
      <c r="D25" s="416">
        <f t="shared" si="0"/>
        <v>238534</v>
      </c>
      <c r="E25" s="413">
        <v>6034</v>
      </c>
      <c r="F25" s="416">
        <f t="shared" si="1"/>
        <v>232500</v>
      </c>
      <c r="G25" s="413">
        <v>162750</v>
      </c>
      <c r="H25" s="413">
        <v>69750</v>
      </c>
      <c r="I25" s="281"/>
      <c r="J25" s="384"/>
      <c r="K25" s="387"/>
    </row>
    <row r="26" spans="2:11" ht="15.75" x14ac:dyDescent="0.25">
      <c r="B26" s="347">
        <v>4</v>
      </c>
      <c r="C26" s="200" t="s">
        <v>374</v>
      </c>
      <c r="D26" s="416">
        <f t="shared" si="0"/>
        <v>498936</v>
      </c>
      <c r="E26" s="413">
        <v>6936</v>
      </c>
      <c r="F26" s="416">
        <f t="shared" si="1"/>
        <v>492000</v>
      </c>
      <c r="G26" s="413">
        <v>344400</v>
      </c>
      <c r="H26" s="413">
        <v>147600</v>
      </c>
      <c r="I26" s="281"/>
      <c r="J26" s="384"/>
      <c r="K26" s="387"/>
    </row>
    <row r="27" spans="2:11" ht="15.75" x14ac:dyDescent="0.25">
      <c r="B27" s="347">
        <v>5</v>
      </c>
      <c r="C27" s="200" t="s">
        <v>375</v>
      </c>
      <c r="D27" s="416">
        <f t="shared" si="0"/>
        <v>201881</v>
      </c>
      <c r="E27" s="413">
        <v>5494</v>
      </c>
      <c r="F27" s="416">
        <f t="shared" si="1"/>
        <v>196387</v>
      </c>
      <c r="G27" s="661">
        <v>137471</v>
      </c>
      <c r="H27" s="661">
        <v>58916</v>
      </c>
      <c r="I27" s="281"/>
      <c r="J27" s="384"/>
      <c r="K27" s="387"/>
    </row>
    <row r="28" spans="2:11" ht="15.75" x14ac:dyDescent="0.25">
      <c r="B28" s="347">
        <v>6</v>
      </c>
      <c r="C28" s="200" t="s">
        <v>376</v>
      </c>
      <c r="D28" s="416">
        <f>SUM(E28+F28+I28)</f>
        <v>283334</v>
      </c>
      <c r="E28" s="413">
        <v>7334</v>
      </c>
      <c r="F28" s="416">
        <f t="shared" si="1"/>
        <v>276000</v>
      </c>
      <c r="G28" s="413">
        <v>193200</v>
      </c>
      <c r="H28" s="413">
        <v>82800</v>
      </c>
      <c r="I28" s="417"/>
      <c r="J28" s="384"/>
      <c r="K28" s="387"/>
    </row>
    <row r="29" spans="2:11" ht="15.75" x14ac:dyDescent="0.25">
      <c r="B29" s="347">
        <v>7</v>
      </c>
      <c r="C29" s="200" t="s">
        <v>377</v>
      </c>
      <c r="D29" s="416">
        <f t="shared" si="0"/>
        <v>272245</v>
      </c>
      <c r="E29" s="413">
        <v>5476</v>
      </c>
      <c r="F29" s="416">
        <f t="shared" si="1"/>
        <v>266769</v>
      </c>
      <c r="G29" s="413">
        <v>186738</v>
      </c>
      <c r="H29" s="413">
        <v>80031</v>
      </c>
      <c r="I29" s="417"/>
      <c r="J29" s="384"/>
      <c r="K29" s="387"/>
    </row>
    <row r="30" spans="2:11" ht="15.75" x14ac:dyDescent="0.25">
      <c r="B30" s="208"/>
      <c r="C30" s="206" t="s">
        <v>378</v>
      </c>
      <c r="D30" s="382">
        <f t="shared" ref="D30:J30" si="2">SUM(D23:D29)</f>
        <v>1653055</v>
      </c>
      <c r="E30" s="382">
        <f t="shared" si="2"/>
        <v>51136</v>
      </c>
      <c r="F30" s="382">
        <f t="shared" si="2"/>
        <v>1601919</v>
      </c>
      <c r="G30" s="382">
        <f t="shared" si="2"/>
        <v>1121343</v>
      </c>
      <c r="H30" s="382">
        <f t="shared" si="2"/>
        <v>480576</v>
      </c>
      <c r="I30" s="382">
        <f t="shared" si="2"/>
        <v>0</v>
      </c>
      <c r="J30" s="385">
        <f t="shared" si="2"/>
        <v>0</v>
      </c>
      <c r="K30" s="388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3" zoomScaleNormal="100" workbookViewId="0">
      <selection activeCell="M24" sqref="M24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889</v>
      </c>
      <c r="D5" s="371"/>
    </row>
    <row r="6" spans="1:10" x14ac:dyDescent="0.25">
      <c r="C6" s="368" t="s">
        <v>890</v>
      </c>
      <c r="D6" s="368"/>
      <c r="E6" s="368"/>
      <c r="F6" s="368"/>
    </row>
    <row r="7" spans="1:10" x14ac:dyDescent="0.25">
      <c r="C7" s="4" t="s">
        <v>891</v>
      </c>
      <c r="D7" s="4"/>
      <c r="E7" s="4"/>
      <c r="F7" s="4"/>
    </row>
    <row r="8" spans="1:10" x14ac:dyDescent="0.25">
      <c r="C8" s="673"/>
      <c r="D8" s="673"/>
      <c r="E8" s="673"/>
      <c r="F8" s="673"/>
      <c r="G8" s="673"/>
      <c r="H8" s="673"/>
      <c r="I8" s="673"/>
      <c r="J8" s="673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9"/>
    </row>
    <row r="11" spans="1:10" ht="15.75" x14ac:dyDescent="0.25">
      <c r="A11" s="678" t="s">
        <v>514</v>
      </c>
      <c r="B11" s="678"/>
      <c r="C11" s="678"/>
      <c r="D11" s="678"/>
      <c r="E11" s="678"/>
      <c r="F11" s="678"/>
      <c r="G11" s="678"/>
      <c r="H11" s="678"/>
      <c r="I11" s="678"/>
    </row>
    <row r="12" spans="1:10" ht="15.75" x14ac:dyDescent="0.25">
      <c r="C12" s="677" t="s">
        <v>863</v>
      </c>
      <c r="D12" s="677"/>
      <c r="E12" s="677"/>
      <c r="F12" s="677"/>
      <c r="G12" s="677"/>
    </row>
    <row r="13" spans="1:10" x14ac:dyDescent="0.25">
      <c r="C13" s="372"/>
      <c r="D13" s="372"/>
    </row>
    <row r="14" spans="1:10" x14ac:dyDescent="0.25">
      <c r="C14" s="725"/>
      <c r="D14" s="725"/>
    </row>
    <row r="15" spans="1:10" ht="15.75" x14ac:dyDescent="0.25">
      <c r="C15" s="372"/>
      <c r="D15" s="358"/>
      <c r="F15" s="358" t="s">
        <v>587</v>
      </c>
      <c r="I15" s="358"/>
    </row>
    <row r="16" spans="1:10" ht="16.5" customHeight="1" x14ac:dyDescent="0.25">
      <c r="C16" s="372"/>
      <c r="D16" s="358"/>
    </row>
    <row r="17" spans="2:9" ht="192.75" customHeight="1" x14ac:dyDescent="0.25">
      <c r="B17" s="728" t="s">
        <v>604</v>
      </c>
      <c r="C17" s="728"/>
      <c r="D17" s="728"/>
      <c r="E17" s="728"/>
      <c r="F17" s="728"/>
      <c r="G17" s="728"/>
      <c r="H17" s="728"/>
      <c r="I17" s="728"/>
    </row>
    <row r="18" spans="2:9" ht="15.75" x14ac:dyDescent="0.25">
      <c r="C18" s="345"/>
      <c r="D18" s="358"/>
      <c r="E18" s="358" t="s">
        <v>587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696" t="s">
        <v>369</v>
      </c>
      <c r="C20" s="696" t="s">
        <v>370</v>
      </c>
      <c r="D20" s="696" t="s">
        <v>5</v>
      </c>
      <c r="E20" s="729" t="s">
        <v>515</v>
      </c>
      <c r="F20" s="730"/>
      <c r="G20" s="730"/>
      <c r="H20" s="730"/>
      <c r="I20" s="731"/>
    </row>
    <row r="21" spans="2:9" ht="15" customHeight="1" x14ac:dyDescent="0.25">
      <c r="B21" s="697"/>
      <c r="C21" s="697"/>
      <c r="D21" s="697"/>
      <c r="E21" s="734" t="s">
        <v>516</v>
      </c>
      <c r="F21" s="732" t="s">
        <v>517</v>
      </c>
      <c r="G21" s="729" t="s">
        <v>602</v>
      </c>
      <c r="H21" s="730"/>
      <c r="I21" s="734" t="s">
        <v>518</v>
      </c>
    </row>
    <row r="22" spans="2:9" ht="60" customHeight="1" x14ac:dyDescent="0.25">
      <c r="B22" s="698"/>
      <c r="C22" s="698"/>
      <c r="D22" s="698"/>
      <c r="E22" s="736"/>
      <c r="F22" s="732"/>
      <c r="G22" s="373" t="s">
        <v>526</v>
      </c>
      <c r="H22" s="349" t="s">
        <v>527</v>
      </c>
      <c r="I22" s="736"/>
    </row>
    <row r="23" spans="2:9" ht="16.5" customHeight="1" x14ac:dyDescent="0.25">
      <c r="B23" s="347">
        <v>1</v>
      </c>
      <c r="C23" s="200" t="s">
        <v>371</v>
      </c>
      <c r="D23" s="416">
        <f>SUM(E23+F23+I23)</f>
        <v>1020885</v>
      </c>
      <c r="E23" s="417">
        <v>6043</v>
      </c>
      <c r="F23" s="417">
        <f>SUM(G23:H23)</f>
        <v>0</v>
      </c>
      <c r="G23" s="72"/>
      <c r="H23" s="72"/>
      <c r="I23" s="415">
        <v>1014842</v>
      </c>
    </row>
    <row r="24" spans="2:9" ht="16.5" customHeight="1" x14ac:dyDescent="0.25">
      <c r="B24" s="347">
        <v>2</v>
      </c>
      <c r="C24" s="200" t="s">
        <v>372</v>
      </c>
      <c r="D24" s="416">
        <f t="shared" ref="D24:D29" si="0">SUM(E24+F24+I24)</f>
        <v>681501</v>
      </c>
      <c r="E24" s="417">
        <v>13819</v>
      </c>
      <c r="F24" s="417">
        <f t="shared" ref="F24:F29" si="1">SUM(G24:H24)</f>
        <v>0</v>
      </c>
      <c r="G24" s="72"/>
      <c r="H24" s="72"/>
      <c r="I24" s="415">
        <v>667682</v>
      </c>
    </row>
    <row r="25" spans="2:9" ht="15.75" x14ac:dyDescent="0.25">
      <c r="B25" s="347">
        <v>3</v>
      </c>
      <c r="C25" s="200" t="s">
        <v>373</v>
      </c>
      <c r="D25" s="416">
        <f t="shared" si="0"/>
        <v>469056</v>
      </c>
      <c r="E25" s="417">
        <v>6034</v>
      </c>
      <c r="F25" s="417">
        <f t="shared" si="1"/>
        <v>0</v>
      </c>
      <c r="G25" s="72"/>
      <c r="H25" s="413"/>
      <c r="I25" s="415">
        <v>463022</v>
      </c>
    </row>
    <row r="26" spans="2:9" ht="15.75" x14ac:dyDescent="0.25">
      <c r="B26" s="347">
        <v>4</v>
      </c>
      <c r="C26" s="200" t="s">
        <v>374</v>
      </c>
      <c r="D26" s="416">
        <f t="shared" si="0"/>
        <v>2357923</v>
      </c>
      <c r="E26" s="417">
        <v>6936</v>
      </c>
      <c r="F26" s="417">
        <f t="shared" si="1"/>
        <v>0</v>
      </c>
      <c r="G26" s="72"/>
      <c r="H26" s="72"/>
      <c r="I26" s="415">
        <v>2350987</v>
      </c>
    </row>
    <row r="27" spans="2:9" ht="15.75" x14ac:dyDescent="0.25">
      <c r="B27" s="347">
        <v>5</v>
      </c>
      <c r="C27" s="200" t="s">
        <v>375</v>
      </c>
      <c r="D27" s="416">
        <f t="shared" si="0"/>
        <v>722226</v>
      </c>
      <c r="E27" s="417">
        <v>5494</v>
      </c>
      <c r="F27" s="417">
        <f t="shared" si="1"/>
        <v>0</v>
      </c>
      <c r="G27" s="72"/>
      <c r="H27" s="72"/>
      <c r="I27" s="415">
        <v>716732</v>
      </c>
    </row>
    <row r="28" spans="2:9" ht="15.75" x14ac:dyDescent="0.25">
      <c r="B28" s="347">
        <v>6</v>
      </c>
      <c r="C28" s="200" t="s">
        <v>376</v>
      </c>
      <c r="D28" s="416">
        <f t="shared" si="0"/>
        <v>786648</v>
      </c>
      <c r="E28" s="417">
        <v>7334</v>
      </c>
      <c r="F28" s="417">
        <f t="shared" si="1"/>
        <v>0</v>
      </c>
      <c r="G28" s="72"/>
      <c r="H28" s="188"/>
      <c r="I28" s="415">
        <v>779314</v>
      </c>
    </row>
    <row r="29" spans="2:9" ht="15.75" x14ac:dyDescent="0.25">
      <c r="B29" s="347">
        <v>7</v>
      </c>
      <c r="C29" s="200" t="s">
        <v>377</v>
      </c>
      <c r="D29" s="416">
        <f t="shared" si="0"/>
        <v>512897</v>
      </c>
      <c r="E29" s="417">
        <v>5476</v>
      </c>
      <c r="F29" s="417">
        <f t="shared" si="1"/>
        <v>0</v>
      </c>
      <c r="G29" s="72"/>
      <c r="H29" s="72"/>
      <c r="I29" s="415">
        <v>507421</v>
      </c>
    </row>
    <row r="30" spans="2:9" ht="15.75" x14ac:dyDescent="0.25">
      <c r="B30" s="208"/>
      <c r="C30" s="206" t="s">
        <v>378</v>
      </c>
      <c r="D30" s="382">
        <f t="shared" ref="D30:I30" si="2">SUM(D23:D29)</f>
        <v>6551136</v>
      </c>
      <c r="E30" s="382">
        <f t="shared" si="2"/>
        <v>51136</v>
      </c>
      <c r="F30" s="382">
        <f t="shared" si="2"/>
        <v>0</v>
      </c>
      <c r="G30" s="346">
        <f t="shared" si="2"/>
        <v>0</v>
      </c>
      <c r="H30" s="382">
        <f t="shared" si="2"/>
        <v>0</v>
      </c>
      <c r="I30" s="382">
        <f t="shared" si="2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E33" sqref="E33"/>
    </sheetView>
  </sheetViews>
  <sheetFormatPr defaultRowHeight="15" x14ac:dyDescent="0.25"/>
  <cols>
    <col min="1" max="1" width="38.85546875" style="578" customWidth="1"/>
    <col min="2" max="2" width="12.85546875" style="578" customWidth="1"/>
    <col min="3" max="4" width="3.85546875" style="582" customWidth="1"/>
    <col min="5" max="6" width="13.28515625" style="578" customWidth="1"/>
    <col min="7" max="7" width="13.7109375" style="578" customWidth="1"/>
    <col min="8" max="16384" width="9.140625" style="578"/>
  </cols>
  <sheetData>
    <row r="1" spans="1:8" x14ac:dyDescent="0.25">
      <c r="B1" s="577" t="s">
        <v>581</v>
      </c>
    </row>
    <row r="2" spans="1:8" x14ac:dyDescent="0.25">
      <c r="B2" s="577" t="s">
        <v>366</v>
      </c>
    </row>
    <row r="3" spans="1:8" x14ac:dyDescent="0.25">
      <c r="B3" s="577" t="s">
        <v>367</v>
      </c>
    </row>
    <row r="4" spans="1:8" x14ac:dyDescent="0.25">
      <c r="A4" s="578" t="s">
        <v>789</v>
      </c>
      <c r="B4" s="577" t="s">
        <v>368</v>
      </c>
    </row>
    <row r="5" spans="1:8" x14ac:dyDescent="0.25">
      <c r="B5" s="577" t="s">
        <v>889</v>
      </c>
    </row>
    <row r="6" spans="1:8" x14ac:dyDescent="0.25">
      <c r="B6" s="576" t="s">
        <v>890</v>
      </c>
    </row>
    <row r="7" spans="1:8" x14ac:dyDescent="0.25">
      <c r="B7" s="575" t="s">
        <v>891</v>
      </c>
    </row>
    <row r="8" spans="1:8" ht="15.75" customHeight="1" x14ac:dyDescent="0.25">
      <c r="A8" s="579" t="s">
        <v>789</v>
      </c>
      <c r="B8" s="737"/>
      <c r="C8" s="737"/>
      <c r="D8" s="737"/>
      <c r="E8" s="737"/>
      <c r="F8" s="737"/>
      <c r="G8" s="737"/>
      <c r="H8" s="737"/>
    </row>
    <row r="9" spans="1:8" ht="15.75" customHeight="1" x14ac:dyDescent="0.25">
      <c r="A9" s="739" t="s">
        <v>789</v>
      </c>
      <c r="B9" s="739"/>
      <c r="C9" s="739"/>
      <c r="D9" s="739"/>
      <c r="E9" s="739"/>
      <c r="F9" s="739"/>
      <c r="G9" s="739"/>
    </row>
    <row r="10" spans="1:8" ht="59.25" customHeight="1" x14ac:dyDescent="0.25">
      <c r="A10" s="740" t="s">
        <v>893</v>
      </c>
      <c r="B10" s="741"/>
      <c r="C10" s="741"/>
      <c r="D10" s="741"/>
      <c r="E10" s="741"/>
      <c r="F10" s="741"/>
      <c r="G10" s="741"/>
    </row>
    <row r="11" spans="1:8" ht="14.25" customHeight="1" x14ac:dyDescent="0.25">
      <c r="A11" s="742" t="s">
        <v>512</v>
      </c>
      <c r="B11" s="742"/>
      <c r="C11" s="742"/>
      <c r="D11" s="742"/>
      <c r="E11" s="742"/>
      <c r="F11" s="742"/>
      <c r="G11" s="742"/>
    </row>
    <row r="12" spans="1:8" ht="28.5" customHeight="1" x14ac:dyDescent="0.25">
      <c r="A12" s="597" t="s">
        <v>790</v>
      </c>
      <c r="B12" s="597" t="s">
        <v>3</v>
      </c>
      <c r="C12" s="598" t="s">
        <v>1</v>
      </c>
      <c r="D12" s="598" t="s">
        <v>791</v>
      </c>
      <c r="E12" s="597" t="s">
        <v>792</v>
      </c>
      <c r="F12" s="597" t="s">
        <v>793</v>
      </c>
      <c r="G12" s="597" t="s">
        <v>894</v>
      </c>
    </row>
    <row r="13" spans="1:8" ht="14.45" customHeight="1" x14ac:dyDescent="0.25">
      <c r="A13" s="743" t="s">
        <v>662</v>
      </c>
      <c r="B13" s="743"/>
      <c r="C13" s="743"/>
      <c r="D13" s="743"/>
      <c r="E13" s="639">
        <f>SUM(E14+E17)</f>
        <v>15394537</v>
      </c>
      <c r="F13" s="639">
        <f>SUM(F14+F17)</f>
        <v>5722416</v>
      </c>
      <c r="G13" s="639">
        <f>SUM(G14+G17)</f>
        <v>5261991</v>
      </c>
    </row>
    <row r="14" spans="1:8" ht="43.5" customHeight="1" x14ac:dyDescent="0.25">
      <c r="A14" s="738" t="s">
        <v>799</v>
      </c>
      <c r="B14" s="738"/>
      <c r="C14" s="738"/>
      <c r="D14" s="738"/>
      <c r="E14" s="638">
        <f>SUM(E15)</f>
        <v>6577489</v>
      </c>
      <c r="F14" s="638">
        <f t="shared" ref="F14:G15" si="0">SUM(F15)</f>
        <v>5722416</v>
      </c>
      <c r="G14" s="638">
        <f t="shared" si="0"/>
        <v>5261991</v>
      </c>
    </row>
    <row r="15" spans="1:8" ht="87.75" customHeight="1" x14ac:dyDescent="0.25">
      <c r="A15" s="591" t="s">
        <v>120</v>
      </c>
      <c r="B15" s="592" t="s">
        <v>796</v>
      </c>
      <c r="C15" s="593" t="s">
        <v>789</v>
      </c>
      <c r="D15" s="593" t="s">
        <v>789</v>
      </c>
      <c r="E15" s="637">
        <f>SUM(E16)</f>
        <v>6577489</v>
      </c>
      <c r="F15" s="637">
        <f t="shared" si="0"/>
        <v>5722416</v>
      </c>
      <c r="G15" s="637">
        <f t="shared" si="0"/>
        <v>5261991</v>
      </c>
    </row>
    <row r="16" spans="1:8" ht="78" customHeight="1" x14ac:dyDescent="0.25">
      <c r="A16" s="586" t="s">
        <v>492</v>
      </c>
      <c r="B16" s="588" t="s">
        <v>800</v>
      </c>
      <c r="C16" s="590" t="s">
        <v>794</v>
      </c>
      <c r="D16" s="590" t="s">
        <v>10</v>
      </c>
      <c r="E16" s="589">
        <f>SUM(прил5!H615)</f>
        <v>6577489</v>
      </c>
      <c r="F16" s="589">
        <f>SUM(прил6!H470)</f>
        <v>5722416</v>
      </c>
      <c r="G16" s="589">
        <f>SUM(прил6!I470)</f>
        <v>5261991</v>
      </c>
    </row>
    <row r="17" spans="1:7" ht="48" customHeight="1" x14ac:dyDescent="0.25">
      <c r="A17" s="738" t="s">
        <v>801</v>
      </c>
      <c r="B17" s="738"/>
      <c r="C17" s="738"/>
      <c r="D17" s="738"/>
      <c r="E17" s="638">
        <f>SUM(E18+E21+E28+E31)</f>
        <v>8817048</v>
      </c>
      <c r="F17" s="638">
        <f>SUM(F18+F21+F28)</f>
        <v>0</v>
      </c>
      <c r="G17" s="638">
        <f>SUM(G18+G21+G28)</f>
        <v>0</v>
      </c>
    </row>
    <row r="18" spans="1:7" ht="73.5" customHeight="1" x14ac:dyDescent="0.25">
      <c r="A18" s="591" t="s">
        <v>237</v>
      </c>
      <c r="B18" s="592" t="s">
        <v>802</v>
      </c>
      <c r="C18" s="594" t="s">
        <v>789</v>
      </c>
      <c r="D18" s="594" t="s">
        <v>789</v>
      </c>
      <c r="E18" s="637">
        <f>SUM(E19:E20)</f>
        <v>211136</v>
      </c>
      <c r="F18" s="637">
        <f t="shared" ref="F18:G18" si="1">SUM(F19:F20)</f>
        <v>0</v>
      </c>
      <c r="G18" s="637">
        <f t="shared" si="1"/>
        <v>0</v>
      </c>
    </row>
    <row r="19" spans="1:7" ht="46.5" customHeight="1" x14ac:dyDescent="0.25">
      <c r="A19" s="586" t="s">
        <v>439</v>
      </c>
      <c r="B19" s="588" t="s">
        <v>803</v>
      </c>
      <c r="C19" s="590" t="s">
        <v>10</v>
      </c>
      <c r="D19" s="590">
        <v>13</v>
      </c>
      <c r="E19" s="589">
        <f>SUM(прил5!H109)</f>
        <v>51136</v>
      </c>
      <c r="F19" s="581">
        <v>0</v>
      </c>
      <c r="G19" s="581">
        <v>0</v>
      </c>
    </row>
    <row r="20" spans="1:7" ht="60.75" customHeight="1" x14ac:dyDescent="0.25">
      <c r="A20" s="586" t="s">
        <v>590</v>
      </c>
      <c r="B20" s="588" t="s">
        <v>804</v>
      </c>
      <c r="C20" s="590" t="s">
        <v>35</v>
      </c>
      <c r="D20" s="590" t="s">
        <v>20</v>
      </c>
      <c r="E20" s="589">
        <f>SUM(прил5!H463)</f>
        <v>160000</v>
      </c>
      <c r="F20" s="581">
        <v>0</v>
      </c>
      <c r="G20" s="581">
        <v>0</v>
      </c>
    </row>
    <row r="21" spans="1:7" ht="101.25" customHeight="1" x14ac:dyDescent="0.25">
      <c r="A21" s="591" t="s">
        <v>178</v>
      </c>
      <c r="B21" s="592" t="s">
        <v>798</v>
      </c>
      <c r="C21" s="595" t="s">
        <v>789</v>
      </c>
      <c r="D21" s="595" t="s">
        <v>789</v>
      </c>
      <c r="E21" s="637">
        <f>SUM(E22:E27)</f>
        <v>2054776</v>
      </c>
      <c r="F21" s="637">
        <f t="shared" ref="F21:G21" si="2">SUM(F22:F27)</f>
        <v>0</v>
      </c>
      <c r="G21" s="637">
        <f t="shared" si="2"/>
        <v>0</v>
      </c>
    </row>
    <row r="22" spans="1:7" ht="48" customHeight="1" x14ac:dyDescent="0.25">
      <c r="A22" s="587" t="s">
        <v>439</v>
      </c>
      <c r="B22" s="584" t="s">
        <v>805</v>
      </c>
      <c r="C22" s="583" t="s">
        <v>10</v>
      </c>
      <c r="D22" s="583" t="s">
        <v>797</v>
      </c>
      <c r="E22" s="636">
        <f>SUM(прил5!H119)</f>
        <v>51136</v>
      </c>
      <c r="F22" s="585"/>
      <c r="G22" s="585"/>
    </row>
    <row r="23" spans="1:7" ht="54" customHeight="1" x14ac:dyDescent="0.25">
      <c r="A23" s="587" t="s">
        <v>439</v>
      </c>
      <c r="B23" s="584" t="s">
        <v>806</v>
      </c>
      <c r="C23" s="583" t="s">
        <v>10</v>
      </c>
      <c r="D23" s="583" t="s">
        <v>797</v>
      </c>
      <c r="E23" s="636">
        <f>SUM(прил5!H123)</f>
        <v>102272</v>
      </c>
      <c r="F23" s="585"/>
      <c r="G23" s="585"/>
    </row>
    <row r="24" spans="1:7" ht="73.5" customHeight="1" x14ac:dyDescent="0.25">
      <c r="A24" s="587" t="s">
        <v>720</v>
      </c>
      <c r="B24" s="584" t="s">
        <v>807</v>
      </c>
      <c r="C24" s="583" t="s">
        <v>20</v>
      </c>
      <c r="D24" s="583" t="s">
        <v>74</v>
      </c>
      <c r="E24" s="636">
        <f>SUM(прил5!H215)</f>
        <v>1121343</v>
      </c>
      <c r="F24" s="585"/>
      <c r="G24" s="585"/>
    </row>
    <row r="25" spans="1:7" ht="60.75" customHeight="1" x14ac:dyDescent="0.25">
      <c r="A25" s="587" t="s">
        <v>721</v>
      </c>
      <c r="B25" s="584" t="s">
        <v>808</v>
      </c>
      <c r="C25" s="583" t="s">
        <v>20</v>
      </c>
      <c r="D25" s="583" t="s">
        <v>74</v>
      </c>
      <c r="E25" s="636">
        <f>SUM(прил5!H217)</f>
        <v>480576</v>
      </c>
      <c r="F25" s="585"/>
      <c r="G25" s="585"/>
    </row>
    <row r="26" spans="1:7" ht="60" customHeight="1" x14ac:dyDescent="0.25">
      <c r="A26" s="587" t="s">
        <v>436</v>
      </c>
      <c r="B26" s="584" t="s">
        <v>809</v>
      </c>
      <c r="C26" s="583" t="s">
        <v>98</v>
      </c>
      <c r="D26" s="583" t="s">
        <v>10</v>
      </c>
      <c r="E26" s="636">
        <f>SUM(прил5!H231)</f>
        <v>19449</v>
      </c>
      <c r="F26" s="585"/>
      <c r="G26" s="585"/>
    </row>
    <row r="27" spans="1:7" ht="45.75" customHeight="1" x14ac:dyDescent="0.25">
      <c r="A27" s="587" t="s">
        <v>500</v>
      </c>
      <c r="B27" s="584" t="s">
        <v>810</v>
      </c>
      <c r="C27" s="583" t="s">
        <v>98</v>
      </c>
      <c r="D27" s="583" t="s">
        <v>12</v>
      </c>
      <c r="E27" s="636">
        <f>SUM(прил5!H237)</f>
        <v>280000</v>
      </c>
      <c r="F27" s="585"/>
      <c r="G27" s="585"/>
    </row>
    <row r="28" spans="1:7" ht="126.75" customHeight="1" x14ac:dyDescent="0.25">
      <c r="A28" s="596" t="s">
        <v>132</v>
      </c>
      <c r="B28" s="592" t="s">
        <v>795</v>
      </c>
      <c r="C28" s="595" t="s">
        <v>789</v>
      </c>
      <c r="D28" s="595" t="s">
        <v>789</v>
      </c>
      <c r="E28" s="637">
        <f>SUM(E29:E30)</f>
        <v>6551136</v>
      </c>
      <c r="F28" s="637">
        <f>SUM(F29:F30)</f>
        <v>0</v>
      </c>
      <c r="G28" s="637">
        <f>SUM(G29:G30)</f>
        <v>0</v>
      </c>
    </row>
    <row r="29" spans="1:7" ht="48" customHeight="1" x14ac:dyDescent="0.25">
      <c r="A29" s="587" t="s">
        <v>439</v>
      </c>
      <c r="B29" s="584" t="s">
        <v>811</v>
      </c>
      <c r="C29" s="583" t="s">
        <v>10</v>
      </c>
      <c r="D29" s="583" t="s">
        <v>797</v>
      </c>
      <c r="E29" s="636">
        <f>SUM(прил5!H133)</f>
        <v>51136</v>
      </c>
      <c r="F29" s="580"/>
      <c r="G29" s="580"/>
    </row>
    <row r="30" spans="1:7" ht="78" customHeight="1" x14ac:dyDescent="0.25">
      <c r="A30" s="587" t="s">
        <v>424</v>
      </c>
      <c r="B30" s="584" t="s">
        <v>812</v>
      </c>
      <c r="C30" s="583" t="s">
        <v>20</v>
      </c>
      <c r="D30" s="583" t="s">
        <v>32</v>
      </c>
      <c r="E30" s="636">
        <f>SUM(прил5!H193)</f>
        <v>6500000</v>
      </c>
      <c r="F30" s="580"/>
      <c r="G30" s="580"/>
    </row>
    <row r="31" spans="1:7" ht="87.75" customHeight="1" x14ac:dyDescent="0.25">
      <c r="A31" s="591" t="s">
        <v>120</v>
      </c>
      <c r="B31" s="592" t="s">
        <v>796</v>
      </c>
      <c r="C31" s="593" t="s">
        <v>789</v>
      </c>
      <c r="D31" s="593" t="s">
        <v>789</v>
      </c>
      <c r="E31" s="637">
        <f>SUM(E32:E33)</f>
        <v>0</v>
      </c>
      <c r="F31" s="637">
        <f t="shared" ref="F31:G31" si="3">SUM(F33)</f>
        <v>0</v>
      </c>
      <c r="G31" s="637">
        <f t="shared" si="3"/>
        <v>0</v>
      </c>
    </row>
    <row r="32" spans="1:7" ht="61.5" customHeight="1" x14ac:dyDescent="0.25">
      <c r="A32" s="586" t="s">
        <v>816</v>
      </c>
      <c r="B32" s="588" t="s">
        <v>817</v>
      </c>
      <c r="C32" s="590" t="s">
        <v>794</v>
      </c>
      <c r="D32" s="590" t="s">
        <v>15</v>
      </c>
      <c r="E32" s="589">
        <f>SUM(прил5!H621)</f>
        <v>0</v>
      </c>
      <c r="F32" s="589"/>
      <c r="G32" s="58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topLeftCell="A98" zoomScaleNormal="100" workbookViewId="0">
      <selection activeCell="C111" sqref="C111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74" t="s">
        <v>895</v>
      </c>
      <c r="C1" s="675"/>
    </row>
    <row r="2" spans="1:9" x14ac:dyDescent="0.25">
      <c r="B2" s="674" t="s">
        <v>245</v>
      </c>
      <c r="C2" s="675"/>
    </row>
    <row r="3" spans="1:9" x14ac:dyDescent="0.25">
      <c r="B3" s="674" t="s">
        <v>246</v>
      </c>
      <c r="C3" s="675"/>
    </row>
    <row r="4" spans="1:9" x14ac:dyDescent="0.25">
      <c r="B4" s="674" t="s">
        <v>247</v>
      </c>
      <c r="C4" s="675"/>
    </row>
    <row r="5" spans="1:9" x14ac:dyDescent="0.25">
      <c r="B5" s="674" t="s">
        <v>848</v>
      </c>
      <c r="C5" s="675"/>
    </row>
    <row r="6" spans="1:9" x14ac:dyDescent="0.25">
      <c r="B6" s="671" t="s">
        <v>849</v>
      </c>
      <c r="C6" s="672"/>
    </row>
    <row r="7" spans="1:9" x14ac:dyDescent="0.25">
      <c r="B7" s="671" t="s">
        <v>850</v>
      </c>
      <c r="C7" s="672"/>
    </row>
    <row r="8" spans="1:9" x14ac:dyDescent="0.25">
      <c r="B8" s="673"/>
      <c r="C8" s="673"/>
    </row>
    <row r="9" spans="1:9" x14ac:dyDescent="0.25">
      <c r="I9" s="4"/>
    </row>
    <row r="10" spans="1:9" ht="15.75" x14ac:dyDescent="0.25">
      <c r="A10" s="677" t="s">
        <v>709</v>
      </c>
      <c r="B10" s="677"/>
      <c r="C10" s="677"/>
      <c r="I10" s="4"/>
    </row>
    <row r="11" spans="1:9" ht="15.75" x14ac:dyDescent="0.25">
      <c r="A11" s="678" t="s">
        <v>847</v>
      </c>
      <c r="B11" s="678"/>
      <c r="C11" s="678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567</v>
      </c>
    </row>
    <row r="14" spans="1:9" ht="22.5" customHeight="1" x14ac:dyDescent="0.25">
      <c r="A14" s="412" t="s">
        <v>250</v>
      </c>
      <c r="B14" s="46" t="s">
        <v>251</v>
      </c>
      <c r="C14" s="418">
        <f>SUM(C15,C20,C26,C34,C37,C47,C54,C60,C65,C80)</f>
        <v>91101043</v>
      </c>
    </row>
    <row r="15" spans="1:9" ht="18.75" customHeight="1" x14ac:dyDescent="0.25">
      <c r="A15" s="170" t="s">
        <v>252</v>
      </c>
      <c r="B15" s="171" t="s">
        <v>253</v>
      </c>
      <c r="C15" s="419">
        <f>SUM(C16)</f>
        <v>63442198</v>
      </c>
      <c r="E15" s="484"/>
      <c r="F15" s="484"/>
    </row>
    <row r="16" spans="1:9" ht="17.25" customHeight="1" x14ac:dyDescent="0.25">
      <c r="A16" s="172" t="s">
        <v>254</v>
      </c>
      <c r="B16" s="173" t="s">
        <v>255</v>
      </c>
      <c r="C16" s="420">
        <f>SUM(C17:C19)</f>
        <v>63442198</v>
      </c>
    </row>
    <row r="17" spans="1:10" ht="66" x14ac:dyDescent="0.25">
      <c r="A17" s="174" t="s">
        <v>256</v>
      </c>
      <c r="B17" s="49" t="s">
        <v>257</v>
      </c>
      <c r="C17" s="421">
        <v>62671702</v>
      </c>
    </row>
    <row r="18" spans="1:10" ht="81" customHeight="1" x14ac:dyDescent="0.25">
      <c r="A18" s="61" t="s">
        <v>258</v>
      </c>
      <c r="B18" s="62" t="s">
        <v>259</v>
      </c>
      <c r="C18" s="421">
        <v>456938</v>
      </c>
    </row>
    <row r="19" spans="1:10" ht="36" customHeight="1" x14ac:dyDescent="0.25">
      <c r="A19" s="61" t="s">
        <v>260</v>
      </c>
      <c r="B19" s="62" t="s">
        <v>261</v>
      </c>
      <c r="C19" s="421">
        <v>313558</v>
      </c>
    </row>
    <row r="20" spans="1:10" ht="33" customHeight="1" x14ac:dyDescent="0.25">
      <c r="A20" s="175" t="s">
        <v>262</v>
      </c>
      <c r="B20" s="176" t="s">
        <v>263</v>
      </c>
      <c r="C20" s="419">
        <f>SUM(C21)</f>
        <v>7733940</v>
      </c>
    </row>
    <row r="21" spans="1:10" ht="33" customHeight="1" x14ac:dyDescent="0.25">
      <c r="A21" s="177" t="s">
        <v>264</v>
      </c>
      <c r="B21" s="400" t="s">
        <v>265</v>
      </c>
      <c r="C21" s="420">
        <f>SUM(C22:C25)</f>
        <v>7733940</v>
      </c>
    </row>
    <row r="22" spans="1:10" ht="83.25" customHeight="1" x14ac:dyDescent="0.25">
      <c r="A22" s="61" t="s">
        <v>669</v>
      </c>
      <c r="B22" s="62" t="s">
        <v>673</v>
      </c>
      <c r="C22" s="421">
        <v>3496750</v>
      </c>
    </row>
    <row r="23" spans="1:10" ht="94.5" x14ac:dyDescent="0.25">
      <c r="A23" s="61" t="s">
        <v>670</v>
      </c>
      <c r="B23" s="62" t="s">
        <v>674</v>
      </c>
      <c r="C23" s="421">
        <v>19360</v>
      </c>
      <c r="G23" s="676"/>
      <c r="H23" s="676"/>
      <c r="I23" s="676"/>
      <c r="J23" s="676"/>
    </row>
    <row r="24" spans="1:10" ht="79.5" customHeight="1" x14ac:dyDescent="0.25">
      <c r="A24" s="61" t="s">
        <v>671</v>
      </c>
      <c r="B24" s="62" t="s">
        <v>675</v>
      </c>
      <c r="C24" s="421">
        <v>4656300</v>
      </c>
    </row>
    <row r="25" spans="1:10" ht="81" customHeight="1" x14ac:dyDescent="0.25">
      <c r="A25" s="61" t="s">
        <v>672</v>
      </c>
      <c r="B25" s="62" t="s">
        <v>676</v>
      </c>
      <c r="C25" s="421">
        <v>-438470</v>
      </c>
    </row>
    <row r="26" spans="1:10" ht="16.5" customHeight="1" x14ac:dyDescent="0.25">
      <c r="A26" s="175" t="s">
        <v>266</v>
      </c>
      <c r="B26" s="171" t="s">
        <v>267</v>
      </c>
      <c r="C26" s="419">
        <f>SUM(C27+C30+C32)</f>
        <v>5367753</v>
      </c>
    </row>
    <row r="27" spans="1:10" ht="16.5" customHeight="1" x14ac:dyDescent="0.25">
      <c r="A27" s="178" t="s">
        <v>494</v>
      </c>
      <c r="B27" s="173" t="s">
        <v>493</v>
      </c>
      <c r="C27" s="420">
        <f>SUM(C28:C29)</f>
        <v>634760</v>
      </c>
    </row>
    <row r="28" spans="1:10" ht="31.5" customHeight="1" x14ac:dyDescent="0.25">
      <c r="A28" s="279" t="s">
        <v>605</v>
      </c>
      <c r="B28" s="80" t="s">
        <v>495</v>
      </c>
      <c r="C28" s="423">
        <v>556842</v>
      </c>
    </row>
    <row r="29" spans="1:10" ht="48.75" customHeight="1" x14ac:dyDescent="0.25">
      <c r="A29" s="279" t="s">
        <v>606</v>
      </c>
      <c r="B29" s="80" t="s">
        <v>607</v>
      </c>
      <c r="C29" s="423">
        <v>77918</v>
      </c>
    </row>
    <row r="30" spans="1:10" ht="16.5" customHeight="1" x14ac:dyDescent="0.25">
      <c r="A30" s="178" t="s">
        <v>268</v>
      </c>
      <c r="B30" s="173" t="s">
        <v>269</v>
      </c>
      <c r="C30" s="420">
        <f>SUM(C31)</f>
        <v>2965296</v>
      </c>
      <c r="D30" s="651"/>
      <c r="E30" s="651"/>
    </row>
    <row r="31" spans="1:10" ht="17.25" customHeight="1" x14ac:dyDescent="0.25">
      <c r="A31" s="14" t="s">
        <v>270</v>
      </c>
      <c r="B31" s="179" t="s">
        <v>269</v>
      </c>
      <c r="C31" s="421">
        <v>2965296</v>
      </c>
    </row>
    <row r="32" spans="1:10" s="501" customFormat="1" ht="16.5" customHeight="1" x14ac:dyDescent="0.25">
      <c r="A32" s="178" t="s">
        <v>680</v>
      </c>
      <c r="B32" s="173" t="s">
        <v>679</v>
      </c>
      <c r="C32" s="420">
        <f>SUM(C33)</f>
        <v>1767697</v>
      </c>
    </row>
    <row r="33" spans="1:3" s="501" customFormat="1" ht="35.25" customHeight="1" x14ac:dyDescent="0.25">
      <c r="A33" s="14" t="s">
        <v>682</v>
      </c>
      <c r="B33" s="179" t="s">
        <v>681</v>
      </c>
      <c r="C33" s="421">
        <v>1767697</v>
      </c>
    </row>
    <row r="34" spans="1:3" ht="19.5" customHeight="1" x14ac:dyDescent="0.25">
      <c r="A34" s="175" t="s">
        <v>271</v>
      </c>
      <c r="B34" s="171" t="s">
        <v>272</v>
      </c>
      <c r="C34" s="419">
        <f>SUM(C35 )</f>
        <v>1480530</v>
      </c>
    </row>
    <row r="35" spans="1:3" ht="31.5" x14ac:dyDescent="0.25">
      <c r="A35" s="180" t="s">
        <v>273</v>
      </c>
      <c r="B35" s="173" t="s">
        <v>274</v>
      </c>
      <c r="C35" s="420">
        <f>SUM(C36)</f>
        <v>1480530</v>
      </c>
    </row>
    <row r="36" spans="1:3" ht="31.5" x14ac:dyDescent="0.25">
      <c r="A36" s="14" t="s">
        <v>275</v>
      </c>
      <c r="B36" s="13" t="s">
        <v>276</v>
      </c>
      <c r="C36" s="421">
        <v>1480530</v>
      </c>
    </row>
    <row r="37" spans="1:3" ht="31.5" x14ac:dyDescent="0.25">
      <c r="A37" s="175" t="s">
        <v>277</v>
      </c>
      <c r="B37" s="130" t="s">
        <v>278</v>
      </c>
      <c r="C37" s="419">
        <f>SUM(C38,C42)</f>
        <v>7596468</v>
      </c>
    </row>
    <row r="38" spans="1:3" ht="22.5" hidden="1" customHeight="1" x14ac:dyDescent="0.25">
      <c r="A38" s="178" t="s">
        <v>279</v>
      </c>
      <c r="B38" s="173" t="s">
        <v>280</v>
      </c>
      <c r="C38" s="420">
        <f>SUM(C39)</f>
        <v>0</v>
      </c>
    </row>
    <row r="39" spans="1:3" ht="31.5" hidden="1" x14ac:dyDescent="0.25">
      <c r="A39" s="181" t="s">
        <v>72</v>
      </c>
      <c r="B39" s="182" t="s">
        <v>281</v>
      </c>
      <c r="C39" s="424"/>
    </row>
    <row r="40" spans="1:3" ht="31.5" hidden="1" x14ac:dyDescent="0.25">
      <c r="A40" s="14" t="s">
        <v>72</v>
      </c>
      <c r="B40" s="13" t="s">
        <v>282</v>
      </c>
      <c r="C40" s="421"/>
    </row>
    <row r="41" spans="1:3" ht="63" hidden="1" x14ac:dyDescent="0.25">
      <c r="A41" s="14" t="s">
        <v>283</v>
      </c>
      <c r="B41" s="13" t="s">
        <v>284</v>
      </c>
      <c r="C41" s="421"/>
    </row>
    <row r="42" spans="1:3" ht="78.75" x14ac:dyDescent="0.25">
      <c r="A42" s="178" t="s">
        <v>285</v>
      </c>
      <c r="B42" s="173" t="s">
        <v>286</v>
      </c>
      <c r="C42" s="420">
        <f>SUM(C43:C46)</f>
        <v>7596468</v>
      </c>
    </row>
    <row r="43" spans="1:3" ht="78" customHeight="1" x14ac:dyDescent="0.25">
      <c r="A43" s="14" t="s">
        <v>614</v>
      </c>
      <c r="B43" s="13" t="s">
        <v>615</v>
      </c>
      <c r="C43" s="421">
        <v>6381634</v>
      </c>
    </row>
    <row r="44" spans="1:3" ht="61.5" customHeight="1" x14ac:dyDescent="0.25">
      <c r="A44" s="14" t="s">
        <v>287</v>
      </c>
      <c r="B44" s="13" t="s">
        <v>288</v>
      </c>
      <c r="C44" s="421">
        <v>245832</v>
      </c>
    </row>
    <row r="45" spans="1:3" ht="63" customHeight="1" x14ac:dyDescent="0.25">
      <c r="A45" s="183" t="s">
        <v>60</v>
      </c>
      <c r="B45" s="49" t="s">
        <v>61</v>
      </c>
      <c r="C45" s="421">
        <v>876813</v>
      </c>
    </row>
    <row r="46" spans="1:3" ht="31.5" x14ac:dyDescent="0.25">
      <c r="A46" s="14" t="s">
        <v>563</v>
      </c>
      <c r="B46" s="13" t="s">
        <v>597</v>
      </c>
      <c r="C46" s="421">
        <v>92189</v>
      </c>
    </row>
    <row r="47" spans="1:3" ht="21" customHeight="1" x14ac:dyDescent="0.25">
      <c r="A47" s="175" t="s">
        <v>289</v>
      </c>
      <c r="B47" s="171" t="s">
        <v>290</v>
      </c>
      <c r="C47" s="419">
        <f>SUM(C48)</f>
        <v>9120</v>
      </c>
    </row>
    <row r="48" spans="1:3" ht="17.25" customHeight="1" x14ac:dyDescent="0.25">
      <c r="A48" s="184" t="s">
        <v>291</v>
      </c>
      <c r="B48" s="185" t="s">
        <v>292</v>
      </c>
      <c r="C48" s="422">
        <f>SUM(C49:C53)</f>
        <v>9120</v>
      </c>
    </row>
    <row r="49" spans="1:3" ht="32.25" customHeight="1" x14ac:dyDescent="0.25">
      <c r="A49" s="63" t="s">
        <v>293</v>
      </c>
      <c r="B49" s="186" t="s">
        <v>294</v>
      </c>
      <c r="C49" s="425">
        <v>9120</v>
      </c>
    </row>
    <row r="50" spans="1:3" ht="30" hidden="1" customHeight="1" x14ac:dyDescent="0.25">
      <c r="A50" s="63" t="s">
        <v>295</v>
      </c>
      <c r="B50" s="187" t="s">
        <v>296</v>
      </c>
      <c r="C50" s="426"/>
    </row>
    <row r="51" spans="1:3" ht="16.5" hidden="1" customHeight="1" x14ac:dyDescent="0.25">
      <c r="A51" s="188" t="s">
        <v>297</v>
      </c>
      <c r="B51" s="187" t="s">
        <v>298</v>
      </c>
      <c r="C51" s="426"/>
    </row>
    <row r="52" spans="1:3" ht="14.25" hidden="1" customHeight="1" x14ac:dyDescent="0.25">
      <c r="A52" s="188" t="s">
        <v>631</v>
      </c>
      <c r="B52" s="188" t="s">
        <v>633</v>
      </c>
      <c r="C52" s="423"/>
    </row>
    <row r="53" spans="1:3" ht="14.25" hidden="1" customHeight="1" x14ac:dyDescent="0.25">
      <c r="A53" s="188" t="s">
        <v>632</v>
      </c>
      <c r="B53" s="411" t="s">
        <v>634</v>
      </c>
      <c r="C53" s="423"/>
    </row>
    <row r="54" spans="1:3" ht="31.5" x14ac:dyDescent="0.25">
      <c r="A54" s="175" t="s">
        <v>299</v>
      </c>
      <c r="B54" s="171" t="s">
        <v>677</v>
      </c>
      <c r="C54" s="419">
        <f>SUM(C55,C57)</f>
        <v>4091847</v>
      </c>
    </row>
    <row r="55" spans="1:3" ht="15.75" x14ac:dyDescent="0.25">
      <c r="A55" s="189" t="s">
        <v>300</v>
      </c>
      <c r="B55" s="173" t="s">
        <v>301</v>
      </c>
      <c r="C55" s="420">
        <f>SUM(C56)</f>
        <v>3943642</v>
      </c>
    </row>
    <row r="56" spans="1:3" ht="31.5" x14ac:dyDescent="0.25">
      <c r="A56" s="14" t="s">
        <v>65</v>
      </c>
      <c r="B56" s="13" t="s">
        <v>302</v>
      </c>
      <c r="C56" s="421">
        <v>3943642</v>
      </c>
    </row>
    <row r="57" spans="1:3" ht="18.75" customHeight="1" x14ac:dyDescent="0.25">
      <c r="A57" s="189" t="s">
        <v>303</v>
      </c>
      <c r="B57" s="173" t="s">
        <v>304</v>
      </c>
      <c r="C57" s="420">
        <f>SUM(C58:C59)</f>
        <v>148205</v>
      </c>
    </row>
    <row r="58" spans="1:3" ht="33" customHeight="1" x14ac:dyDescent="0.25">
      <c r="A58" s="14" t="s">
        <v>73</v>
      </c>
      <c r="B58" s="13" t="s">
        <v>305</v>
      </c>
      <c r="C58" s="421">
        <v>148205</v>
      </c>
    </row>
    <row r="59" spans="1:3" ht="18" hidden="1" customHeight="1" x14ac:dyDescent="0.25">
      <c r="A59" s="14" t="s">
        <v>381</v>
      </c>
      <c r="B59" s="13" t="s">
        <v>382</v>
      </c>
      <c r="C59" s="421"/>
    </row>
    <row r="60" spans="1:3" ht="20.25" customHeight="1" x14ac:dyDescent="0.25">
      <c r="A60" s="175" t="s">
        <v>306</v>
      </c>
      <c r="B60" s="171" t="s">
        <v>307</v>
      </c>
      <c r="C60" s="419">
        <f>SUM(+C61)</f>
        <v>271000</v>
      </c>
    </row>
    <row r="61" spans="1:3" ht="31.5" x14ac:dyDescent="0.25">
      <c r="A61" s="178" t="s">
        <v>308</v>
      </c>
      <c r="B61" s="173" t="s">
        <v>608</v>
      </c>
      <c r="C61" s="420">
        <f>SUM(C62:C64)</f>
        <v>271000</v>
      </c>
    </row>
    <row r="62" spans="1:3" ht="47.25" x14ac:dyDescent="0.25">
      <c r="A62" s="183" t="s">
        <v>617</v>
      </c>
      <c r="B62" s="49" t="s">
        <v>616</v>
      </c>
      <c r="C62" s="421">
        <v>200000</v>
      </c>
    </row>
    <row r="63" spans="1:3" ht="31.5" x14ac:dyDescent="0.25">
      <c r="A63" s="183" t="s">
        <v>309</v>
      </c>
      <c r="B63" s="49" t="s">
        <v>310</v>
      </c>
      <c r="C63" s="421">
        <v>50000</v>
      </c>
    </row>
    <row r="64" spans="1:3" s="647" customFormat="1" ht="47.25" x14ac:dyDescent="0.25">
      <c r="A64" s="183" t="s">
        <v>564</v>
      </c>
      <c r="B64" s="49" t="s">
        <v>565</v>
      </c>
      <c r="C64" s="421">
        <v>21000</v>
      </c>
    </row>
    <row r="65" spans="1:8" s="570" customFormat="1" ht="31.5" x14ac:dyDescent="0.25">
      <c r="A65" s="175" t="s">
        <v>759</v>
      </c>
      <c r="B65" s="171" t="s">
        <v>760</v>
      </c>
      <c r="C65" s="419">
        <f>SUM(C66+C76+C78+C79)</f>
        <v>316718</v>
      </c>
    </row>
    <row r="66" spans="1:8" s="570" customFormat="1" ht="31.5" x14ac:dyDescent="0.25">
      <c r="A66" s="178" t="s">
        <v>761</v>
      </c>
      <c r="B66" s="173" t="s">
        <v>762</v>
      </c>
      <c r="C66" s="420">
        <f>SUM(C67:C75)</f>
        <v>159759</v>
      </c>
    </row>
    <row r="67" spans="1:8" s="570" customFormat="1" ht="63" x14ac:dyDescent="0.25">
      <c r="A67" s="183" t="s">
        <v>764</v>
      </c>
      <c r="B67" s="571" t="s">
        <v>763</v>
      </c>
      <c r="C67" s="421">
        <v>3750</v>
      </c>
    </row>
    <row r="68" spans="1:8" s="570" customFormat="1" ht="78.75" x14ac:dyDescent="0.25">
      <c r="A68" s="183" t="s">
        <v>766</v>
      </c>
      <c r="B68" s="571" t="s">
        <v>765</v>
      </c>
      <c r="C68" s="421">
        <v>29458</v>
      </c>
    </row>
    <row r="69" spans="1:8" s="651" customFormat="1" ht="63" x14ac:dyDescent="0.25">
      <c r="A69" s="183" t="s">
        <v>828</v>
      </c>
      <c r="B69" s="571" t="s">
        <v>832</v>
      </c>
      <c r="C69" s="421">
        <v>10000</v>
      </c>
      <c r="E69" s="676"/>
      <c r="F69" s="676"/>
      <c r="G69" s="676"/>
      <c r="H69" s="676"/>
    </row>
    <row r="70" spans="1:8" s="651" customFormat="1" ht="63" x14ac:dyDescent="0.25">
      <c r="A70" s="183" t="s">
        <v>829</v>
      </c>
      <c r="B70" s="571" t="s">
        <v>833</v>
      </c>
      <c r="C70" s="421">
        <v>6000</v>
      </c>
      <c r="E70" s="676"/>
      <c r="F70" s="676"/>
      <c r="G70" s="676"/>
      <c r="H70" s="676"/>
    </row>
    <row r="71" spans="1:8" s="651" customFormat="1" ht="78.75" x14ac:dyDescent="0.25">
      <c r="A71" s="183" t="s">
        <v>830</v>
      </c>
      <c r="B71" s="571" t="s">
        <v>834</v>
      </c>
      <c r="C71" s="421">
        <v>3000</v>
      </c>
      <c r="E71" s="676"/>
      <c r="F71" s="676"/>
      <c r="G71" s="676"/>
      <c r="H71" s="676"/>
    </row>
    <row r="72" spans="1:8" s="651" customFormat="1" ht="94.5" x14ac:dyDescent="0.25">
      <c r="A72" s="183" t="s">
        <v>831</v>
      </c>
      <c r="B72" s="571" t="s">
        <v>835</v>
      </c>
      <c r="C72" s="421">
        <v>1500</v>
      </c>
      <c r="E72" s="676"/>
      <c r="F72" s="676"/>
      <c r="G72" s="676"/>
      <c r="H72" s="676"/>
    </row>
    <row r="73" spans="1:8" s="570" customFormat="1" ht="63" x14ac:dyDescent="0.25">
      <c r="A73" s="183" t="s">
        <v>770</v>
      </c>
      <c r="B73" s="571" t="s">
        <v>769</v>
      </c>
      <c r="C73" s="421">
        <v>3000</v>
      </c>
    </row>
    <row r="74" spans="1:8" s="570" customFormat="1" ht="63" x14ac:dyDescent="0.25">
      <c r="A74" s="183" t="s">
        <v>768</v>
      </c>
      <c r="B74" s="571" t="s">
        <v>767</v>
      </c>
      <c r="C74" s="421">
        <v>5000</v>
      </c>
    </row>
    <row r="75" spans="1:8" s="570" customFormat="1" ht="67.5" customHeight="1" x14ac:dyDescent="0.25">
      <c r="A75" s="183" t="s">
        <v>772</v>
      </c>
      <c r="B75" s="571" t="s">
        <v>771</v>
      </c>
      <c r="C75" s="421">
        <v>98051</v>
      </c>
    </row>
    <row r="76" spans="1:8" s="570" customFormat="1" ht="94.5" x14ac:dyDescent="0.25">
      <c r="A76" s="178" t="s">
        <v>774</v>
      </c>
      <c r="B76" s="173" t="s">
        <v>773</v>
      </c>
      <c r="C76" s="420">
        <f>SUM(C77)</f>
        <v>156959</v>
      </c>
    </row>
    <row r="77" spans="1:8" s="570" customFormat="1" ht="63" x14ac:dyDescent="0.25">
      <c r="A77" s="183" t="s">
        <v>775</v>
      </c>
      <c r="B77" s="49" t="s">
        <v>776</v>
      </c>
      <c r="C77" s="421">
        <v>156959</v>
      </c>
    </row>
    <row r="78" spans="1:8" s="651" customFormat="1" ht="63" hidden="1" x14ac:dyDescent="0.25">
      <c r="A78" s="192" t="s">
        <v>837</v>
      </c>
      <c r="B78" s="193" t="s">
        <v>836</v>
      </c>
      <c r="C78" s="420"/>
      <c r="E78" s="676"/>
      <c r="F78" s="676"/>
      <c r="G78" s="676"/>
      <c r="H78" s="676"/>
    </row>
    <row r="79" spans="1:8" s="651" customFormat="1" ht="63" hidden="1" x14ac:dyDescent="0.25">
      <c r="A79" s="192" t="s">
        <v>838</v>
      </c>
      <c r="B79" s="193" t="s">
        <v>839</v>
      </c>
      <c r="C79" s="420"/>
    </row>
    <row r="80" spans="1:8" s="570" customFormat="1" ht="24" customHeight="1" x14ac:dyDescent="0.25">
      <c r="A80" s="175" t="s">
        <v>777</v>
      </c>
      <c r="B80" s="171" t="s">
        <v>779</v>
      </c>
      <c r="C80" s="419">
        <f>SUM(C81)</f>
        <v>791469</v>
      </c>
    </row>
    <row r="81" spans="1:9" s="570" customFormat="1" ht="21.75" customHeight="1" x14ac:dyDescent="0.25">
      <c r="A81" s="178" t="s">
        <v>780</v>
      </c>
      <c r="B81" s="173" t="s">
        <v>778</v>
      </c>
      <c r="C81" s="420">
        <f>SUM(C82)</f>
        <v>791469</v>
      </c>
    </row>
    <row r="82" spans="1:9" s="572" customFormat="1" ht="21.75" customHeight="1" x14ac:dyDescent="0.25">
      <c r="A82" s="279" t="s">
        <v>781</v>
      </c>
      <c r="B82" s="57" t="s">
        <v>788</v>
      </c>
      <c r="C82" s="423">
        <v>791469</v>
      </c>
    </row>
    <row r="83" spans="1:9" ht="23.25" customHeight="1" x14ac:dyDescent="0.25">
      <c r="A83" s="367" t="s">
        <v>62</v>
      </c>
      <c r="B83" s="206" t="s">
        <v>311</v>
      </c>
      <c r="C83" s="427">
        <f>SUM(C84,C108,C110,C109)</f>
        <v>367415079</v>
      </c>
      <c r="I83" s="499"/>
    </row>
    <row r="84" spans="1:9" ht="31.5" x14ac:dyDescent="0.25">
      <c r="A84" s="175" t="s">
        <v>312</v>
      </c>
      <c r="B84" s="171" t="s">
        <v>523</v>
      </c>
      <c r="C84" s="419">
        <f>SUM(C85+C88+C96+C105)</f>
        <v>343181503</v>
      </c>
      <c r="I84" s="499"/>
    </row>
    <row r="85" spans="1:9" ht="21" customHeight="1" x14ac:dyDescent="0.25">
      <c r="A85" s="178" t="s">
        <v>641</v>
      </c>
      <c r="B85" s="173" t="s">
        <v>636</v>
      </c>
      <c r="C85" s="420">
        <f>SUM(C86:C87)</f>
        <v>48348873</v>
      </c>
      <c r="I85" s="499"/>
    </row>
    <row r="86" spans="1:9" ht="31.5" x14ac:dyDescent="0.25">
      <c r="A86" s="14" t="s">
        <v>642</v>
      </c>
      <c r="B86" s="13" t="s">
        <v>63</v>
      </c>
      <c r="C86" s="421">
        <v>48348873</v>
      </c>
    </row>
    <row r="87" spans="1:9" ht="31.5" hidden="1" x14ac:dyDescent="0.25">
      <c r="A87" s="14" t="s">
        <v>643</v>
      </c>
      <c r="B87" s="13" t="s">
        <v>566</v>
      </c>
      <c r="C87" s="421"/>
    </row>
    <row r="88" spans="1:9" ht="31.5" x14ac:dyDescent="0.25">
      <c r="A88" s="192" t="s">
        <v>700</v>
      </c>
      <c r="B88" s="193" t="s">
        <v>363</v>
      </c>
      <c r="C88" s="420">
        <f>SUM(C89:C95)</f>
        <v>20576566</v>
      </c>
    </row>
    <row r="89" spans="1:9" ht="68.25" customHeight="1" x14ac:dyDescent="0.25">
      <c r="A89" s="13" t="s">
        <v>711</v>
      </c>
      <c r="B89" s="200" t="s">
        <v>712</v>
      </c>
      <c r="C89" s="421">
        <v>1568746</v>
      </c>
      <c r="E89" s="676"/>
      <c r="F89" s="676"/>
      <c r="G89" s="676"/>
      <c r="H89" s="676"/>
    </row>
    <row r="90" spans="1:9" s="545" customFormat="1" ht="51" customHeight="1" x14ac:dyDescent="0.25">
      <c r="A90" s="13" t="s">
        <v>713</v>
      </c>
      <c r="B90" s="200" t="s">
        <v>907</v>
      </c>
      <c r="C90" s="421">
        <v>1582107</v>
      </c>
      <c r="E90" s="548"/>
      <c r="F90" s="548"/>
      <c r="G90" s="548"/>
      <c r="H90" s="548"/>
    </row>
    <row r="91" spans="1:9" s="558" customFormat="1" ht="51" customHeight="1" x14ac:dyDescent="0.25">
      <c r="A91" s="13" t="s">
        <v>725</v>
      </c>
      <c r="B91" s="200" t="s">
        <v>726</v>
      </c>
      <c r="C91" s="421">
        <v>3883145</v>
      </c>
      <c r="E91" s="559"/>
      <c r="F91" s="559"/>
      <c r="G91" s="559"/>
      <c r="H91" s="559"/>
    </row>
    <row r="92" spans="1:9" ht="48" customHeight="1" x14ac:dyDescent="0.25">
      <c r="A92" s="13" t="s">
        <v>644</v>
      </c>
      <c r="B92" s="62" t="s">
        <v>625</v>
      </c>
      <c r="C92" s="421"/>
    </row>
    <row r="93" spans="1:9" s="545" customFormat="1" ht="48" customHeight="1" x14ac:dyDescent="0.25">
      <c r="A93" s="48" t="s">
        <v>714</v>
      </c>
      <c r="B93" s="200" t="s">
        <v>715</v>
      </c>
      <c r="C93" s="421"/>
    </row>
    <row r="94" spans="1:9" ht="33" customHeight="1" x14ac:dyDescent="0.25">
      <c r="A94" s="552" t="s">
        <v>645</v>
      </c>
      <c r="B94" s="62" t="s">
        <v>626</v>
      </c>
      <c r="C94" s="421"/>
    </row>
    <row r="95" spans="1:9" ht="21" customHeight="1" x14ac:dyDescent="0.25">
      <c r="A95" s="14" t="s">
        <v>646</v>
      </c>
      <c r="B95" s="13" t="s">
        <v>364</v>
      </c>
      <c r="C95" s="421">
        <v>13542568</v>
      </c>
    </row>
    <row r="96" spans="1:9" ht="20.25" customHeight="1" x14ac:dyDescent="0.25">
      <c r="A96" s="178" t="s">
        <v>647</v>
      </c>
      <c r="B96" s="173" t="s">
        <v>815</v>
      </c>
      <c r="C96" s="420">
        <f>SUM(C97:C104)</f>
        <v>273716526</v>
      </c>
    </row>
    <row r="97" spans="1:3" ht="47.25" x14ac:dyDescent="0.25">
      <c r="A97" s="14" t="s">
        <v>648</v>
      </c>
      <c r="B97" s="13" t="s">
        <v>313</v>
      </c>
      <c r="C97" s="421">
        <v>45070</v>
      </c>
    </row>
    <row r="98" spans="1:3" ht="33" customHeight="1" x14ac:dyDescent="0.25">
      <c r="A98" s="14" t="s">
        <v>649</v>
      </c>
      <c r="B98" s="13" t="s">
        <v>314</v>
      </c>
      <c r="C98" s="421">
        <v>4963943</v>
      </c>
    </row>
    <row r="99" spans="1:3" s="659" customFormat="1" ht="51" customHeight="1" x14ac:dyDescent="0.25">
      <c r="A99" s="14" t="s">
        <v>905</v>
      </c>
      <c r="B99" s="62" t="s">
        <v>906</v>
      </c>
      <c r="C99" s="421">
        <v>4084198</v>
      </c>
    </row>
    <row r="100" spans="1:3" ht="48.75" customHeight="1" x14ac:dyDescent="0.25">
      <c r="A100" s="47" t="s">
        <v>650</v>
      </c>
      <c r="B100" s="48" t="s">
        <v>637</v>
      </c>
      <c r="C100" s="421"/>
    </row>
    <row r="101" spans="1:3" s="565" customFormat="1" ht="33" customHeight="1" x14ac:dyDescent="0.25">
      <c r="A101" s="47" t="s">
        <v>746</v>
      </c>
      <c r="B101" s="48" t="s">
        <v>745</v>
      </c>
      <c r="C101" s="421">
        <v>36313656</v>
      </c>
    </row>
    <row r="102" spans="1:3" s="566" customFormat="1" ht="51" customHeight="1" x14ac:dyDescent="0.25">
      <c r="A102" s="47" t="s">
        <v>747</v>
      </c>
      <c r="B102" s="196" t="s">
        <v>748</v>
      </c>
      <c r="C102" s="421">
        <v>11718000</v>
      </c>
    </row>
    <row r="103" spans="1:3" ht="18" customHeight="1" x14ac:dyDescent="0.25">
      <c r="A103" s="47" t="s">
        <v>651</v>
      </c>
      <c r="B103" s="48" t="s">
        <v>623</v>
      </c>
      <c r="C103" s="421">
        <v>887000</v>
      </c>
    </row>
    <row r="104" spans="1:3" ht="20.25" customHeight="1" x14ac:dyDescent="0.25">
      <c r="A104" s="14" t="s">
        <v>652</v>
      </c>
      <c r="B104" s="13" t="s">
        <v>64</v>
      </c>
      <c r="C104" s="421">
        <v>215704659</v>
      </c>
    </row>
    <row r="105" spans="1:3" ht="17.25" customHeight="1" x14ac:dyDescent="0.25">
      <c r="A105" s="192" t="s">
        <v>653</v>
      </c>
      <c r="B105" s="193" t="s">
        <v>315</v>
      </c>
      <c r="C105" s="420">
        <f>SUM(C106:C107)</f>
        <v>539538</v>
      </c>
    </row>
    <row r="106" spans="1:3" ht="48.75" customHeight="1" x14ac:dyDescent="0.25">
      <c r="A106" s="48" t="s">
        <v>655</v>
      </c>
      <c r="B106" s="196" t="s">
        <v>380</v>
      </c>
      <c r="C106" s="421">
        <v>539538</v>
      </c>
    </row>
    <row r="107" spans="1:3" ht="48.75" hidden="1" customHeight="1" x14ac:dyDescent="0.25">
      <c r="A107" s="48" t="s">
        <v>596</v>
      </c>
      <c r="B107" s="196" t="s">
        <v>232</v>
      </c>
      <c r="C107" s="421"/>
    </row>
    <row r="108" spans="1:3" s="9" customFormat="1" ht="17.25" customHeight="1" x14ac:dyDescent="0.25">
      <c r="A108" s="194" t="s">
        <v>654</v>
      </c>
      <c r="B108" s="171" t="s">
        <v>522</v>
      </c>
      <c r="C108" s="419">
        <v>24233576</v>
      </c>
    </row>
    <row r="109" spans="1:3" s="9" customFormat="1" ht="83.25" hidden="1" customHeight="1" x14ac:dyDescent="0.25">
      <c r="A109" s="194" t="s">
        <v>519</v>
      </c>
      <c r="B109" s="190" t="s">
        <v>520</v>
      </c>
      <c r="C109" s="419"/>
    </row>
    <row r="110" spans="1:3" s="9" customFormat="1" ht="47.25" hidden="1" x14ac:dyDescent="0.25">
      <c r="A110" s="194" t="s">
        <v>316</v>
      </c>
      <c r="B110" s="171" t="s">
        <v>521</v>
      </c>
      <c r="C110" s="419"/>
    </row>
    <row r="111" spans="1:3" ht="15.75" x14ac:dyDescent="0.25">
      <c r="A111" s="195"/>
      <c r="B111" s="46" t="s">
        <v>317</v>
      </c>
      <c r="C111" s="427">
        <f>SUM(C83,C14)</f>
        <v>458516122</v>
      </c>
    </row>
  </sheetData>
  <mergeCells count="17">
    <mergeCell ref="B1:C1"/>
    <mergeCell ref="B2:C2"/>
    <mergeCell ref="B3:C3"/>
    <mergeCell ref="B4:C4"/>
    <mergeCell ref="B5:C5"/>
    <mergeCell ref="E89:H89"/>
    <mergeCell ref="B6:C6"/>
    <mergeCell ref="B8:C8"/>
    <mergeCell ref="A10:C10"/>
    <mergeCell ref="A11:C11"/>
    <mergeCell ref="B7:C7"/>
    <mergeCell ref="G23:J23"/>
    <mergeCell ref="E69:H69"/>
    <mergeCell ref="E70:H70"/>
    <mergeCell ref="E71:H71"/>
    <mergeCell ref="E72:H72"/>
    <mergeCell ref="E78:H7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topLeftCell="A82" zoomScaleNormal="100" workbookViewId="0">
      <selection activeCell="D95" sqref="D95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74" t="s">
        <v>896</v>
      </c>
      <c r="C1" s="674"/>
      <c r="D1" s="675"/>
    </row>
    <row r="2" spans="1:10" x14ac:dyDescent="0.25">
      <c r="B2" s="674" t="s">
        <v>245</v>
      </c>
      <c r="C2" s="674"/>
      <c r="D2" s="675"/>
    </row>
    <row r="3" spans="1:10" x14ac:dyDescent="0.25">
      <c r="B3" s="674" t="s">
        <v>246</v>
      </c>
      <c r="C3" s="674"/>
      <c r="D3" s="675"/>
    </row>
    <row r="4" spans="1:10" x14ac:dyDescent="0.25">
      <c r="B4" s="674" t="s">
        <v>247</v>
      </c>
      <c r="C4" s="674"/>
      <c r="D4" s="675"/>
    </row>
    <row r="5" spans="1:10" x14ac:dyDescent="0.25">
      <c r="B5" s="674" t="s">
        <v>853</v>
      </c>
      <c r="C5" s="674"/>
      <c r="D5" s="675"/>
    </row>
    <row r="6" spans="1:10" x14ac:dyDescent="0.25">
      <c r="B6" s="671" t="s">
        <v>854</v>
      </c>
      <c r="C6" s="671"/>
      <c r="D6" s="672"/>
    </row>
    <row r="7" spans="1:10" x14ac:dyDescent="0.25">
      <c r="B7" s="671" t="s">
        <v>855</v>
      </c>
      <c r="C7" s="671"/>
      <c r="D7" s="672"/>
    </row>
    <row r="8" spans="1:10" x14ac:dyDescent="0.25">
      <c r="B8" s="673"/>
      <c r="C8" s="673"/>
      <c r="D8" s="673"/>
    </row>
    <row r="9" spans="1:10" x14ac:dyDescent="0.25">
      <c r="J9" s="4"/>
    </row>
    <row r="10" spans="1:10" ht="15.75" x14ac:dyDescent="0.25">
      <c r="A10" s="677" t="s">
        <v>710</v>
      </c>
      <c r="B10" s="677"/>
      <c r="C10" s="677"/>
      <c r="D10" s="677"/>
      <c r="J10" s="4"/>
    </row>
    <row r="11" spans="1:10" ht="15.75" x14ac:dyDescent="0.25">
      <c r="A11" s="678" t="s">
        <v>856</v>
      </c>
      <c r="B11" s="678"/>
      <c r="C11" s="678"/>
      <c r="D11" s="678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754</v>
      </c>
      <c r="D14" s="10" t="s">
        <v>857</v>
      </c>
    </row>
    <row r="15" spans="1:10" ht="22.5" customHeight="1" x14ac:dyDescent="0.25">
      <c r="A15" s="412" t="s">
        <v>250</v>
      </c>
      <c r="B15" s="46" t="s">
        <v>251</v>
      </c>
      <c r="C15" s="418">
        <f>SUM(C16,C21,C27,C35,C38,C46,C51,C57,C62)</f>
        <v>108696155</v>
      </c>
      <c r="D15" s="418">
        <f>SUM(D16,D21,D27,D35,D38,D46,D51,D57,D62)</f>
        <v>113136084</v>
      </c>
    </row>
    <row r="16" spans="1:10" ht="18.75" customHeight="1" x14ac:dyDescent="0.25">
      <c r="A16" s="170" t="s">
        <v>252</v>
      </c>
      <c r="B16" s="171" t="s">
        <v>253</v>
      </c>
      <c r="C16" s="419">
        <f>SUM(C17)</f>
        <v>81632772</v>
      </c>
      <c r="D16" s="419">
        <f>SUM(D17)</f>
        <v>85701732</v>
      </c>
      <c r="F16" s="484"/>
      <c r="G16" s="484"/>
    </row>
    <row r="17" spans="1:7" ht="17.25" customHeight="1" x14ac:dyDescent="0.25">
      <c r="A17" s="172" t="s">
        <v>254</v>
      </c>
      <c r="B17" s="173" t="s">
        <v>255</v>
      </c>
      <c r="C17" s="420">
        <f>SUM(C18:C20)</f>
        <v>81632772</v>
      </c>
      <c r="D17" s="420">
        <f>SUM(D18:D20)</f>
        <v>85701732</v>
      </c>
      <c r="F17" s="484"/>
      <c r="G17" s="484"/>
    </row>
    <row r="18" spans="1:7" ht="66" x14ac:dyDescent="0.25">
      <c r="A18" s="174" t="s">
        <v>256</v>
      </c>
      <c r="B18" s="49" t="s">
        <v>257</v>
      </c>
      <c r="C18" s="421">
        <v>80662468</v>
      </c>
      <c r="D18" s="421">
        <v>84701209</v>
      </c>
    </row>
    <row r="19" spans="1:7" ht="81.75" customHeight="1" x14ac:dyDescent="0.25">
      <c r="A19" s="61" t="s">
        <v>258</v>
      </c>
      <c r="B19" s="62" t="s">
        <v>259</v>
      </c>
      <c r="C19" s="421">
        <v>587696</v>
      </c>
      <c r="D19" s="421">
        <v>617915</v>
      </c>
    </row>
    <row r="20" spans="1:7" ht="36.75" customHeight="1" x14ac:dyDescent="0.25">
      <c r="A20" s="61" t="s">
        <v>260</v>
      </c>
      <c r="B20" s="62" t="s">
        <v>261</v>
      </c>
      <c r="C20" s="421">
        <v>382608</v>
      </c>
      <c r="D20" s="421">
        <v>382608</v>
      </c>
    </row>
    <row r="21" spans="1:7" ht="31.5" x14ac:dyDescent="0.25">
      <c r="A21" s="175" t="s">
        <v>262</v>
      </c>
      <c r="B21" s="176" t="s">
        <v>263</v>
      </c>
      <c r="C21" s="419">
        <f>SUM(C22)</f>
        <v>7742510</v>
      </c>
      <c r="D21" s="419">
        <f>SUM(D22)</f>
        <v>7933660</v>
      </c>
    </row>
    <row r="22" spans="1:7" ht="31.5" x14ac:dyDescent="0.25">
      <c r="A22" s="177" t="s">
        <v>264</v>
      </c>
      <c r="B22" s="400" t="s">
        <v>265</v>
      </c>
      <c r="C22" s="420">
        <f>SUM(C23:C26)</f>
        <v>7742510</v>
      </c>
      <c r="D22" s="420">
        <f>SUM(D23:D26)</f>
        <v>7933660</v>
      </c>
    </row>
    <row r="23" spans="1:7" ht="80.25" customHeight="1" x14ac:dyDescent="0.25">
      <c r="A23" s="61" t="s">
        <v>669</v>
      </c>
      <c r="B23" s="62" t="s">
        <v>673</v>
      </c>
      <c r="C23" s="421">
        <v>3463980</v>
      </c>
      <c r="D23" s="421">
        <v>3493090</v>
      </c>
    </row>
    <row r="24" spans="1:7" ht="94.5" x14ac:dyDescent="0.25">
      <c r="A24" s="61" t="s">
        <v>670</v>
      </c>
      <c r="B24" s="62" t="s">
        <v>674</v>
      </c>
      <c r="C24" s="421">
        <v>19400</v>
      </c>
      <c r="D24" s="421">
        <v>20180</v>
      </c>
    </row>
    <row r="25" spans="1:7" ht="78.75" customHeight="1" x14ac:dyDescent="0.25">
      <c r="A25" s="61" t="s">
        <v>671</v>
      </c>
      <c r="B25" s="62" t="s">
        <v>675</v>
      </c>
      <c r="C25" s="421">
        <v>4688370</v>
      </c>
      <c r="D25" s="421">
        <v>4868670</v>
      </c>
    </row>
    <row r="26" spans="1:7" ht="79.5" customHeight="1" x14ac:dyDescent="0.25">
      <c r="A26" s="61" t="s">
        <v>672</v>
      </c>
      <c r="B26" s="62" t="s">
        <v>676</v>
      </c>
      <c r="C26" s="421">
        <v>-429240</v>
      </c>
      <c r="D26" s="421">
        <v>-448280</v>
      </c>
    </row>
    <row r="27" spans="1:7" ht="31.5" x14ac:dyDescent="0.25">
      <c r="A27" s="175" t="s">
        <v>266</v>
      </c>
      <c r="B27" s="171" t="s">
        <v>267</v>
      </c>
      <c r="C27" s="419">
        <f>SUM(C28+C31+C33)</f>
        <v>5505190</v>
      </c>
      <c r="D27" s="419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20">
        <f>SUM(C29:C30)</f>
        <v>659516</v>
      </c>
      <c r="D28" s="420">
        <f>SUM(D29:D30)</f>
        <v>687216</v>
      </c>
    </row>
    <row r="29" spans="1:7" ht="31.5" x14ac:dyDescent="0.25">
      <c r="A29" s="279" t="s">
        <v>605</v>
      </c>
      <c r="B29" s="80" t="s">
        <v>495</v>
      </c>
      <c r="C29" s="423">
        <v>578559</v>
      </c>
      <c r="D29" s="423">
        <v>602859</v>
      </c>
    </row>
    <row r="30" spans="1:7" ht="47.25" x14ac:dyDescent="0.25">
      <c r="A30" s="279" t="s">
        <v>606</v>
      </c>
      <c r="B30" s="80" t="s">
        <v>607</v>
      </c>
      <c r="C30" s="423">
        <v>80957</v>
      </c>
      <c r="D30" s="423">
        <v>84357</v>
      </c>
    </row>
    <row r="31" spans="1:7" ht="18" customHeight="1" x14ac:dyDescent="0.25">
      <c r="A31" s="178" t="s">
        <v>268</v>
      </c>
      <c r="B31" s="173" t="s">
        <v>269</v>
      </c>
      <c r="C31" s="420">
        <f>SUM(C32)</f>
        <v>3077977</v>
      </c>
      <c r="D31" s="420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21">
        <v>3077977</v>
      </c>
      <c r="D32" s="421">
        <v>3201096</v>
      </c>
    </row>
    <row r="33" spans="1:4" s="501" customFormat="1" ht="18.75" customHeight="1" x14ac:dyDescent="0.25">
      <c r="A33" s="178" t="s">
        <v>680</v>
      </c>
      <c r="B33" s="173" t="s">
        <v>679</v>
      </c>
      <c r="C33" s="420">
        <f>SUM(C34)</f>
        <v>1767697</v>
      </c>
      <c r="D33" s="420">
        <f>SUM(D34)</f>
        <v>1767697</v>
      </c>
    </row>
    <row r="34" spans="1:4" s="501" customFormat="1" ht="30.75" customHeight="1" x14ac:dyDescent="0.25">
      <c r="A34" s="14" t="s">
        <v>682</v>
      </c>
      <c r="B34" s="179" t="s">
        <v>681</v>
      </c>
      <c r="C34" s="421">
        <v>1767697</v>
      </c>
      <c r="D34" s="421">
        <v>1767697</v>
      </c>
    </row>
    <row r="35" spans="1:4" ht="22.5" customHeight="1" x14ac:dyDescent="0.25">
      <c r="A35" s="175" t="s">
        <v>271</v>
      </c>
      <c r="B35" s="171" t="s">
        <v>272</v>
      </c>
      <c r="C35" s="419">
        <f>SUM(C36 )</f>
        <v>1480530</v>
      </c>
      <c r="D35" s="419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20">
        <f>SUM(C37)</f>
        <v>1480530</v>
      </c>
      <c r="D36" s="420">
        <f>SUM(D37)</f>
        <v>1480530</v>
      </c>
    </row>
    <row r="37" spans="1:4" ht="31.5" x14ac:dyDescent="0.25">
      <c r="A37" s="14" t="s">
        <v>275</v>
      </c>
      <c r="B37" s="13" t="s">
        <v>276</v>
      </c>
      <c r="C37" s="421">
        <v>1480530</v>
      </c>
      <c r="D37" s="421">
        <v>1480530</v>
      </c>
    </row>
    <row r="38" spans="1:4" ht="31.5" x14ac:dyDescent="0.25">
      <c r="A38" s="175" t="s">
        <v>277</v>
      </c>
      <c r="B38" s="130" t="s">
        <v>278</v>
      </c>
      <c r="C38" s="419">
        <f>SUM(C39,C41)</f>
        <v>7596468</v>
      </c>
      <c r="D38" s="419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20">
        <f>SUM(C40)</f>
        <v>0</v>
      </c>
      <c r="D39" s="420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24"/>
      <c r="D40" s="424"/>
    </row>
    <row r="41" spans="1:4" ht="78.75" x14ac:dyDescent="0.25">
      <c r="A41" s="178" t="s">
        <v>285</v>
      </c>
      <c r="B41" s="173" t="s">
        <v>286</v>
      </c>
      <c r="C41" s="420">
        <f>SUM(C42:C45)</f>
        <v>7596468</v>
      </c>
      <c r="D41" s="420">
        <f>SUM(D42:D45)</f>
        <v>7596468</v>
      </c>
    </row>
    <row r="42" spans="1:4" ht="78.75" x14ac:dyDescent="0.25">
      <c r="A42" s="14" t="s">
        <v>614</v>
      </c>
      <c r="B42" s="13" t="s">
        <v>615</v>
      </c>
      <c r="C42" s="421">
        <v>6381634</v>
      </c>
      <c r="D42" s="421">
        <v>6381634</v>
      </c>
    </row>
    <row r="43" spans="1:4" ht="63" x14ac:dyDescent="0.25">
      <c r="A43" s="14" t="s">
        <v>287</v>
      </c>
      <c r="B43" s="13" t="s">
        <v>288</v>
      </c>
      <c r="C43" s="421">
        <v>245832</v>
      </c>
      <c r="D43" s="421">
        <v>245832</v>
      </c>
    </row>
    <row r="44" spans="1:4" ht="63" x14ac:dyDescent="0.25">
      <c r="A44" s="183" t="s">
        <v>60</v>
      </c>
      <c r="B44" s="49" t="s">
        <v>61</v>
      </c>
      <c r="C44" s="421">
        <v>876813</v>
      </c>
      <c r="D44" s="421">
        <v>876813</v>
      </c>
    </row>
    <row r="45" spans="1:4" ht="31.5" x14ac:dyDescent="0.25">
      <c r="A45" s="14" t="s">
        <v>563</v>
      </c>
      <c r="B45" s="13" t="s">
        <v>597</v>
      </c>
      <c r="C45" s="421">
        <v>92189</v>
      </c>
      <c r="D45" s="421">
        <v>92189</v>
      </c>
    </row>
    <row r="46" spans="1:4" ht="31.5" x14ac:dyDescent="0.25">
      <c r="A46" s="175" t="s">
        <v>289</v>
      </c>
      <c r="B46" s="171" t="s">
        <v>290</v>
      </c>
      <c r="C46" s="419">
        <f>SUM(C47)</f>
        <v>9120</v>
      </c>
      <c r="D46" s="419">
        <f>SUM(D47)</f>
        <v>9120</v>
      </c>
    </row>
    <row r="47" spans="1:4" ht="31.5" x14ac:dyDescent="0.25">
      <c r="A47" s="184" t="s">
        <v>291</v>
      </c>
      <c r="B47" s="185" t="s">
        <v>292</v>
      </c>
      <c r="C47" s="422">
        <f>SUM(C48:C50)</f>
        <v>9120</v>
      </c>
      <c r="D47" s="422">
        <f>SUM(D48:D50)</f>
        <v>9120</v>
      </c>
    </row>
    <row r="48" spans="1:4" ht="31.5" x14ac:dyDescent="0.25">
      <c r="A48" s="63" t="s">
        <v>293</v>
      </c>
      <c r="B48" s="186" t="s">
        <v>294</v>
      </c>
      <c r="C48" s="425">
        <v>9120</v>
      </c>
      <c r="D48" s="425">
        <v>9120</v>
      </c>
    </row>
    <row r="49" spans="1:4" ht="15.75" hidden="1" x14ac:dyDescent="0.25">
      <c r="A49" s="188" t="s">
        <v>631</v>
      </c>
      <c r="B49" s="188" t="s">
        <v>633</v>
      </c>
      <c r="C49" s="423"/>
      <c r="D49" s="423"/>
    </row>
    <row r="50" spans="1:4" ht="15.75" hidden="1" x14ac:dyDescent="0.25">
      <c r="A50" s="188" t="s">
        <v>632</v>
      </c>
      <c r="B50" s="411" t="s">
        <v>634</v>
      </c>
      <c r="C50" s="423"/>
      <c r="D50" s="426"/>
    </row>
    <row r="51" spans="1:4" ht="31.5" x14ac:dyDescent="0.25">
      <c r="A51" s="175" t="s">
        <v>299</v>
      </c>
      <c r="B51" s="171" t="s">
        <v>677</v>
      </c>
      <c r="C51" s="419">
        <f>SUM(C52,C54)</f>
        <v>4091847</v>
      </c>
      <c r="D51" s="419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20">
        <f>SUM(C53)</f>
        <v>3943642</v>
      </c>
      <c r="D52" s="420">
        <f>SUM(D53)</f>
        <v>3943642</v>
      </c>
    </row>
    <row r="53" spans="1:4" ht="31.5" x14ac:dyDescent="0.25">
      <c r="A53" s="14" t="s">
        <v>65</v>
      </c>
      <c r="B53" s="13" t="s">
        <v>302</v>
      </c>
      <c r="C53" s="421">
        <v>3943642</v>
      </c>
      <c r="D53" s="421">
        <v>3943642</v>
      </c>
    </row>
    <row r="54" spans="1:4" ht="15.75" x14ac:dyDescent="0.25">
      <c r="A54" s="189" t="s">
        <v>303</v>
      </c>
      <c r="B54" s="173" t="s">
        <v>304</v>
      </c>
      <c r="C54" s="420">
        <f>SUM(C55:C56)</f>
        <v>148205</v>
      </c>
      <c r="D54" s="420">
        <f>SUM(D55:D56)</f>
        <v>148205</v>
      </c>
    </row>
    <row r="55" spans="1:4" ht="31.5" x14ac:dyDescent="0.25">
      <c r="A55" s="14" t="s">
        <v>73</v>
      </c>
      <c r="B55" s="13" t="s">
        <v>305</v>
      </c>
      <c r="C55" s="421">
        <v>148205</v>
      </c>
      <c r="D55" s="421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21"/>
      <c r="D56" s="421"/>
    </row>
    <row r="57" spans="1:4" ht="27" customHeight="1" x14ac:dyDescent="0.25">
      <c r="A57" s="175" t="s">
        <v>306</v>
      </c>
      <c r="B57" s="171" t="s">
        <v>307</v>
      </c>
      <c r="C57" s="419">
        <f>SUM(C58 )</f>
        <v>321000</v>
      </c>
      <c r="D57" s="419">
        <f>SUM(D58 )</f>
        <v>350000</v>
      </c>
    </row>
    <row r="58" spans="1:4" ht="31.5" x14ac:dyDescent="0.25">
      <c r="A58" s="178" t="s">
        <v>308</v>
      </c>
      <c r="B58" s="173" t="s">
        <v>613</v>
      </c>
      <c r="C58" s="420">
        <f>SUM(C59:C61)</f>
        <v>321000</v>
      </c>
      <c r="D58" s="420">
        <f>SUM(D59:D60)</f>
        <v>350000</v>
      </c>
    </row>
    <row r="59" spans="1:4" ht="47.25" x14ac:dyDescent="0.25">
      <c r="A59" s="183" t="s">
        <v>617</v>
      </c>
      <c r="B59" s="49" t="s">
        <v>616</v>
      </c>
      <c r="C59" s="421">
        <v>250000</v>
      </c>
      <c r="D59" s="421">
        <v>300000</v>
      </c>
    </row>
    <row r="60" spans="1:4" ht="31.5" x14ac:dyDescent="0.25">
      <c r="A60" s="183" t="s">
        <v>309</v>
      </c>
      <c r="B60" s="49" t="s">
        <v>310</v>
      </c>
      <c r="C60" s="421">
        <v>50000</v>
      </c>
      <c r="D60" s="421">
        <v>50000</v>
      </c>
    </row>
    <row r="61" spans="1:4" s="658" customFormat="1" ht="47.25" x14ac:dyDescent="0.25">
      <c r="A61" s="183" t="s">
        <v>564</v>
      </c>
      <c r="B61" s="49" t="s">
        <v>565</v>
      </c>
      <c r="C61" s="421">
        <v>21000</v>
      </c>
      <c r="D61" s="421">
        <v>21000</v>
      </c>
    </row>
    <row r="62" spans="1:4" s="570" customFormat="1" ht="31.5" x14ac:dyDescent="0.25">
      <c r="A62" s="175" t="s">
        <v>759</v>
      </c>
      <c r="B62" s="171" t="s">
        <v>760</v>
      </c>
      <c r="C62" s="419">
        <f>SUM(C63+C73 )</f>
        <v>316718</v>
      </c>
      <c r="D62" s="419">
        <f>SUM(D63+D73 )</f>
        <v>316718</v>
      </c>
    </row>
    <row r="63" spans="1:4" s="570" customFormat="1" ht="31.5" x14ac:dyDescent="0.25">
      <c r="A63" s="178" t="s">
        <v>761</v>
      </c>
      <c r="B63" s="173" t="s">
        <v>762</v>
      </c>
      <c r="C63" s="420">
        <f>SUM(C64:C72)</f>
        <v>159759</v>
      </c>
      <c r="D63" s="420">
        <f>SUM(D64:D72)</f>
        <v>159759</v>
      </c>
    </row>
    <row r="64" spans="1:4" s="658" customFormat="1" ht="63" x14ac:dyDescent="0.25">
      <c r="A64" s="183" t="s">
        <v>764</v>
      </c>
      <c r="B64" s="571" t="s">
        <v>763</v>
      </c>
      <c r="C64" s="421">
        <v>3750</v>
      </c>
      <c r="D64" s="421">
        <v>3750</v>
      </c>
    </row>
    <row r="65" spans="1:8" s="658" customFormat="1" ht="78.75" x14ac:dyDescent="0.25">
      <c r="A65" s="183" t="s">
        <v>766</v>
      </c>
      <c r="B65" s="571" t="s">
        <v>765</v>
      </c>
      <c r="C65" s="421">
        <v>29458</v>
      </c>
      <c r="D65" s="421">
        <v>29458</v>
      </c>
    </row>
    <row r="66" spans="1:8" s="658" customFormat="1" ht="63" x14ac:dyDescent="0.25">
      <c r="A66" s="183" t="s">
        <v>828</v>
      </c>
      <c r="B66" s="571" t="s">
        <v>832</v>
      </c>
      <c r="C66" s="421">
        <v>10000</v>
      </c>
      <c r="D66" s="421">
        <v>10000</v>
      </c>
      <c r="E66" s="676"/>
      <c r="F66" s="676"/>
      <c r="G66" s="676"/>
      <c r="H66" s="676"/>
    </row>
    <row r="67" spans="1:8" s="658" customFormat="1" ht="63" x14ac:dyDescent="0.25">
      <c r="A67" s="183" t="s">
        <v>829</v>
      </c>
      <c r="B67" s="571" t="s">
        <v>833</v>
      </c>
      <c r="C67" s="421">
        <v>6000</v>
      </c>
      <c r="D67" s="421">
        <v>6000</v>
      </c>
      <c r="E67" s="676"/>
      <c r="F67" s="676"/>
      <c r="G67" s="676"/>
      <c r="H67" s="676"/>
    </row>
    <row r="68" spans="1:8" s="658" customFormat="1" ht="78.75" x14ac:dyDescent="0.25">
      <c r="A68" s="183" t="s">
        <v>830</v>
      </c>
      <c r="B68" s="571" t="s">
        <v>834</v>
      </c>
      <c r="C68" s="421">
        <v>3000</v>
      </c>
      <c r="D68" s="421">
        <v>3000</v>
      </c>
      <c r="E68" s="676"/>
      <c r="F68" s="676"/>
      <c r="G68" s="676"/>
      <c r="H68" s="676"/>
    </row>
    <row r="69" spans="1:8" s="658" customFormat="1" ht="94.5" x14ac:dyDescent="0.25">
      <c r="A69" s="183" t="s">
        <v>831</v>
      </c>
      <c r="B69" s="571" t="s">
        <v>835</v>
      </c>
      <c r="C69" s="421">
        <v>1500</v>
      </c>
      <c r="D69" s="421">
        <v>1500</v>
      </c>
      <c r="E69" s="676"/>
      <c r="F69" s="676"/>
      <c r="G69" s="676"/>
      <c r="H69" s="676"/>
    </row>
    <row r="70" spans="1:8" s="658" customFormat="1" ht="63" x14ac:dyDescent="0.25">
      <c r="A70" s="183" t="s">
        <v>770</v>
      </c>
      <c r="B70" s="571" t="s">
        <v>769</v>
      </c>
      <c r="C70" s="421">
        <v>3000</v>
      </c>
      <c r="D70" s="421">
        <v>3000</v>
      </c>
    </row>
    <row r="71" spans="1:8" s="658" customFormat="1" ht="63" x14ac:dyDescent="0.25">
      <c r="A71" s="183" t="s">
        <v>768</v>
      </c>
      <c r="B71" s="571" t="s">
        <v>767</v>
      </c>
      <c r="C71" s="421">
        <v>5000</v>
      </c>
      <c r="D71" s="421">
        <v>5000</v>
      </c>
    </row>
    <row r="72" spans="1:8" s="658" customFormat="1" ht="67.5" customHeight="1" x14ac:dyDescent="0.25">
      <c r="A72" s="183" t="s">
        <v>772</v>
      </c>
      <c r="B72" s="571" t="s">
        <v>771</v>
      </c>
      <c r="C72" s="421">
        <v>98051</v>
      </c>
      <c r="D72" s="421">
        <v>98051</v>
      </c>
    </row>
    <row r="73" spans="1:8" s="570" customFormat="1" ht="94.5" x14ac:dyDescent="0.25">
      <c r="A73" s="178" t="s">
        <v>774</v>
      </c>
      <c r="B73" s="173" t="s">
        <v>773</v>
      </c>
      <c r="C73" s="420">
        <f>SUM(C74)</f>
        <v>156959</v>
      </c>
      <c r="D73" s="420">
        <f>SUM(D74)</f>
        <v>156959</v>
      </c>
    </row>
    <row r="74" spans="1:8" s="570" customFormat="1" ht="63" x14ac:dyDescent="0.25">
      <c r="A74" s="183" t="s">
        <v>775</v>
      </c>
      <c r="B74" s="49" t="s">
        <v>776</v>
      </c>
      <c r="C74" s="421">
        <v>156959</v>
      </c>
      <c r="D74" s="421">
        <v>156959</v>
      </c>
    </row>
    <row r="75" spans="1:8" ht="31.5" x14ac:dyDescent="0.25">
      <c r="A75" s="367" t="s">
        <v>62</v>
      </c>
      <c r="B75" s="206" t="s">
        <v>311</v>
      </c>
      <c r="C75" s="427">
        <f>SUM(C76,C94)</f>
        <v>312267020</v>
      </c>
      <c r="D75" s="427">
        <f>SUM(D76,D94)</f>
        <v>317867783</v>
      </c>
    </row>
    <row r="76" spans="1:8" ht="31.5" x14ac:dyDescent="0.25">
      <c r="A76" s="175" t="s">
        <v>312</v>
      </c>
      <c r="B76" s="171" t="s">
        <v>523</v>
      </c>
      <c r="C76" s="419">
        <f>SUM(C77+C79+C86)</f>
        <v>295207606</v>
      </c>
      <c r="D76" s="419">
        <f>SUM(D77+D79+D86)</f>
        <v>301495432</v>
      </c>
    </row>
    <row r="77" spans="1:8" ht="19.5" customHeight="1" x14ac:dyDescent="0.25">
      <c r="A77" s="191" t="s">
        <v>641</v>
      </c>
      <c r="B77" s="173" t="s">
        <v>636</v>
      </c>
      <c r="C77" s="420">
        <f>SUM(C78)</f>
        <v>19834724</v>
      </c>
      <c r="D77" s="420">
        <f>SUM(D78)</f>
        <v>16132515</v>
      </c>
    </row>
    <row r="78" spans="1:8" ht="31.5" x14ac:dyDescent="0.25">
      <c r="A78" s="14" t="s">
        <v>642</v>
      </c>
      <c r="B78" s="13" t="s">
        <v>63</v>
      </c>
      <c r="C78" s="421">
        <v>19834724</v>
      </c>
      <c r="D78" s="421">
        <v>16132515</v>
      </c>
    </row>
    <row r="79" spans="1:8" ht="31.5" x14ac:dyDescent="0.25">
      <c r="A79" s="178" t="s">
        <v>700</v>
      </c>
      <c r="B79" s="173" t="s">
        <v>363</v>
      </c>
      <c r="C79" s="420">
        <f>SUM(C80:C85)</f>
        <v>5279024</v>
      </c>
      <c r="D79" s="420">
        <f>SUM(D80:D85)</f>
        <v>11089829</v>
      </c>
    </row>
    <row r="80" spans="1:8" ht="46.5" customHeight="1" x14ac:dyDescent="0.25">
      <c r="A80" s="14" t="s">
        <v>722</v>
      </c>
      <c r="B80" s="62" t="s">
        <v>379</v>
      </c>
      <c r="C80" s="421"/>
      <c r="D80" s="421"/>
    </row>
    <row r="81" spans="1:8" ht="66" customHeight="1" x14ac:dyDescent="0.25">
      <c r="A81" s="13" t="s">
        <v>711</v>
      </c>
      <c r="B81" s="84" t="s">
        <v>712</v>
      </c>
      <c r="C81" s="421"/>
      <c r="D81" s="421">
        <v>2996712</v>
      </c>
    </row>
    <row r="82" spans="1:8" s="644" customFormat="1" ht="51" customHeight="1" x14ac:dyDescent="0.25">
      <c r="A82" s="13" t="s">
        <v>725</v>
      </c>
      <c r="B82" s="200" t="s">
        <v>726</v>
      </c>
      <c r="C82" s="421">
        <v>3781130</v>
      </c>
      <c r="D82" s="421">
        <v>3895257</v>
      </c>
      <c r="E82" s="645"/>
      <c r="F82" s="645"/>
      <c r="G82" s="645"/>
      <c r="H82" s="645"/>
    </row>
    <row r="83" spans="1:8" ht="47.25" x14ac:dyDescent="0.25">
      <c r="A83" s="13" t="s">
        <v>713</v>
      </c>
      <c r="B83" s="200" t="s">
        <v>907</v>
      </c>
      <c r="C83" s="421"/>
      <c r="D83" s="421">
        <v>1592431</v>
      </c>
    </row>
    <row r="84" spans="1:8" ht="47.25" hidden="1" x14ac:dyDescent="0.25">
      <c r="A84" s="48" t="s">
        <v>714</v>
      </c>
      <c r="B84" s="200" t="s">
        <v>715</v>
      </c>
      <c r="C84" s="421"/>
      <c r="D84" s="421"/>
    </row>
    <row r="85" spans="1:8" ht="18" customHeight="1" x14ac:dyDescent="0.25">
      <c r="A85" s="14" t="s">
        <v>646</v>
      </c>
      <c r="B85" s="13" t="s">
        <v>364</v>
      </c>
      <c r="C85" s="421">
        <v>1497894</v>
      </c>
      <c r="D85" s="421">
        <v>2605429</v>
      </c>
    </row>
    <row r="86" spans="1:8" ht="20.25" customHeight="1" x14ac:dyDescent="0.25">
      <c r="A86" s="178" t="s">
        <v>647</v>
      </c>
      <c r="B86" s="173" t="s">
        <v>815</v>
      </c>
      <c r="C86" s="420">
        <f>SUM(C87:C93)</f>
        <v>270093858</v>
      </c>
      <c r="D86" s="420">
        <f>SUM(D87:D93)</f>
        <v>274273088</v>
      </c>
    </row>
    <row r="87" spans="1:8" ht="47.25" x14ac:dyDescent="0.25">
      <c r="A87" s="14" t="s">
        <v>648</v>
      </c>
      <c r="B87" s="13" t="s">
        <v>313</v>
      </c>
      <c r="C87" s="421">
        <v>45070</v>
      </c>
      <c r="D87" s="421">
        <v>45070</v>
      </c>
    </row>
    <row r="88" spans="1:8" ht="37.5" customHeight="1" x14ac:dyDescent="0.25">
      <c r="A88" s="14" t="s">
        <v>649</v>
      </c>
      <c r="B88" s="13" t="s">
        <v>314</v>
      </c>
      <c r="C88" s="421">
        <v>5108084</v>
      </c>
      <c r="D88" s="421">
        <v>5277352</v>
      </c>
    </row>
    <row r="89" spans="1:8" s="659" customFormat="1" ht="50.25" customHeight="1" x14ac:dyDescent="0.25">
      <c r="A89" s="14" t="s">
        <v>905</v>
      </c>
      <c r="B89" s="62" t="s">
        <v>906</v>
      </c>
      <c r="C89" s="421"/>
      <c r="D89" s="421">
        <v>2042099</v>
      </c>
    </row>
    <row r="90" spans="1:8" s="630" customFormat="1" ht="34.5" customHeight="1" x14ac:dyDescent="0.25">
      <c r="A90" s="47" t="s">
        <v>746</v>
      </c>
      <c r="B90" s="196" t="s">
        <v>745</v>
      </c>
      <c r="C90" s="421">
        <v>37508771</v>
      </c>
      <c r="D90" s="421">
        <v>39869771</v>
      </c>
    </row>
    <row r="91" spans="1:8" ht="48.75" customHeight="1" x14ac:dyDescent="0.25">
      <c r="A91" s="47" t="s">
        <v>747</v>
      </c>
      <c r="B91" s="196" t="s">
        <v>748</v>
      </c>
      <c r="C91" s="421">
        <v>11718000</v>
      </c>
      <c r="D91" s="421">
        <v>11718000</v>
      </c>
    </row>
    <row r="92" spans="1:8" ht="17.25" customHeight="1" x14ac:dyDescent="0.25">
      <c r="A92" s="47" t="s">
        <v>651</v>
      </c>
      <c r="B92" s="48" t="s">
        <v>623</v>
      </c>
      <c r="C92" s="421">
        <v>836000</v>
      </c>
      <c r="D92" s="421">
        <v>870000</v>
      </c>
    </row>
    <row r="93" spans="1:8" ht="20.25" customHeight="1" x14ac:dyDescent="0.25">
      <c r="A93" s="14" t="s">
        <v>652</v>
      </c>
      <c r="B93" s="13" t="s">
        <v>64</v>
      </c>
      <c r="C93" s="421">
        <v>214877933</v>
      </c>
      <c r="D93" s="421">
        <v>214450796</v>
      </c>
    </row>
    <row r="94" spans="1:8" s="9" customFormat="1" ht="18" customHeight="1" x14ac:dyDescent="0.25">
      <c r="A94" s="194" t="s">
        <v>654</v>
      </c>
      <c r="B94" s="171" t="s">
        <v>522</v>
      </c>
      <c r="C94" s="428">
        <v>17059414</v>
      </c>
      <c r="D94" s="428">
        <v>16372351</v>
      </c>
    </row>
    <row r="95" spans="1:8" ht="15.75" x14ac:dyDescent="0.25">
      <c r="A95" s="195"/>
      <c r="B95" s="46" t="s">
        <v>317</v>
      </c>
      <c r="C95" s="427">
        <f>SUM(C75,C15)</f>
        <v>420963175</v>
      </c>
      <c r="D95" s="427">
        <f>SUM(D75,D15)</f>
        <v>431003867</v>
      </c>
    </row>
  </sheetData>
  <mergeCells count="14">
    <mergeCell ref="E66:H66"/>
    <mergeCell ref="E67:H67"/>
    <mergeCell ref="E68:H68"/>
    <mergeCell ref="E69:H69"/>
    <mergeCell ref="B7:D7"/>
    <mergeCell ref="B8:D8"/>
    <mergeCell ref="A10:D10"/>
    <mergeCell ref="A11:D11"/>
    <mergeCell ref="B6:D6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2"/>
  <sheetViews>
    <sheetView zoomScale="95" zoomScaleNormal="95" workbookViewId="0">
      <selection activeCell="H273" sqref="H273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4" customWidth="1"/>
    <col min="9" max="9" width="11" customWidth="1"/>
    <col min="10" max="10" width="9.85546875" customWidth="1"/>
  </cols>
  <sheetData>
    <row r="1" spans="1:8" x14ac:dyDescent="0.25">
      <c r="C1" s="368" t="s">
        <v>897</v>
      </c>
      <c r="D1" s="368"/>
      <c r="E1" s="368"/>
      <c r="F1" s="1"/>
    </row>
    <row r="2" spans="1:8" x14ac:dyDescent="0.25">
      <c r="C2" s="368" t="s">
        <v>7</v>
      </c>
      <c r="D2" s="368"/>
      <c r="E2" s="368"/>
    </row>
    <row r="3" spans="1:8" x14ac:dyDescent="0.25">
      <c r="C3" s="368" t="s">
        <v>6</v>
      </c>
      <c r="D3" s="368"/>
      <c r="E3" s="368"/>
    </row>
    <row r="4" spans="1:8" x14ac:dyDescent="0.25">
      <c r="C4" s="368" t="s">
        <v>92</v>
      </c>
      <c r="D4" s="368"/>
      <c r="E4" s="368"/>
    </row>
    <row r="5" spans="1:8" x14ac:dyDescent="0.25">
      <c r="C5" s="368" t="s">
        <v>858</v>
      </c>
      <c r="D5" s="368"/>
      <c r="E5" s="368"/>
    </row>
    <row r="6" spans="1:8" x14ac:dyDescent="0.25">
      <c r="C6" s="368" t="s">
        <v>859</v>
      </c>
      <c r="D6" s="368"/>
      <c r="E6" s="368"/>
    </row>
    <row r="7" spans="1:8" x14ac:dyDescent="0.25">
      <c r="C7" s="4" t="s">
        <v>860</v>
      </c>
      <c r="D7" s="4"/>
      <c r="E7" s="4"/>
    </row>
    <row r="8" spans="1:8" x14ac:dyDescent="0.25">
      <c r="C8" s="633"/>
      <c r="D8" s="368"/>
      <c r="E8" s="368"/>
    </row>
    <row r="9" spans="1:8" x14ac:dyDescent="0.25">
      <c r="C9" s="368"/>
      <c r="D9" s="368"/>
      <c r="E9" s="368"/>
    </row>
    <row r="10" spans="1:8" ht="18.75" customHeight="1" x14ac:dyDescent="0.25">
      <c r="A10" s="679" t="s">
        <v>861</v>
      </c>
      <c r="B10" s="679"/>
      <c r="C10" s="679"/>
      <c r="D10" s="679"/>
      <c r="E10" s="679"/>
      <c r="F10" s="679"/>
      <c r="G10" s="679"/>
    </row>
    <row r="11" spans="1:8" ht="18.75" customHeight="1" x14ac:dyDescent="0.25">
      <c r="A11" s="679"/>
      <c r="B11" s="679"/>
      <c r="C11" s="679"/>
      <c r="D11" s="679"/>
      <c r="E11" s="679"/>
      <c r="F11" s="679"/>
      <c r="G11" s="679"/>
    </row>
    <row r="12" spans="1:8" ht="63" customHeight="1" x14ac:dyDescent="0.25">
      <c r="A12" s="679"/>
      <c r="B12" s="679"/>
      <c r="C12" s="679"/>
      <c r="D12" s="679"/>
      <c r="E12" s="679"/>
      <c r="F12" s="679"/>
      <c r="G12" s="679"/>
    </row>
    <row r="13" spans="1:8" ht="15.75" x14ac:dyDescent="0.25">
      <c r="B13" s="359"/>
      <c r="H13" s="484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80" t="s">
        <v>3</v>
      </c>
      <c r="E14" s="681"/>
      <c r="F14" s="682"/>
      <c r="G14" s="50" t="s">
        <v>4</v>
      </c>
      <c r="H14" s="434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SUM(H16,H164,H179,H225,H247,H416,H486,H601,H609,H480)</f>
        <v>468516122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SUM(H17,H22,H36,H82,H99,H104,H77)</f>
        <v>34557555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1255686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>SUM(H24)</f>
        <v>83000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>SUM(H25)</f>
        <v>83000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>SUM(H26)</f>
        <v>83000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>SUM(H27)</f>
        <v>83000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SUM(прил7!I278)</f>
        <v>83000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SUM(прил7!I282)</f>
        <v>697604</v>
      </c>
    </row>
    <row r="32" spans="1:8" s="545" customFormat="1" ht="18" customHeight="1" x14ac:dyDescent="0.25">
      <c r="A32" s="84" t="s">
        <v>718</v>
      </c>
      <c r="B32" s="2" t="s">
        <v>10</v>
      </c>
      <c r="C32" s="2" t="s">
        <v>15</v>
      </c>
      <c r="D32" s="223" t="s">
        <v>716</v>
      </c>
      <c r="E32" s="224" t="s">
        <v>383</v>
      </c>
      <c r="F32" s="225" t="s">
        <v>384</v>
      </c>
      <c r="G32" s="2"/>
      <c r="H32" s="436">
        <f>SUM(H33)</f>
        <v>475082</v>
      </c>
    </row>
    <row r="33" spans="1:8" s="545" customFormat="1" ht="33" customHeight="1" x14ac:dyDescent="0.25">
      <c r="A33" s="84" t="s">
        <v>719</v>
      </c>
      <c r="B33" s="2" t="s">
        <v>10</v>
      </c>
      <c r="C33" s="2" t="s">
        <v>15</v>
      </c>
      <c r="D33" s="223" t="s">
        <v>716</v>
      </c>
      <c r="E33" s="224" t="s">
        <v>383</v>
      </c>
      <c r="F33" s="225" t="s">
        <v>717</v>
      </c>
      <c r="G33" s="2"/>
      <c r="H33" s="436">
        <f>SUM(H34:H35)</f>
        <v>475082</v>
      </c>
    </row>
    <row r="34" spans="1:8" s="54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716</v>
      </c>
      <c r="E34" s="224" t="s">
        <v>383</v>
      </c>
      <c r="F34" s="225" t="s">
        <v>717</v>
      </c>
      <c r="G34" s="2" t="s">
        <v>13</v>
      </c>
      <c r="H34" s="434">
        <f>SUM(прил7!I285)</f>
        <v>450082</v>
      </c>
    </row>
    <row r="35" spans="1:8" s="54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716</v>
      </c>
      <c r="E35" s="224" t="s">
        <v>383</v>
      </c>
      <c r="F35" s="225" t="s">
        <v>717</v>
      </c>
      <c r="G35" s="2" t="s">
        <v>16</v>
      </c>
      <c r="H35" s="434">
        <f>SUM(прил7!I286)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39">
        <f>SUM(H37,H50,H55,H60,H67,H72+H44)</f>
        <v>18851377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32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33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33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33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34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33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34">
        <f>SUM(прил7!I29)</f>
        <v>8000</v>
      </c>
    </row>
    <row r="44" spans="1:8" ht="49.5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32">
        <f>SUM(H45)</f>
        <v>0</v>
      </c>
    </row>
    <row r="45" spans="1:8" ht="66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33">
        <f>SUM(H46)</f>
        <v>0</v>
      </c>
    </row>
    <row r="46" spans="1:8" ht="48.75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33">
        <f>SUM(+H47)</f>
        <v>0</v>
      </c>
    </row>
    <row r="47" spans="1:8" ht="17.25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33">
        <f>SUM(H48:H49)</f>
        <v>0</v>
      </c>
    </row>
    <row r="48" spans="1:8" ht="30.75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35">
        <f>SUM(прил7!I36)</f>
        <v>0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35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32">
        <f>SUM(H51)</f>
        <v>987020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33">
        <f>SUM(H52)</f>
        <v>987020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33">
        <f>SUM(H53)</f>
        <v>987020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33">
        <f>SUM(H54)</f>
        <v>987020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35">
        <f>SUM(прил7!I42)</f>
        <v>987020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32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33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33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33">
        <f>SUM(H59)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35">
        <f>SUM(прил7!I47)</f>
        <v>191079</v>
      </c>
    </row>
    <row r="60" spans="1:8" ht="34.5" customHeight="1" x14ac:dyDescent="0.25">
      <c r="A60" s="93" t="s">
        <v>112</v>
      </c>
      <c r="B60" s="28" t="s">
        <v>10</v>
      </c>
      <c r="C60" s="28" t="s">
        <v>20</v>
      </c>
      <c r="D60" s="220" t="s">
        <v>398</v>
      </c>
      <c r="E60" s="221" t="s">
        <v>383</v>
      </c>
      <c r="F60" s="222" t="s">
        <v>384</v>
      </c>
      <c r="G60" s="28"/>
      <c r="H60" s="432">
        <f>SUM(H61)</f>
        <v>669400</v>
      </c>
    </row>
    <row r="61" spans="1:8" ht="48.75" customHeight="1" x14ac:dyDescent="0.25">
      <c r="A61" s="89" t="s">
        <v>113</v>
      </c>
      <c r="B61" s="2" t="s">
        <v>10</v>
      </c>
      <c r="C61" s="2" t="s">
        <v>20</v>
      </c>
      <c r="D61" s="223" t="s">
        <v>185</v>
      </c>
      <c r="E61" s="224" t="s">
        <v>383</v>
      </c>
      <c r="F61" s="225" t="s">
        <v>384</v>
      </c>
      <c r="G61" s="2"/>
      <c r="H61" s="433">
        <f>SUM(H62)</f>
        <v>669400</v>
      </c>
    </row>
    <row r="62" spans="1:8" ht="48.75" customHeight="1" x14ac:dyDescent="0.25">
      <c r="A62" s="90" t="s">
        <v>397</v>
      </c>
      <c r="B62" s="2" t="s">
        <v>10</v>
      </c>
      <c r="C62" s="2" t="s">
        <v>20</v>
      </c>
      <c r="D62" s="223" t="s">
        <v>185</v>
      </c>
      <c r="E62" s="224" t="s">
        <v>10</v>
      </c>
      <c r="F62" s="225" t="s">
        <v>384</v>
      </c>
      <c r="G62" s="2"/>
      <c r="H62" s="433">
        <f>SUM(H63+H65)</f>
        <v>669400</v>
      </c>
    </row>
    <row r="63" spans="1:8" ht="47.25" x14ac:dyDescent="0.25">
      <c r="A63" s="84" t="s">
        <v>611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399</v>
      </c>
      <c r="G63" s="2"/>
      <c r="H63" s="433">
        <f>SUM(H64)</f>
        <v>334700</v>
      </c>
    </row>
    <row r="64" spans="1:8" ht="45.75" customHeight="1" x14ac:dyDescent="0.25">
      <c r="A64" s="84" t="s">
        <v>76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 t="s">
        <v>13</v>
      </c>
      <c r="H64" s="434">
        <f>SUM(прил7!I52)</f>
        <v>334700</v>
      </c>
    </row>
    <row r="65" spans="1:8" ht="31.5" x14ac:dyDescent="0.25">
      <c r="A65" s="84" t="s">
        <v>79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400</v>
      </c>
      <c r="G65" s="2"/>
      <c r="H65" s="433">
        <f>SUM(H66)</f>
        <v>334700</v>
      </c>
    </row>
    <row r="66" spans="1:8" ht="48.75" customHeight="1" x14ac:dyDescent="0.25">
      <c r="A66" s="84" t="s">
        <v>76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 t="s">
        <v>13</v>
      </c>
      <c r="H66" s="435">
        <f>SUM(прил7!I54)</f>
        <v>334700</v>
      </c>
    </row>
    <row r="67" spans="1:8" ht="31.5" x14ac:dyDescent="0.25">
      <c r="A67" s="75" t="s">
        <v>114</v>
      </c>
      <c r="B67" s="28" t="s">
        <v>10</v>
      </c>
      <c r="C67" s="28" t="s">
        <v>20</v>
      </c>
      <c r="D67" s="220" t="s">
        <v>186</v>
      </c>
      <c r="E67" s="221" t="s">
        <v>383</v>
      </c>
      <c r="F67" s="222" t="s">
        <v>384</v>
      </c>
      <c r="G67" s="28"/>
      <c r="H67" s="432">
        <f>SUM(H68)</f>
        <v>334700</v>
      </c>
    </row>
    <row r="68" spans="1:8" ht="49.5" customHeight="1" x14ac:dyDescent="0.25">
      <c r="A68" s="76" t="s">
        <v>115</v>
      </c>
      <c r="B68" s="2" t="s">
        <v>10</v>
      </c>
      <c r="C68" s="2" t="s">
        <v>20</v>
      </c>
      <c r="D68" s="223" t="s">
        <v>187</v>
      </c>
      <c r="E68" s="224" t="s">
        <v>383</v>
      </c>
      <c r="F68" s="225" t="s">
        <v>384</v>
      </c>
      <c r="G68" s="44"/>
      <c r="H68" s="433">
        <f>SUM(H69)</f>
        <v>334700</v>
      </c>
    </row>
    <row r="69" spans="1:8" ht="33" customHeight="1" x14ac:dyDescent="0.25">
      <c r="A69" s="76" t="s">
        <v>401</v>
      </c>
      <c r="B69" s="2" t="s">
        <v>10</v>
      </c>
      <c r="C69" s="2" t="s">
        <v>20</v>
      </c>
      <c r="D69" s="223" t="s">
        <v>187</v>
      </c>
      <c r="E69" s="224" t="s">
        <v>12</v>
      </c>
      <c r="F69" s="225" t="s">
        <v>384</v>
      </c>
      <c r="G69" s="44"/>
      <c r="H69" s="433">
        <f>SUM(H70)</f>
        <v>334700</v>
      </c>
    </row>
    <row r="70" spans="1:8" ht="30.75" customHeight="1" x14ac:dyDescent="0.25">
      <c r="A70" s="3" t="s">
        <v>78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402</v>
      </c>
      <c r="G70" s="2"/>
      <c r="H70" s="433">
        <f>SUM(H71)</f>
        <v>334700</v>
      </c>
    </row>
    <row r="71" spans="1:8" ht="47.25" customHeight="1" x14ac:dyDescent="0.25">
      <c r="A71" s="84" t="s">
        <v>76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 t="s">
        <v>13</v>
      </c>
      <c r="H71" s="435">
        <f>SUM(прил7!I59)</f>
        <v>334700</v>
      </c>
    </row>
    <row r="72" spans="1:8" ht="15.75" x14ac:dyDescent="0.25">
      <c r="A72" s="27" t="s">
        <v>118</v>
      </c>
      <c r="B72" s="28" t="s">
        <v>10</v>
      </c>
      <c r="C72" s="28" t="s">
        <v>20</v>
      </c>
      <c r="D72" s="220" t="s">
        <v>188</v>
      </c>
      <c r="E72" s="221" t="s">
        <v>383</v>
      </c>
      <c r="F72" s="222" t="s">
        <v>384</v>
      </c>
      <c r="G72" s="28"/>
      <c r="H72" s="432">
        <f>SUM(H73)</f>
        <v>15657078</v>
      </c>
    </row>
    <row r="73" spans="1:8" ht="15.75" x14ac:dyDescent="0.25">
      <c r="A73" s="3" t="s">
        <v>119</v>
      </c>
      <c r="B73" s="2" t="s">
        <v>10</v>
      </c>
      <c r="C73" s="2" t="s">
        <v>20</v>
      </c>
      <c r="D73" s="223" t="s">
        <v>189</v>
      </c>
      <c r="E73" s="224" t="s">
        <v>383</v>
      </c>
      <c r="F73" s="225" t="s">
        <v>384</v>
      </c>
      <c r="G73" s="2"/>
      <c r="H73" s="433">
        <f>SUM(H74)</f>
        <v>15657078</v>
      </c>
    </row>
    <row r="74" spans="1:8" ht="31.5" x14ac:dyDescent="0.25">
      <c r="A74" s="3" t="s">
        <v>75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388</v>
      </c>
      <c r="G74" s="2"/>
      <c r="H74" s="433">
        <f>SUM(H75:H76)</f>
        <v>15657078</v>
      </c>
    </row>
    <row r="75" spans="1:8" ht="47.25" customHeight="1" x14ac:dyDescent="0.25">
      <c r="A75" s="84" t="s">
        <v>76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 t="s">
        <v>13</v>
      </c>
      <c r="H75" s="434">
        <f>SUM(прил7!I63)</f>
        <v>15646534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17</v>
      </c>
      <c r="H76" s="434">
        <f>SUM(прил7!I64)</f>
        <v>10544</v>
      </c>
    </row>
    <row r="77" spans="1:8" ht="15.75" x14ac:dyDescent="0.25">
      <c r="A77" s="86" t="s">
        <v>638</v>
      </c>
      <c r="B77" s="23" t="s">
        <v>10</v>
      </c>
      <c r="C77" s="55" t="s">
        <v>98</v>
      </c>
      <c r="D77" s="244"/>
      <c r="E77" s="245"/>
      <c r="F77" s="246"/>
      <c r="G77" s="23"/>
      <c r="H77" s="439">
        <f>SUM(H78)</f>
        <v>0</v>
      </c>
    </row>
    <row r="78" spans="1:8" ht="15.75" x14ac:dyDescent="0.25">
      <c r="A78" s="75" t="s">
        <v>176</v>
      </c>
      <c r="B78" s="28" t="s">
        <v>10</v>
      </c>
      <c r="C78" s="42" t="s">
        <v>98</v>
      </c>
      <c r="D78" s="226" t="s">
        <v>196</v>
      </c>
      <c r="E78" s="227" t="s">
        <v>383</v>
      </c>
      <c r="F78" s="228" t="s">
        <v>384</v>
      </c>
      <c r="G78" s="28"/>
      <c r="H78" s="432">
        <f>SUM(H79)</f>
        <v>0</v>
      </c>
    </row>
    <row r="79" spans="1:8" ht="15.75" x14ac:dyDescent="0.25">
      <c r="A79" s="87" t="s">
        <v>175</v>
      </c>
      <c r="B79" s="2" t="s">
        <v>10</v>
      </c>
      <c r="C79" s="8" t="s">
        <v>98</v>
      </c>
      <c r="D79" s="241" t="s">
        <v>196</v>
      </c>
      <c r="E79" s="242" t="s">
        <v>383</v>
      </c>
      <c r="F79" s="243" t="s">
        <v>384</v>
      </c>
      <c r="G79" s="2"/>
      <c r="H79" s="433">
        <f>SUM(H80)</f>
        <v>0</v>
      </c>
    </row>
    <row r="80" spans="1:8" ht="47.25" x14ac:dyDescent="0.25">
      <c r="A80" s="3" t="s">
        <v>639</v>
      </c>
      <c r="B80" s="2" t="s">
        <v>10</v>
      </c>
      <c r="C80" s="8" t="s">
        <v>98</v>
      </c>
      <c r="D80" s="241" t="s">
        <v>196</v>
      </c>
      <c r="E80" s="242" t="s">
        <v>383</v>
      </c>
      <c r="F80" s="356">
        <v>51200</v>
      </c>
      <c r="G80" s="2"/>
      <c r="H80" s="433">
        <f>SUM(H81)</f>
        <v>0</v>
      </c>
    </row>
    <row r="81" spans="1:8" ht="31.5" x14ac:dyDescent="0.25">
      <c r="A81" s="89" t="s">
        <v>537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 t="s">
        <v>16</v>
      </c>
      <c r="H81" s="434">
        <f>SUM(прил7!I69)</f>
        <v>0</v>
      </c>
    </row>
    <row r="82" spans="1:8" ht="32.25" customHeight="1" x14ac:dyDescent="0.25">
      <c r="A82" s="86" t="s">
        <v>69</v>
      </c>
      <c r="B82" s="23" t="s">
        <v>10</v>
      </c>
      <c r="C82" s="23" t="s">
        <v>68</v>
      </c>
      <c r="D82" s="217"/>
      <c r="E82" s="218"/>
      <c r="F82" s="219"/>
      <c r="G82" s="23"/>
      <c r="H82" s="439">
        <f>SUM(H83,H88,H93)</f>
        <v>3190632</v>
      </c>
    </row>
    <row r="83" spans="1:8" ht="38.25" customHeight="1" x14ac:dyDescent="0.25">
      <c r="A83" s="75" t="s">
        <v>105</v>
      </c>
      <c r="B83" s="28" t="s">
        <v>10</v>
      </c>
      <c r="C83" s="28" t="s">
        <v>68</v>
      </c>
      <c r="D83" s="220" t="s">
        <v>386</v>
      </c>
      <c r="E83" s="221" t="s">
        <v>383</v>
      </c>
      <c r="F83" s="222" t="s">
        <v>384</v>
      </c>
      <c r="G83" s="28"/>
      <c r="H83" s="432">
        <f>SUM(H84)</f>
        <v>539566</v>
      </c>
    </row>
    <row r="84" spans="1:8" ht="62.25" customHeight="1" x14ac:dyDescent="0.25">
      <c r="A84" s="76" t="s">
        <v>116</v>
      </c>
      <c r="B84" s="2" t="s">
        <v>10</v>
      </c>
      <c r="C84" s="2" t="s">
        <v>68</v>
      </c>
      <c r="D84" s="223" t="s">
        <v>387</v>
      </c>
      <c r="E84" s="224" t="s">
        <v>383</v>
      </c>
      <c r="F84" s="225" t="s">
        <v>384</v>
      </c>
      <c r="G84" s="44"/>
      <c r="H84" s="433">
        <f>SUM(H85)</f>
        <v>539566</v>
      </c>
    </row>
    <row r="85" spans="1:8" ht="48.75" customHeight="1" x14ac:dyDescent="0.25">
      <c r="A85" s="76" t="s">
        <v>390</v>
      </c>
      <c r="B85" s="2" t="s">
        <v>10</v>
      </c>
      <c r="C85" s="2" t="s">
        <v>68</v>
      </c>
      <c r="D85" s="223" t="s">
        <v>387</v>
      </c>
      <c r="E85" s="224" t="s">
        <v>10</v>
      </c>
      <c r="F85" s="225" t="s">
        <v>384</v>
      </c>
      <c r="G85" s="44"/>
      <c r="H85" s="433">
        <f>SUM(H86)</f>
        <v>539566</v>
      </c>
    </row>
    <row r="86" spans="1:8" ht="18" customHeight="1" x14ac:dyDescent="0.25">
      <c r="A86" s="76" t="s">
        <v>107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389</v>
      </c>
      <c r="G86" s="44"/>
      <c r="H86" s="433">
        <f>SUM(H87)</f>
        <v>539566</v>
      </c>
    </row>
    <row r="87" spans="1:8" ht="31.5" customHeight="1" x14ac:dyDescent="0.25">
      <c r="A87" s="89" t="s">
        <v>537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2" t="s">
        <v>16</v>
      </c>
      <c r="H87" s="435">
        <f>SUM(прил7!I241)</f>
        <v>539566</v>
      </c>
    </row>
    <row r="88" spans="1:8" s="37" customFormat="1" ht="64.5" customHeight="1" x14ac:dyDescent="0.25">
      <c r="A88" s="75" t="s">
        <v>128</v>
      </c>
      <c r="B88" s="28" t="s">
        <v>10</v>
      </c>
      <c r="C88" s="28" t="s">
        <v>68</v>
      </c>
      <c r="D88" s="220" t="s">
        <v>199</v>
      </c>
      <c r="E88" s="221" t="s">
        <v>383</v>
      </c>
      <c r="F88" s="222" t="s">
        <v>384</v>
      </c>
      <c r="G88" s="28"/>
      <c r="H88" s="432">
        <f>SUM(H89)</f>
        <v>26000</v>
      </c>
    </row>
    <row r="89" spans="1:8" s="37" customFormat="1" ht="94.5" customHeight="1" x14ac:dyDescent="0.25">
      <c r="A89" s="76" t="s">
        <v>144</v>
      </c>
      <c r="B89" s="2" t="s">
        <v>10</v>
      </c>
      <c r="C89" s="2" t="s">
        <v>68</v>
      </c>
      <c r="D89" s="223" t="s">
        <v>201</v>
      </c>
      <c r="E89" s="224" t="s">
        <v>383</v>
      </c>
      <c r="F89" s="225" t="s">
        <v>384</v>
      </c>
      <c r="G89" s="2"/>
      <c r="H89" s="433">
        <f>SUM(H90)</f>
        <v>26000</v>
      </c>
    </row>
    <row r="90" spans="1:8" s="37" customFormat="1" ht="48.75" customHeight="1" x14ac:dyDescent="0.25">
      <c r="A90" s="76" t="s">
        <v>403</v>
      </c>
      <c r="B90" s="2" t="s">
        <v>10</v>
      </c>
      <c r="C90" s="2" t="s">
        <v>68</v>
      </c>
      <c r="D90" s="223" t="s">
        <v>201</v>
      </c>
      <c r="E90" s="224" t="s">
        <v>10</v>
      </c>
      <c r="F90" s="225" t="s">
        <v>384</v>
      </c>
      <c r="G90" s="2"/>
      <c r="H90" s="433">
        <f>SUM(H91)</f>
        <v>26000</v>
      </c>
    </row>
    <row r="91" spans="1:8" s="37" customFormat="1" ht="15.75" customHeight="1" x14ac:dyDescent="0.25">
      <c r="A91" s="3" t="s">
        <v>99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404</v>
      </c>
      <c r="G91" s="2"/>
      <c r="H91" s="433">
        <f>SUM(H92)</f>
        <v>26000</v>
      </c>
    </row>
    <row r="92" spans="1:8" s="37" customFormat="1" ht="33" customHeight="1" x14ac:dyDescent="0.25">
      <c r="A92" s="89" t="s">
        <v>537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 t="s">
        <v>16</v>
      </c>
      <c r="H92" s="434">
        <f>SUM(прил7!I246)</f>
        <v>26000</v>
      </c>
    </row>
    <row r="93" spans="1:8" ht="33" customHeight="1" x14ac:dyDescent="0.25">
      <c r="A93" s="27" t="s">
        <v>120</v>
      </c>
      <c r="B93" s="28" t="s">
        <v>10</v>
      </c>
      <c r="C93" s="28" t="s">
        <v>68</v>
      </c>
      <c r="D93" s="220" t="s">
        <v>208</v>
      </c>
      <c r="E93" s="221" t="s">
        <v>383</v>
      </c>
      <c r="F93" s="222" t="s">
        <v>384</v>
      </c>
      <c r="G93" s="28"/>
      <c r="H93" s="432">
        <f>SUM(H94)</f>
        <v>2625066</v>
      </c>
    </row>
    <row r="94" spans="1:8" ht="63" customHeight="1" x14ac:dyDescent="0.25">
      <c r="A94" s="3" t="s">
        <v>121</v>
      </c>
      <c r="B94" s="2" t="s">
        <v>10</v>
      </c>
      <c r="C94" s="2" t="s">
        <v>68</v>
      </c>
      <c r="D94" s="223" t="s">
        <v>209</v>
      </c>
      <c r="E94" s="224" t="s">
        <v>383</v>
      </c>
      <c r="F94" s="225" t="s">
        <v>384</v>
      </c>
      <c r="G94" s="2"/>
      <c r="H94" s="433">
        <f>SUM(H95)</f>
        <v>2625066</v>
      </c>
    </row>
    <row r="95" spans="1:8" ht="63" customHeight="1" x14ac:dyDescent="0.25">
      <c r="A95" s="3" t="s">
        <v>405</v>
      </c>
      <c r="B95" s="2" t="s">
        <v>10</v>
      </c>
      <c r="C95" s="2" t="s">
        <v>68</v>
      </c>
      <c r="D95" s="223" t="s">
        <v>209</v>
      </c>
      <c r="E95" s="224" t="s">
        <v>10</v>
      </c>
      <c r="F95" s="225" t="s">
        <v>384</v>
      </c>
      <c r="G95" s="2"/>
      <c r="H95" s="433">
        <f>SUM(H96)</f>
        <v>2625066</v>
      </c>
    </row>
    <row r="96" spans="1:8" ht="30" customHeight="1" x14ac:dyDescent="0.25">
      <c r="A96" s="3" t="s">
        <v>75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388</v>
      </c>
      <c r="G96" s="2"/>
      <c r="H96" s="433">
        <f>SUM(H97:H98)</f>
        <v>2625066</v>
      </c>
    </row>
    <row r="97" spans="1:9" ht="47.25" customHeight="1" x14ac:dyDescent="0.25">
      <c r="A97" s="84" t="s">
        <v>76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 t="s">
        <v>13</v>
      </c>
      <c r="H97" s="434">
        <f>SUM(прил7!I251)</f>
        <v>2622066</v>
      </c>
    </row>
    <row r="98" spans="1:9" ht="18" customHeight="1" x14ac:dyDescent="0.25">
      <c r="A98" s="3" t="s">
        <v>18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17</v>
      </c>
      <c r="H98" s="434">
        <f>SUM(прил7!I252)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4"/>
      <c r="E99" s="245"/>
      <c r="F99" s="246"/>
      <c r="G99" s="22"/>
      <c r="H99" s="439">
        <f>SUM(H100)</f>
        <v>400000</v>
      </c>
    </row>
    <row r="100" spans="1:9" ht="16.5" customHeight="1" x14ac:dyDescent="0.25">
      <c r="A100" s="75" t="s">
        <v>81</v>
      </c>
      <c r="B100" s="28" t="s">
        <v>10</v>
      </c>
      <c r="C100" s="30">
        <v>11</v>
      </c>
      <c r="D100" s="226" t="s">
        <v>190</v>
      </c>
      <c r="E100" s="227" t="s">
        <v>383</v>
      </c>
      <c r="F100" s="228" t="s">
        <v>384</v>
      </c>
      <c r="G100" s="28"/>
      <c r="H100" s="432">
        <f>SUM(H101)</f>
        <v>400000</v>
      </c>
    </row>
    <row r="101" spans="1:9" ht="15" customHeight="1" x14ac:dyDescent="0.25">
      <c r="A101" s="87" t="s">
        <v>82</v>
      </c>
      <c r="B101" s="2" t="s">
        <v>10</v>
      </c>
      <c r="C101" s="347">
        <v>11</v>
      </c>
      <c r="D101" s="241" t="s">
        <v>191</v>
      </c>
      <c r="E101" s="242" t="s">
        <v>383</v>
      </c>
      <c r="F101" s="243" t="s">
        <v>384</v>
      </c>
      <c r="G101" s="2"/>
      <c r="H101" s="433">
        <f>SUM(H102)</f>
        <v>400000</v>
      </c>
    </row>
    <row r="102" spans="1:9" ht="16.5" customHeight="1" x14ac:dyDescent="0.25">
      <c r="A102" s="3" t="s">
        <v>100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406</v>
      </c>
      <c r="G102" s="2"/>
      <c r="H102" s="433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 t="s">
        <v>17</v>
      </c>
      <c r="H103" s="434">
        <f>SUM(прил7!I74)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4"/>
      <c r="E104" s="245"/>
      <c r="F104" s="246"/>
      <c r="G104" s="22"/>
      <c r="H104" s="439">
        <f>SUM(+H110+H115+H134+H143+H156+H105+H124+H129)</f>
        <v>9031852</v>
      </c>
    </row>
    <row r="105" spans="1:9" ht="33.75" customHeight="1" x14ac:dyDescent="0.25">
      <c r="A105" s="27" t="s">
        <v>150</v>
      </c>
      <c r="B105" s="28" t="s">
        <v>10</v>
      </c>
      <c r="C105" s="30">
        <v>13</v>
      </c>
      <c r="D105" s="220" t="s">
        <v>221</v>
      </c>
      <c r="E105" s="221" t="s">
        <v>383</v>
      </c>
      <c r="F105" s="222" t="s">
        <v>384</v>
      </c>
      <c r="G105" s="31"/>
      <c r="H105" s="432">
        <f>SUM(H106)</f>
        <v>51136</v>
      </c>
    </row>
    <row r="106" spans="1:9" ht="31.5" customHeight="1" x14ac:dyDescent="0.25">
      <c r="A106" s="3" t="s">
        <v>157</v>
      </c>
      <c r="B106" s="2" t="s">
        <v>10</v>
      </c>
      <c r="C106" s="2">
        <v>13</v>
      </c>
      <c r="D106" s="223" t="s">
        <v>465</v>
      </c>
      <c r="E106" s="224" t="s">
        <v>383</v>
      </c>
      <c r="F106" s="225" t="s">
        <v>384</v>
      </c>
      <c r="G106" s="2"/>
      <c r="H106" s="433">
        <f>SUM(H107)</f>
        <v>51136</v>
      </c>
    </row>
    <row r="107" spans="1:9" ht="15" customHeight="1" x14ac:dyDescent="0.25">
      <c r="A107" s="69" t="s">
        <v>591</v>
      </c>
      <c r="B107" s="2" t="s">
        <v>10</v>
      </c>
      <c r="C107" s="2">
        <v>13</v>
      </c>
      <c r="D107" s="223" t="s">
        <v>225</v>
      </c>
      <c r="E107" s="224" t="s">
        <v>12</v>
      </c>
      <c r="F107" s="225" t="s">
        <v>384</v>
      </c>
      <c r="G107" s="2"/>
      <c r="H107" s="433">
        <f>SUM(H108)</f>
        <v>51136</v>
      </c>
      <c r="I107" s="276"/>
    </row>
    <row r="108" spans="1:9" ht="32.25" customHeight="1" x14ac:dyDescent="0.25">
      <c r="A108" s="89" t="s">
        <v>439</v>
      </c>
      <c r="B108" s="2" t="s">
        <v>10</v>
      </c>
      <c r="C108" s="2">
        <v>13</v>
      </c>
      <c r="D108" s="223" t="s">
        <v>225</v>
      </c>
      <c r="E108" s="224" t="s">
        <v>12</v>
      </c>
      <c r="F108" s="243" t="s">
        <v>438</v>
      </c>
      <c r="G108" s="2"/>
      <c r="H108" s="433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 t="s">
        <v>66</v>
      </c>
      <c r="H109" s="435">
        <f>SUM(прил7!I497)</f>
        <v>51136</v>
      </c>
    </row>
    <row r="110" spans="1:9" ht="49.5" customHeight="1" x14ac:dyDescent="0.25">
      <c r="A110" s="27" t="s">
        <v>124</v>
      </c>
      <c r="B110" s="28" t="s">
        <v>10</v>
      </c>
      <c r="C110" s="30">
        <v>13</v>
      </c>
      <c r="D110" s="226" t="s">
        <v>408</v>
      </c>
      <c r="E110" s="227" t="s">
        <v>383</v>
      </c>
      <c r="F110" s="228" t="s">
        <v>384</v>
      </c>
      <c r="G110" s="28"/>
      <c r="H110" s="432">
        <f>SUM(H111)</f>
        <v>3000</v>
      </c>
    </row>
    <row r="111" spans="1:9" ht="63" customHeight="1" x14ac:dyDescent="0.25">
      <c r="A111" s="54" t="s">
        <v>125</v>
      </c>
      <c r="B111" s="2" t="s">
        <v>10</v>
      </c>
      <c r="C111" s="347">
        <v>13</v>
      </c>
      <c r="D111" s="241" t="s">
        <v>192</v>
      </c>
      <c r="E111" s="242" t="s">
        <v>383</v>
      </c>
      <c r="F111" s="243" t="s">
        <v>384</v>
      </c>
      <c r="G111" s="2"/>
      <c r="H111" s="433">
        <f>SUM(H112)</f>
        <v>3000</v>
      </c>
    </row>
    <row r="112" spans="1:9" ht="47.25" customHeight="1" x14ac:dyDescent="0.25">
      <c r="A112" s="54" t="s">
        <v>409</v>
      </c>
      <c r="B112" s="2" t="s">
        <v>10</v>
      </c>
      <c r="C112" s="347">
        <v>13</v>
      </c>
      <c r="D112" s="241" t="s">
        <v>192</v>
      </c>
      <c r="E112" s="242" t="s">
        <v>10</v>
      </c>
      <c r="F112" s="243" t="s">
        <v>384</v>
      </c>
      <c r="G112" s="2"/>
      <c r="H112" s="433">
        <f>SUM(H113)</f>
        <v>3000</v>
      </c>
    </row>
    <row r="113" spans="1:8" ht="17.25" customHeight="1" x14ac:dyDescent="0.25">
      <c r="A113" s="84" t="s">
        <v>411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410</v>
      </c>
      <c r="G113" s="2"/>
      <c r="H113" s="433">
        <f>SUM(H114)</f>
        <v>3000</v>
      </c>
    </row>
    <row r="114" spans="1:8" ht="32.25" customHeight="1" x14ac:dyDescent="0.25">
      <c r="A114" s="89" t="s">
        <v>537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 t="s">
        <v>16</v>
      </c>
      <c r="H114" s="434">
        <f>SUM(прил7!I80)</f>
        <v>3000</v>
      </c>
    </row>
    <row r="115" spans="1:8" ht="48" customHeight="1" x14ac:dyDescent="0.25">
      <c r="A115" s="75" t="s">
        <v>178</v>
      </c>
      <c r="B115" s="28" t="s">
        <v>10</v>
      </c>
      <c r="C115" s="30">
        <v>13</v>
      </c>
      <c r="D115" s="226" t="s">
        <v>434</v>
      </c>
      <c r="E115" s="227" t="s">
        <v>383</v>
      </c>
      <c r="F115" s="228" t="s">
        <v>384</v>
      </c>
      <c r="G115" s="28"/>
      <c r="H115" s="432">
        <f>SUM(H116+H120)</f>
        <v>153408</v>
      </c>
    </row>
    <row r="116" spans="1:8" ht="79.5" customHeight="1" x14ac:dyDescent="0.25">
      <c r="A116" s="84" t="s">
        <v>231</v>
      </c>
      <c r="B116" s="2" t="s">
        <v>10</v>
      </c>
      <c r="C116" s="347">
        <v>13</v>
      </c>
      <c r="D116" s="241" t="s">
        <v>230</v>
      </c>
      <c r="E116" s="242" t="s">
        <v>383</v>
      </c>
      <c r="F116" s="243" t="s">
        <v>384</v>
      </c>
      <c r="G116" s="2"/>
      <c r="H116" s="433">
        <f>SUM(H117)</f>
        <v>51136</v>
      </c>
    </row>
    <row r="117" spans="1:8" ht="48.75" customHeight="1" x14ac:dyDescent="0.25">
      <c r="A117" s="3" t="s">
        <v>435</v>
      </c>
      <c r="B117" s="2" t="s">
        <v>10</v>
      </c>
      <c r="C117" s="347">
        <v>13</v>
      </c>
      <c r="D117" s="241" t="s">
        <v>230</v>
      </c>
      <c r="E117" s="242" t="s">
        <v>10</v>
      </c>
      <c r="F117" s="243" t="s">
        <v>384</v>
      </c>
      <c r="G117" s="2"/>
      <c r="H117" s="433">
        <f>SUM(H118)</f>
        <v>51136</v>
      </c>
    </row>
    <row r="118" spans="1:8" ht="33.75" customHeight="1" x14ac:dyDescent="0.25">
      <c r="A118" s="89" t="s">
        <v>439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438</v>
      </c>
      <c r="G118" s="2"/>
      <c r="H118" s="433">
        <f>SUM(H119)</f>
        <v>51136</v>
      </c>
    </row>
    <row r="119" spans="1:8" ht="18" customHeight="1" x14ac:dyDescent="0.25">
      <c r="A119" s="90" t="s">
        <v>21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 t="s">
        <v>66</v>
      </c>
      <c r="H119" s="434">
        <f>SUM(прил7!I85)</f>
        <v>51136</v>
      </c>
    </row>
    <row r="120" spans="1:8" ht="80.25" customHeight="1" x14ac:dyDescent="0.25">
      <c r="A120" s="84" t="s">
        <v>179</v>
      </c>
      <c r="B120" s="2" t="s">
        <v>10</v>
      </c>
      <c r="C120" s="347">
        <v>13</v>
      </c>
      <c r="D120" s="241" t="s">
        <v>206</v>
      </c>
      <c r="E120" s="242" t="s">
        <v>383</v>
      </c>
      <c r="F120" s="243" t="s">
        <v>384</v>
      </c>
      <c r="G120" s="2"/>
      <c r="H120" s="433">
        <f>SUM(H121)</f>
        <v>102272</v>
      </c>
    </row>
    <row r="121" spans="1:8" ht="32.25" customHeight="1" x14ac:dyDescent="0.25">
      <c r="A121" s="3" t="s">
        <v>440</v>
      </c>
      <c r="B121" s="2" t="s">
        <v>10</v>
      </c>
      <c r="C121" s="347">
        <v>13</v>
      </c>
      <c r="D121" s="241" t="s">
        <v>206</v>
      </c>
      <c r="E121" s="242" t="s">
        <v>10</v>
      </c>
      <c r="F121" s="243" t="s">
        <v>384</v>
      </c>
      <c r="G121" s="2"/>
      <c r="H121" s="433">
        <f>SUM(H122)</f>
        <v>102272</v>
      </c>
    </row>
    <row r="122" spans="1:8" ht="32.25" customHeight="1" x14ac:dyDescent="0.25">
      <c r="A122" s="89" t="s">
        <v>439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438</v>
      </c>
      <c r="G122" s="2"/>
      <c r="H122" s="433">
        <f>SUM(H123)</f>
        <v>102272</v>
      </c>
    </row>
    <row r="123" spans="1:8" ht="17.25" customHeight="1" x14ac:dyDescent="0.25">
      <c r="A123" s="90" t="s">
        <v>21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 t="s">
        <v>66</v>
      </c>
      <c r="H123" s="434">
        <f>SUM(прил7!I89)</f>
        <v>102272</v>
      </c>
    </row>
    <row r="124" spans="1:8" ht="31.5" customHeight="1" x14ac:dyDescent="0.25">
      <c r="A124" s="75" t="s">
        <v>117</v>
      </c>
      <c r="B124" s="28" t="s">
        <v>10</v>
      </c>
      <c r="C124" s="28">
        <v>13</v>
      </c>
      <c r="D124" s="220" t="s">
        <v>395</v>
      </c>
      <c r="E124" s="221" t="s">
        <v>383</v>
      </c>
      <c r="F124" s="222" t="s">
        <v>384</v>
      </c>
      <c r="G124" s="28"/>
      <c r="H124" s="432">
        <f>SUM(H125)</f>
        <v>0</v>
      </c>
    </row>
    <row r="125" spans="1:8" ht="63" customHeight="1" x14ac:dyDescent="0.25">
      <c r="A125" s="76" t="s">
        <v>503</v>
      </c>
      <c r="B125" s="2" t="s">
        <v>10</v>
      </c>
      <c r="C125" s="2">
        <v>13</v>
      </c>
      <c r="D125" s="223" t="s">
        <v>502</v>
      </c>
      <c r="E125" s="224" t="s">
        <v>383</v>
      </c>
      <c r="F125" s="225" t="s">
        <v>384</v>
      </c>
      <c r="G125" s="2"/>
      <c r="H125" s="433">
        <f>SUM(H126)</f>
        <v>0</v>
      </c>
    </row>
    <row r="126" spans="1:8" ht="33" customHeight="1" x14ac:dyDescent="0.25">
      <c r="A126" s="76" t="s">
        <v>504</v>
      </c>
      <c r="B126" s="2" t="s">
        <v>10</v>
      </c>
      <c r="C126" s="2">
        <v>13</v>
      </c>
      <c r="D126" s="223" t="s">
        <v>502</v>
      </c>
      <c r="E126" s="224" t="s">
        <v>10</v>
      </c>
      <c r="F126" s="225" t="s">
        <v>384</v>
      </c>
      <c r="G126" s="2"/>
      <c r="H126" s="433">
        <f>SUM(H127)</f>
        <v>0</v>
      </c>
    </row>
    <row r="127" spans="1:8" ht="17.25" customHeight="1" x14ac:dyDescent="0.25">
      <c r="A127" s="88" t="s">
        <v>506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505</v>
      </c>
      <c r="G127" s="2"/>
      <c r="H127" s="433">
        <f>SUM(H128)</f>
        <v>0</v>
      </c>
    </row>
    <row r="128" spans="1:8" ht="31.5" customHeight="1" x14ac:dyDescent="0.25">
      <c r="A128" s="89" t="s">
        <v>537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 t="s">
        <v>16</v>
      </c>
      <c r="H128" s="435">
        <f>SUM(прил7!I94)</f>
        <v>0</v>
      </c>
    </row>
    <row r="129" spans="1:8" ht="50.25" customHeight="1" x14ac:dyDescent="0.25">
      <c r="A129" s="93" t="s">
        <v>132</v>
      </c>
      <c r="B129" s="28" t="s">
        <v>10</v>
      </c>
      <c r="C129" s="28">
        <v>13</v>
      </c>
      <c r="D129" s="220" t="s">
        <v>417</v>
      </c>
      <c r="E129" s="221" t="s">
        <v>383</v>
      </c>
      <c r="F129" s="222" t="s">
        <v>384</v>
      </c>
      <c r="G129" s="28"/>
      <c r="H129" s="432">
        <f>SUM(H130)</f>
        <v>51136</v>
      </c>
    </row>
    <row r="130" spans="1:8" ht="63.75" customHeight="1" x14ac:dyDescent="0.25">
      <c r="A130" s="76" t="s">
        <v>133</v>
      </c>
      <c r="B130" s="2" t="s">
        <v>10</v>
      </c>
      <c r="C130" s="2">
        <v>13</v>
      </c>
      <c r="D130" s="262" t="s">
        <v>202</v>
      </c>
      <c r="E130" s="263" t="s">
        <v>383</v>
      </c>
      <c r="F130" s="264" t="s">
        <v>384</v>
      </c>
      <c r="G130" s="71"/>
      <c r="H130" s="436">
        <f>SUM(H131)</f>
        <v>51136</v>
      </c>
    </row>
    <row r="131" spans="1:8" ht="48" customHeight="1" x14ac:dyDescent="0.25">
      <c r="A131" s="76" t="s">
        <v>420</v>
      </c>
      <c r="B131" s="2" t="s">
        <v>10</v>
      </c>
      <c r="C131" s="2">
        <v>13</v>
      </c>
      <c r="D131" s="262" t="s">
        <v>202</v>
      </c>
      <c r="E131" s="263" t="s">
        <v>10</v>
      </c>
      <c r="F131" s="264" t="s">
        <v>384</v>
      </c>
      <c r="G131" s="71"/>
      <c r="H131" s="436">
        <f>SUM(H132)</f>
        <v>51136</v>
      </c>
    </row>
    <row r="132" spans="1:8" ht="30.75" customHeight="1" x14ac:dyDescent="0.25">
      <c r="A132" s="69" t="s">
        <v>439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438</v>
      </c>
      <c r="G132" s="71"/>
      <c r="H132" s="436">
        <f>SUM(H133)</f>
        <v>51136</v>
      </c>
    </row>
    <row r="133" spans="1:8" ht="17.25" customHeight="1" x14ac:dyDescent="0.25">
      <c r="A133" s="91" t="s">
        <v>21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 t="s">
        <v>66</v>
      </c>
      <c r="H133" s="437">
        <f>SUM(прил7!I99)</f>
        <v>51136</v>
      </c>
    </row>
    <row r="134" spans="1:8" ht="31.5" x14ac:dyDescent="0.25">
      <c r="A134" s="75" t="s">
        <v>24</v>
      </c>
      <c r="B134" s="28" t="s">
        <v>10</v>
      </c>
      <c r="C134" s="30">
        <v>13</v>
      </c>
      <c r="D134" s="226" t="s">
        <v>193</v>
      </c>
      <c r="E134" s="227" t="s">
        <v>383</v>
      </c>
      <c r="F134" s="228" t="s">
        <v>384</v>
      </c>
      <c r="G134" s="28"/>
      <c r="H134" s="432">
        <f>SUM(H135)</f>
        <v>46687</v>
      </c>
    </row>
    <row r="135" spans="1:8" ht="17.25" customHeight="1" x14ac:dyDescent="0.25">
      <c r="A135" s="84" t="s">
        <v>83</v>
      </c>
      <c r="B135" s="2" t="s">
        <v>10</v>
      </c>
      <c r="C135" s="347">
        <v>13</v>
      </c>
      <c r="D135" s="241" t="s">
        <v>194</v>
      </c>
      <c r="E135" s="242" t="s">
        <v>383</v>
      </c>
      <c r="F135" s="243" t="s">
        <v>384</v>
      </c>
      <c r="G135" s="2"/>
      <c r="H135" s="433">
        <f>SUM(H138+H141+H136)</f>
        <v>46687</v>
      </c>
    </row>
    <row r="136" spans="1:8" s="652" customFormat="1" ht="17.25" hidden="1" customHeight="1" x14ac:dyDescent="0.25">
      <c r="A136" s="3" t="s">
        <v>100</v>
      </c>
      <c r="B136" s="2" t="s">
        <v>10</v>
      </c>
      <c r="C136" s="654">
        <v>13</v>
      </c>
      <c r="D136" s="241" t="s">
        <v>194</v>
      </c>
      <c r="E136" s="242" t="s">
        <v>383</v>
      </c>
      <c r="F136" s="243" t="s">
        <v>406</v>
      </c>
      <c r="G136" s="2"/>
      <c r="H136" s="433">
        <f>SUM(H137)</f>
        <v>0</v>
      </c>
    </row>
    <row r="137" spans="1:8" s="652" customFormat="1" ht="31.5" hidden="1" x14ac:dyDescent="0.25">
      <c r="A137" s="89" t="s">
        <v>537</v>
      </c>
      <c r="B137" s="2" t="s">
        <v>10</v>
      </c>
      <c r="C137" s="654">
        <v>13</v>
      </c>
      <c r="D137" s="241" t="s">
        <v>194</v>
      </c>
      <c r="E137" s="242" t="s">
        <v>383</v>
      </c>
      <c r="F137" s="243" t="s">
        <v>406</v>
      </c>
      <c r="G137" s="2" t="s">
        <v>16</v>
      </c>
      <c r="H137" s="435">
        <f>SUM(прил7!I103)</f>
        <v>0</v>
      </c>
    </row>
    <row r="138" spans="1:8" ht="16.5" customHeight="1" x14ac:dyDescent="0.25">
      <c r="A138" s="3" t="s">
        <v>101</v>
      </c>
      <c r="B138" s="2" t="s">
        <v>10</v>
      </c>
      <c r="C138" s="347">
        <v>13</v>
      </c>
      <c r="D138" s="241" t="s">
        <v>194</v>
      </c>
      <c r="E138" s="242" t="s">
        <v>383</v>
      </c>
      <c r="F138" s="243" t="s">
        <v>412</v>
      </c>
      <c r="G138" s="2"/>
      <c r="H138" s="433">
        <f>SUM(H139:H140)</f>
        <v>46687</v>
      </c>
    </row>
    <row r="139" spans="1:8" ht="31.5" hidden="1" customHeight="1" x14ac:dyDescent="0.25">
      <c r="A139" s="89" t="s">
        <v>537</v>
      </c>
      <c r="B139" s="2" t="s">
        <v>10</v>
      </c>
      <c r="C139" s="347">
        <v>13</v>
      </c>
      <c r="D139" s="241" t="s">
        <v>194</v>
      </c>
      <c r="E139" s="242" t="s">
        <v>383</v>
      </c>
      <c r="F139" s="243" t="s">
        <v>412</v>
      </c>
      <c r="G139" s="2" t="s">
        <v>16</v>
      </c>
      <c r="H139" s="434">
        <f>SUM(прил7!I105)</f>
        <v>0</v>
      </c>
    </row>
    <row r="140" spans="1:8" ht="15.75" customHeight="1" x14ac:dyDescent="0.25">
      <c r="A140" s="3" t="s">
        <v>18</v>
      </c>
      <c r="B140" s="2" t="s">
        <v>10</v>
      </c>
      <c r="C140" s="347">
        <v>13</v>
      </c>
      <c r="D140" s="241" t="s">
        <v>194</v>
      </c>
      <c r="E140" s="242" t="s">
        <v>383</v>
      </c>
      <c r="F140" s="243" t="s">
        <v>412</v>
      </c>
      <c r="G140" s="2" t="s">
        <v>17</v>
      </c>
      <c r="H140" s="434">
        <f>SUM(прил7!I257)+прил7!I106</f>
        <v>46687</v>
      </c>
    </row>
    <row r="141" spans="1:8" s="560" customFormat="1" ht="33" hidden="1" customHeight="1" x14ac:dyDescent="0.25">
      <c r="A141" s="3" t="s">
        <v>728</v>
      </c>
      <c r="B141" s="2" t="s">
        <v>10</v>
      </c>
      <c r="C141" s="561">
        <v>13</v>
      </c>
      <c r="D141" s="241" t="s">
        <v>194</v>
      </c>
      <c r="E141" s="242" t="s">
        <v>383</v>
      </c>
      <c r="F141" s="243" t="s">
        <v>727</v>
      </c>
      <c r="G141" s="2"/>
      <c r="H141" s="433">
        <f>SUM(H142)</f>
        <v>0</v>
      </c>
    </row>
    <row r="142" spans="1:8" s="560" customFormat="1" ht="31.5" hidden="1" customHeight="1" x14ac:dyDescent="0.25">
      <c r="A142" s="89" t="s">
        <v>537</v>
      </c>
      <c r="B142" s="2" t="s">
        <v>10</v>
      </c>
      <c r="C142" s="561">
        <v>13</v>
      </c>
      <c r="D142" s="241" t="s">
        <v>194</v>
      </c>
      <c r="E142" s="242" t="s">
        <v>383</v>
      </c>
      <c r="F142" s="243" t="s">
        <v>727</v>
      </c>
      <c r="G142" s="2" t="s">
        <v>16</v>
      </c>
      <c r="H142" s="434">
        <f>SUM(прил7!I108)</f>
        <v>0</v>
      </c>
    </row>
    <row r="143" spans="1:8" ht="18.75" customHeight="1" x14ac:dyDescent="0.25">
      <c r="A143" s="75" t="s">
        <v>176</v>
      </c>
      <c r="B143" s="28" t="s">
        <v>10</v>
      </c>
      <c r="C143" s="30">
        <v>13</v>
      </c>
      <c r="D143" s="226" t="s">
        <v>195</v>
      </c>
      <c r="E143" s="227" t="s">
        <v>383</v>
      </c>
      <c r="F143" s="228" t="s">
        <v>384</v>
      </c>
      <c r="G143" s="28"/>
      <c r="H143" s="432">
        <f>SUM(H144)</f>
        <v>1104926</v>
      </c>
    </row>
    <row r="144" spans="1:8" ht="16.5" customHeight="1" x14ac:dyDescent="0.25">
      <c r="A144" s="84" t="s">
        <v>175</v>
      </c>
      <c r="B144" s="2" t="s">
        <v>10</v>
      </c>
      <c r="C144" s="347">
        <v>13</v>
      </c>
      <c r="D144" s="241" t="s">
        <v>196</v>
      </c>
      <c r="E144" s="242" t="s">
        <v>383</v>
      </c>
      <c r="F144" s="243" t="s">
        <v>384</v>
      </c>
      <c r="G144" s="2"/>
      <c r="H144" s="433">
        <f>SUM(H145+H154+H152+H149+H147)</f>
        <v>1104926</v>
      </c>
    </row>
    <row r="145" spans="1:8" ht="47.25" customHeight="1" x14ac:dyDescent="0.25">
      <c r="A145" s="84" t="s">
        <v>678</v>
      </c>
      <c r="B145" s="2" t="s">
        <v>10</v>
      </c>
      <c r="C145" s="347">
        <v>13</v>
      </c>
      <c r="D145" s="241" t="s">
        <v>196</v>
      </c>
      <c r="E145" s="242" t="s">
        <v>383</v>
      </c>
      <c r="F145" s="356">
        <v>12712</v>
      </c>
      <c r="G145" s="2"/>
      <c r="H145" s="433">
        <f>SUM(H146)</f>
        <v>33470</v>
      </c>
    </row>
    <row r="146" spans="1:8" ht="48.75" customHeight="1" x14ac:dyDescent="0.25">
      <c r="A146" s="84" t="s">
        <v>76</v>
      </c>
      <c r="B146" s="2" t="s">
        <v>10</v>
      </c>
      <c r="C146" s="347">
        <v>13</v>
      </c>
      <c r="D146" s="241" t="s">
        <v>196</v>
      </c>
      <c r="E146" s="242" t="s">
        <v>383</v>
      </c>
      <c r="F146" s="356">
        <v>12712</v>
      </c>
      <c r="G146" s="2" t="s">
        <v>13</v>
      </c>
      <c r="H146" s="435">
        <f>SUM(прил7!I112)</f>
        <v>33470</v>
      </c>
    </row>
    <row r="147" spans="1:8" s="641" customFormat="1" ht="18.75" customHeight="1" x14ac:dyDescent="0.25">
      <c r="A147" s="625" t="s">
        <v>822</v>
      </c>
      <c r="B147" s="2" t="s">
        <v>10</v>
      </c>
      <c r="C147" s="642">
        <v>13</v>
      </c>
      <c r="D147" s="241" t="s">
        <v>196</v>
      </c>
      <c r="E147" s="242" t="s">
        <v>383</v>
      </c>
      <c r="F147" s="356">
        <v>54690</v>
      </c>
      <c r="G147" s="2"/>
      <c r="H147" s="433">
        <f>SUM(H148)</f>
        <v>0</v>
      </c>
    </row>
    <row r="148" spans="1:8" s="641" customFormat="1" ht="33.75" customHeight="1" x14ac:dyDescent="0.25">
      <c r="A148" s="618" t="s">
        <v>537</v>
      </c>
      <c r="B148" s="2" t="s">
        <v>10</v>
      </c>
      <c r="C148" s="642">
        <v>13</v>
      </c>
      <c r="D148" s="241" t="s">
        <v>196</v>
      </c>
      <c r="E148" s="242" t="s">
        <v>383</v>
      </c>
      <c r="F148" s="356">
        <v>54690</v>
      </c>
      <c r="G148" s="2" t="s">
        <v>16</v>
      </c>
      <c r="H148" s="435">
        <f>SUM(прил7!I114)</f>
        <v>0</v>
      </c>
    </row>
    <row r="149" spans="1:8" ht="34.5" customHeight="1" x14ac:dyDescent="0.25">
      <c r="A149" s="90" t="s">
        <v>661</v>
      </c>
      <c r="B149" s="2" t="s">
        <v>10</v>
      </c>
      <c r="C149" s="347">
        <v>13</v>
      </c>
      <c r="D149" s="241" t="s">
        <v>196</v>
      </c>
      <c r="E149" s="242" t="s">
        <v>383</v>
      </c>
      <c r="F149" s="243" t="s">
        <v>414</v>
      </c>
      <c r="G149" s="2"/>
      <c r="H149" s="433">
        <f>SUM(H150:H151)</f>
        <v>887000</v>
      </c>
    </row>
    <row r="150" spans="1:8" ht="47.25" customHeight="1" x14ac:dyDescent="0.25">
      <c r="A150" s="84" t="s">
        <v>76</v>
      </c>
      <c r="B150" s="2" t="s">
        <v>10</v>
      </c>
      <c r="C150" s="347">
        <v>13</v>
      </c>
      <c r="D150" s="241" t="s">
        <v>196</v>
      </c>
      <c r="E150" s="242" t="s">
        <v>383</v>
      </c>
      <c r="F150" s="243" t="s">
        <v>414</v>
      </c>
      <c r="G150" s="2" t="s">
        <v>13</v>
      </c>
      <c r="H150" s="434">
        <f>SUM(прил7!I116)</f>
        <v>887000</v>
      </c>
    </row>
    <row r="151" spans="1:8" ht="33" hidden="1" customHeight="1" x14ac:dyDescent="0.25">
      <c r="A151" s="89" t="s">
        <v>537</v>
      </c>
      <c r="B151" s="2" t="s">
        <v>10</v>
      </c>
      <c r="C151" s="347">
        <v>13</v>
      </c>
      <c r="D151" s="241" t="s">
        <v>196</v>
      </c>
      <c r="E151" s="242" t="s">
        <v>383</v>
      </c>
      <c r="F151" s="243" t="s">
        <v>414</v>
      </c>
      <c r="G151" s="2" t="s">
        <v>16</v>
      </c>
      <c r="H151" s="434">
        <f>SUM(прил7!I117)</f>
        <v>0</v>
      </c>
    </row>
    <row r="152" spans="1:8" ht="32.25" customHeight="1" x14ac:dyDescent="0.25">
      <c r="A152" s="7" t="s">
        <v>530</v>
      </c>
      <c r="B152" s="2" t="s">
        <v>10</v>
      </c>
      <c r="C152" s="347">
        <v>13</v>
      </c>
      <c r="D152" s="241" t="s">
        <v>196</v>
      </c>
      <c r="E152" s="242" t="s">
        <v>383</v>
      </c>
      <c r="F152" s="243" t="s">
        <v>438</v>
      </c>
      <c r="G152" s="2"/>
      <c r="H152" s="433">
        <f>SUM(H153)</f>
        <v>64456</v>
      </c>
    </row>
    <row r="153" spans="1:8" ht="48.75" customHeight="1" x14ac:dyDescent="0.25">
      <c r="A153" s="7" t="s">
        <v>76</v>
      </c>
      <c r="B153" s="2" t="s">
        <v>10</v>
      </c>
      <c r="C153" s="347">
        <v>13</v>
      </c>
      <c r="D153" s="241" t="s">
        <v>196</v>
      </c>
      <c r="E153" s="242" t="s">
        <v>383</v>
      </c>
      <c r="F153" s="243" t="s">
        <v>438</v>
      </c>
      <c r="G153" s="2" t="s">
        <v>13</v>
      </c>
      <c r="H153" s="434">
        <f>SUM(прил7!I119)</f>
        <v>64456</v>
      </c>
    </row>
    <row r="154" spans="1:8" ht="16.5" customHeight="1" x14ac:dyDescent="0.25">
      <c r="A154" s="3" t="s">
        <v>177</v>
      </c>
      <c r="B154" s="2" t="s">
        <v>10</v>
      </c>
      <c r="C154" s="347">
        <v>13</v>
      </c>
      <c r="D154" s="241" t="s">
        <v>196</v>
      </c>
      <c r="E154" s="242" t="s">
        <v>383</v>
      </c>
      <c r="F154" s="243" t="s">
        <v>413</v>
      </c>
      <c r="G154" s="2"/>
      <c r="H154" s="433">
        <f>SUM(H155)</f>
        <v>120000</v>
      </c>
    </row>
    <row r="155" spans="1:8" ht="31.5" customHeight="1" x14ac:dyDescent="0.25">
      <c r="A155" s="350" t="s">
        <v>537</v>
      </c>
      <c r="B155" s="2" t="s">
        <v>10</v>
      </c>
      <c r="C155" s="347">
        <v>13</v>
      </c>
      <c r="D155" s="241" t="s">
        <v>196</v>
      </c>
      <c r="E155" s="242" t="s">
        <v>383</v>
      </c>
      <c r="F155" s="243" t="s">
        <v>413</v>
      </c>
      <c r="G155" s="2" t="s">
        <v>16</v>
      </c>
      <c r="H155" s="434">
        <f>SUM(прил7!I121)</f>
        <v>120000</v>
      </c>
    </row>
    <row r="156" spans="1:8" ht="33" customHeight="1" x14ac:dyDescent="0.25">
      <c r="A156" s="27" t="s">
        <v>126</v>
      </c>
      <c r="B156" s="28" t="s">
        <v>10</v>
      </c>
      <c r="C156" s="30">
        <v>13</v>
      </c>
      <c r="D156" s="226" t="s">
        <v>197</v>
      </c>
      <c r="E156" s="227" t="s">
        <v>383</v>
      </c>
      <c r="F156" s="228" t="s">
        <v>384</v>
      </c>
      <c r="G156" s="28"/>
      <c r="H156" s="432">
        <f>SUM(H157)</f>
        <v>7621559</v>
      </c>
    </row>
    <row r="157" spans="1:8" ht="33" customHeight="1" x14ac:dyDescent="0.25">
      <c r="A157" s="84" t="s">
        <v>127</v>
      </c>
      <c r="B157" s="2" t="s">
        <v>10</v>
      </c>
      <c r="C157" s="347">
        <v>13</v>
      </c>
      <c r="D157" s="241" t="s">
        <v>198</v>
      </c>
      <c r="E157" s="242" t="s">
        <v>383</v>
      </c>
      <c r="F157" s="243" t="s">
        <v>384</v>
      </c>
      <c r="G157" s="2"/>
      <c r="H157" s="433">
        <f>SUM(H158+H162)</f>
        <v>7621559</v>
      </c>
    </row>
    <row r="158" spans="1:8" ht="31.5" x14ac:dyDescent="0.25">
      <c r="A158" s="3" t="s">
        <v>84</v>
      </c>
      <c r="B158" s="2" t="s">
        <v>10</v>
      </c>
      <c r="C158" s="347">
        <v>13</v>
      </c>
      <c r="D158" s="241" t="s">
        <v>198</v>
      </c>
      <c r="E158" s="242" t="s">
        <v>383</v>
      </c>
      <c r="F158" s="243" t="s">
        <v>415</v>
      </c>
      <c r="G158" s="2"/>
      <c r="H158" s="433">
        <f>SUM(H159:H161)</f>
        <v>7621559</v>
      </c>
    </row>
    <row r="159" spans="1:8" ht="46.5" customHeight="1" x14ac:dyDescent="0.25">
      <c r="A159" s="84" t="s">
        <v>76</v>
      </c>
      <c r="B159" s="2" t="s">
        <v>10</v>
      </c>
      <c r="C159" s="347">
        <v>13</v>
      </c>
      <c r="D159" s="241" t="s">
        <v>198</v>
      </c>
      <c r="E159" s="242" t="s">
        <v>383</v>
      </c>
      <c r="F159" s="243" t="s">
        <v>415</v>
      </c>
      <c r="G159" s="2" t="s">
        <v>13</v>
      </c>
      <c r="H159" s="434">
        <f>SUM(прил7!I125)</f>
        <v>4681501</v>
      </c>
    </row>
    <row r="160" spans="1:8" ht="30.75" customHeight="1" x14ac:dyDescent="0.25">
      <c r="A160" s="89" t="s">
        <v>537</v>
      </c>
      <c r="B160" s="2" t="s">
        <v>10</v>
      </c>
      <c r="C160" s="347">
        <v>13</v>
      </c>
      <c r="D160" s="241" t="s">
        <v>198</v>
      </c>
      <c r="E160" s="242" t="s">
        <v>383</v>
      </c>
      <c r="F160" s="243" t="s">
        <v>415</v>
      </c>
      <c r="G160" s="2" t="s">
        <v>16</v>
      </c>
      <c r="H160" s="434">
        <f>SUM(прил7!I126)</f>
        <v>2886151</v>
      </c>
    </row>
    <row r="161" spans="1:8" ht="15.75" customHeight="1" x14ac:dyDescent="0.25">
      <c r="A161" s="3" t="s">
        <v>18</v>
      </c>
      <c r="B161" s="2" t="s">
        <v>10</v>
      </c>
      <c r="C161" s="347">
        <v>13</v>
      </c>
      <c r="D161" s="241" t="s">
        <v>198</v>
      </c>
      <c r="E161" s="242" t="s">
        <v>383</v>
      </c>
      <c r="F161" s="243" t="s">
        <v>415</v>
      </c>
      <c r="G161" s="2" t="s">
        <v>17</v>
      </c>
      <c r="H161" s="434">
        <f>SUM(прил7!I127)</f>
        <v>53907</v>
      </c>
    </row>
    <row r="162" spans="1:8" s="560" customFormat="1" ht="32.25" hidden="1" customHeight="1" x14ac:dyDescent="0.25">
      <c r="A162" s="3" t="s">
        <v>728</v>
      </c>
      <c r="B162" s="2" t="s">
        <v>10</v>
      </c>
      <c r="C162" s="561">
        <v>13</v>
      </c>
      <c r="D162" s="241" t="s">
        <v>198</v>
      </c>
      <c r="E162" s="242" t="s">
        <v>383</v>
      </c>
      <c r="F162" s="243" t="s">
        <v>727</v>
      </c>
      <c r="G162" s="2"/>
      <c r="H162" s="433">
        <f>SUM(H163)</f>
        <v>0</v>
      </c>
    </row>
    <row r="163" spans="1:8" s="560" customFormat="1" ht="30.75" hidden="1" customHeight="1" x14ac:dyDescent="0.25">
      <c r="A163" s="89" t="s">
        <v>537</v>
      </c>
      <c r="B163" s="2" t="s">
        <v>10</v>
      </c>
      <c r="C163" s="561">
        <v>13</v>
      </c>
      <c r="D163" s="241" t="s">
        <v>198</v>
      </c>
      <c r="E163" s="242" t="s">
        <v>383</v>
      </c>
      <c r="F163" s="243" t="s">
        <v>727</v>
      </c>
      <c r="G163" s="2" t="s">
        <v>16</v>
      </c>
      <c r="H163" s="434">
        <f>SUM(прил7!I129)</f>
        <v>0</v>
      </c>
    </row>
    <row r="164" spans="1:8" ht="33" customHeight="1" x14ac:dyDescent="0.25">
      <c r="A164" s="74" t="s">
        <v>71</v>
      </c>
      <c r="B164" s="16" t="s">
        <v>15</v>
      </c>
      <c r="C164" s="39"/>
      <c r="D164" s="250"/>
      <c r="E164" s="251"/>
      <c r="F164" s="252"/>
      <c r="G164" s="15"/>
      <c r="H164" s="485">
        <f>SUM(H165)</f>
        <v>2660254</v>
      </c>
    </row>
    <row r="165" spans="1:8" ht="33.75" customHeight="1" x14ac:dyDescent="0.25">
      <c r="A165" s="86" t="s">
        <v>758</v>
      </c>
      <c r="B165" s="23" t="s">
        <v>15</v>
      </c>
      <c r="C165" s="55" t="s">
        <v>57</v>
      </c>
      <c r="D165" s="253"/>
      <c r="E165" s="254"/>
      <c r="F165" s="255"/>
      <c r="G165" s="22"/>
      <c r="H165" s="439">
        <f>SUM(H166)</f>
        <v>2660254</v>
      </c>
    </row>
    <row r="166" spans="1:8" ht="65.25" customHeight="1" x14ac:dyDescent="0.25">
      <c r="A166" s="75" t="s">
        <v>128</v>
      </c>
      <c r="B166" s="28" t="s">
        <v>15</v>
      </c>
      <c r="C166" s="42" t="s">
        <v>57</v>
      </c>
      <c r="D166" s="232" t="s">
        <v>199</v>
      </c>
      <c r="E166" s="233" t="s">
        <v>383</v>
      </c>
      <c r="F166" s="234" t="s">
        <v>384</v>
      </c>
      <c r="G166" s="28"/>
      <c r="H166" s="432">
        <f>SUM(H167+H175)</f>
        <v>2660254</v>
      </c>
    </row>
    <row r="167" spans="1:8" ht="95.25" customHeight="1" x14ac:dyDescent="0.25">
      <c r="A167" s="76" t="s">
        <v>129</v>
      </c>
      <c r="B167" s="2" t="s">
        <v>15</v>
      </c>
      <c r="C167" s="8" t="s">
        <v>57</v>
      </c>
      <c r="D167" s="256" t="s">
        <v>200</v>
      </c>
      <c r="E167" s="257" t="s">
        <v>383</v>
      </c>
      <c r="F167" s="258" t="s">
        <v>384</v>
      </c>
      <c r="G167" s="2"/>
      <c r="H167" s="433">
        <f>SUM(H168)</f>
        <v>2560254</v>
      </c>
    </row>
    <row r="168" spans="1:8" ht="34.5" customHeight="1" x14ac:dyDescent="0.25">
      <c r="A168" s="76" t="s">
        <v>416</v>
      </c>
      <c r="B168" s="2" t="s">
        <v>15</v>
      </c>
      <c r="C168" s="8" t="s">
        <v>57</v>
      </c>
      <c r="D168" s="256" t="s">
        <v>200</v>
      </c>
      <c r="E168" s="257" t="s">
        <v>10</v>
      </c>
      <c r="F168" s="258" t="s">
        <v>384</v>
      </c>
      <c r="G168" s="2"/>
      <c r="H168" s="433">
        <f>SUM(H169+H173)</f>
        <v>2560254</v>
      </c>
    </row>
    <row r="169" spans="1:8" ht="33" customHeight="1" x14ac:dyDescent="0.25">
      <c r="A169" s="3" t="s">
        <v>84</v>
      </c>
      <c r="B169" s="2" t="s">
        <v>15</v>
      </c>
      <c r="C169" s="8" t="s">
        <v>57</v>
      </c>
      <c r="D169" s="256" t="s">
        <v>200</v>
      </c>
      <c r="E169" s="257" t="s">
        <v>10</v>
      </c>
      <c r="F169" s="258" t="s">
        <v>415</v>
      </c>
      <c r="G169" s="2"/>
      <c r="H169" s="433">
        <f>SUM(H170:H172)</f>
        <v>2560254</v>
      </c>
    </row>
    <row r="170" spans="1:8" ht="46.5" customHeight="1" x14ac:dyDescent="0.25">
      <c r="A170" s="84" t="s">
        <v>76</v>
      </c>
      <c r="B170" s="2" t="s">
        <v>15</v>
      </c>
      <c r="C170" s="8" t="s">
        <v>57</v>
      </c>
      <c r="D170" s="256" t="s">
        <v>200</v>
      </c>
      <c r="E170" s="257" t="s">
        <v>10</v>
      </c>
      <c r="F170" s="258" t="s">
        <v>415</v>
      </c>
      <c r="G170" s="2" t="s">
        <v>13</v>
      </c>
      <c r="H170" s="434">
        <f>SUM(прил7!I136)</f>
        <v>2495254</v>
      </c>
    </row>
    <row r="171" spans="1:8" ht="31.5" customHeight="1" x14ac:dyDescent="0.25">
      <c r="A171" s="89" t="s">
        <v>537</v>
      </c>
      <c r="B171" s="2" t="s">
        <v>15</v>
      </c>
      <c r="C171" s="8" t="s">
        <v>57</v>
      </c>
      <c r="D171" s="256" t="s">
        <v>200</v>
      </c>
      <c r="E171" s="257" t="s">
        <v>10</v>
      </c>
      <c r="F171" s="258" t="s">
        <v>415</v>
      </c>
      <c r="G171" s="2" t="s">
        <v>16</v>
      </c>
      <c r="H171" s="434">
        <f>SUM(прил7!I137)</f>
        <v>64000</v>
      </c>
    </row>
    <row r="172" spans="1:8" ht="17.25" customHeight="1" x14ac:dyDescent="0.25">
      <c r="A172" s="3" t="s">
        <v>18</v>
      </c>
      <c r="B172" s="2" t="s">
        <v>15</v>
      </c>
      <c r="C172" s="8" t="s">
        <v>57</v>
      </c>
      <c r="D172" s="256" t="s">
        <v>200</v>
      </c>
      <c r="E172" s="257" t="s">
        <v>10</v>
      </c>
      <c r="F172" s="258" t="s">
        <v>415</v>
      </c>
      <c r="G172" s="2" t="s">
        <v>17</v>
      </c>
      <c r="H172" s="434">
        <f>SUM(прил7!I138)</f>
        <v>1000</v>
      </c>
    </row>
    <row r="173" spans="1:8" s="647" customFormat="1" ht="34.5" customHeight="1" x14ac:dyDescent="0.25">
      <c r="A173" s="101" t="s">
        <v>510</v>
      </c>
      <c r="B173" s="2" t="s">
        <v>15</v>
      </c>
      <c r="C173" s="8" t="s">
        <v>57</v>
      </c>
      <c r="D173" s="256" t="s">
        <v>200</v>
      </c>
      <c r="E173" s="257" t="s">
        <v>10</v>
      </c>
      <c r="F173" s="258" t="s">
        <v>508</v>
      </c>
      <c r="G173" s="2"/>
      <c r="H173" s="433">
        <f>SUM(H174)</f>
        <v>0</v>
      </c>
    </row>
    <row r="174" spans="1:8" s="647" customFormat="1" ht="31.5" x14ac:dyDescent="0.25">
      <c r="A174" s="89" t="s">
        <v>537</v>
      </c>
      <c r="B174" s="2" t="s">
        <v>15</v>
      </c>
      <c r="C174" s="8" t="s">
        <v>57</v>
      </c>
      <c r="D174" s="256" t="s">
        <v>200</v>
      </c>
      <c r="E174" s="257" t="s">
        <v>10</v>
      </c>
      <c r="F174" s="258" t="s">
        <v>508</v>
      </c>
      <c r="G174" s="2" t="s">
        <v>16</v>
      </c>
      <c r="H174" s="434">
        <f>SUM(прил7!I140)</f>
        <v>0</v>
      </c>
    </row>
    <row r="175" spans="1:8" ht="93.75" customHeight="1" x14ac:dyDescent="0.25">
      <c r="A175" s="54" t="s">
        <v>511</v>
      </c>
      <c r="B175" s="2" t="s">
        <v>15</v>
      </c>
      <c r="C175" s="8" t="s">
        <v>57</v>
      </c>
      <c r="D175" s="235" t="s">
        <v>507</v>
      </c>
      <c r="E175" s="236" t="s">
        <v>383</v>
      </c>
      <c r="F175" s="237" t="s">
        <v>384</v>
      </c>
      <c r="G175" s="2"/>
      <c r="H175" s="433">
        <f>SUM(H176)</f>
        <v>100000</v>
      </c>
    </row>
    <row r="176" spans="1:8" ht="46.5" customHeight="1" x14ac:dyDescent="0.25">
      <c r="A176" s="101" t="s">
        <v>509</v>
      </c>
      <c r="B176" s="2" t="s">
        <v>15</v>
      </c>
      <c r="C176" s="8" t="s">
        <v>57</v>
      </c>
      <c r="D176" s="235" t="s">
        <v>507</v>
      </c>
      <c r="E176" s="236" t="s">
        <v>10</v>
      </c>
      <c r="F176" s="237" t="s">
        <v>384</v>
      </c>
      <c r="G176" s="2"/>
      <c r="H176" s="433">
        <f>SUM(H177)</f>
        <v>100000</v>
      </c>
    </row>
    <row r="177" spans="1:8" ht="36.75" customHeight="1" x14ac:dyDescent="0.25">
      <c r="A177" s="101" t="s">
        <v>510</v>
      </c>
      <c r="B177" s="2" t="s">
        <v>15</v>
      </c>
      <c r="C177" s="8" t="s">
        <v>57</v>
      </c>
      <c r="D177" s="235" t="s">
        <v>507</v>
      </c>
      <c r="E177" s="236" t="s">
        <v>10</v>
      </c>
      <c r="F177" s="243" t="s">
        <v>508</v>
      </c>
      <c r="G177" s="2"/>
      <c r="H177" s="433">
        <f>SUM(H178)</f>
        <v>100000</v>
      </c>
    </row>
    <row r="178" spans="1:8" ht="32.25" customHeight="1" x14ac:dyDescent="0.25">
      <c r="A178" s="89" t="s">
        <v>537</v>
      </c>
      <c r="B178" s="2" t="s">
        <v>15</v>
      </c>
      <c r="C178" s="8" t="s">
        <v>57</v>
      </c>
      <c r="D178" s="235" t="s">
        <v>507</v>
      </c>
      <c r="E178" s="236" t="s">
        <v>10</v>
      </c>
      <c r="F178" s="243" t="s">
        <v>508</v>
      </c>
      <c r="G178" s="2" t="s">
        <v>16</v>
      </c>
      <c r="H178" s="434">
        <f>SUM(прил7!I144)</f>
        <v>100000</v>
      </c>
    </row>
    <row r="179" spans="1:8" ht="15.75" x14ac:dyDescent="0.25">
      <c r="A179" s="74" t="s">
        <v>25</v>
      </c>
      <c r="B179" s="16" t="s">
        <v>20</v>
      </c>
      <c r="C179" s="39"/>
      <c r="D179" s="250"/>
      <c r="E179" s="251"/>
      <c r="F179" s="252"/>
      <c r="G179" s="15"/>
      <c r="H179" s="485">
        <f>SUM(H180+H186+H200)</f>
        <v>9961739</v>
      </c>
    </row>
    <row r="180" spans="1:8" ht="15.75" x14ac:dyDescent="0.25">
      <c r="A180" s="86" t="s">
        <v>236</v>
      </c>
      <c r="B180" s="23" t="s">
        <v>20</v>
      </c>
      <c r="C180" s="55" t="s">
        <v>35</v>
      </c>
      <c r="D180" s="253"/>
      <c r="E180" s="254"/>
      <c r="F180" s="255"/>
      <c r="G180" s="22"/>
      <c r="H180" s="439">
        <f>SUM(H181)</f>
        <v>450000</v>
      </c>
    </row>
    <row r="181" spans="1:8" ht="47.25" x14ac:dyDescent="0.25">
      <c r="A181" s="75" t="s">
        <v>132</v>
      </c>
      <c r="B181" s="28" t="s">
        <v>20</v>
      </c>
      <c r="C181" s="30" t="s">
        <v>35</v>
      </c>
      <c r="D181" s="226" t="s">
        <v>417</v>
      </c>
      <c r="E181" s="227" t="s">
        <v>383</v>
      </c>
      <c r="F181" s="228" t="s">
        <v>384</v>
      </c>
      <c r="G181" s="28"/>
      <c r="H181" s="432">
        <f>SUM(H182)</f>
        <v>450000</v>
      </c>
    </row>
    <row r="182" spans="1:8" ht="68.25" customHeight="1" x14ac:dyDescent="0.25">
      <c r="A182" s="76" t="s">
        <v>172</v>
      </c>
      <c r="B182" s="44" t="s">
        <v>20</v>
      </c>
      <c r="C182" s="53" t="s">
        <v>35</v>
      </c>
      <c r="D182" s="229" t="s">
        <v>207</v>
      </c>
      <c r="E182" s="230" t="s">
        <v>383</v>
      </c>
      <c r="F182" s="231" t="s">
        <v>384</v>
      </c>
      <c r="G182" s="44"/>
      <c r="H182" s="433">
        <f>SUM(H183)</f>
        <v>450000</v>
      </c>
    </row>
    <row r="183" spans="1:8" ht="33" customHeight="1" x14ac:dyDescent="0.25">
      <c r="A183" s="76" t="s">
        <v>418</v>
      </c>
      <c r="B183" s="44" t="s">
        <v>20</v>
      </c>
      <c r="C183" s="53" t="s">
        <v>35</v>
      </c>
      <c r="D183" s="229" t="s">
        <v>207</v>
      </c>
      <c r="E183" s="230" t="s">
        <v>10</v>
      </c>
      <c r="F183" s="231" t="s">
        <v>384</v>
      </c>
      <c r="G183" s="44"/>
      <c r="H183" s="433">
        <f>SUM(H184)</f>
        <v>450000</v>
      </c>
    </row>
    <row r="184" spans="1:8" ht="15.75" customHeight="1" x14ac:dyDescent="0.25">
      <c r="A184" s="76" t="s">
        <v>173</v>
      </c>
      <c r="B184" s="44" t="s">
        <v>20</v>
      </c>
      <c r="C184" s="53" t="s">
        <v>35</v>
      </c>
      <c r="D184" s="229" t="s">
        <v>207</v>
      </c>
      <c r="E184" s="230" t="s">
        <v>10</v>
      </c>
      <c r="F184" s="231" t="s">
        <v>419</v>
      </c>
      <c r="G184" s="44"/>
      <c r="H184" s="433">
        <f>SUM(H185)</f>
        <v>450000</v>
      </c>
    </row>
    <row r="185" spans="1:8" ht="15.75" customHeight="1" x14ac:dyDescent="0.25">
      <c r="A185" s="3" t="s">
        <v>18</v>
      </c>
      <c r="B185" s="44" t="s">
        <v>20</v>
      </c>
      <c r="C185" s="53" t="s">
        <v>35</v>
      </c>
      <c r="D185" s="229" t="s">
        <v>207</v>
      </c>
      <c r="E185" s="230" t="s">
        <v>10</v>
      </c>
      <c r="F185" s="231" t="s">
        <v>419</v>
      </c>
      <c r="G185" s="44" t="s">
        <v>17</v>
      </c>
      <c r="H185" s="435">
        <f>SUM(прил7!I151)</f>
        <v>450000</v>
      </c>
    </row>
    <row r="186" spans="1:8" ht="15.75" x14ac:dyDescent="0.25">
      <c r="A186" s="86" t="s">
        <v>131</v>
      </c>
      <c r="B186" s="23" t="s">
        <v>20</v>
      </c>
      <c r="C186" s="40" t="s">
        <v>32</v>
      </c>
      <c r="D186" s="244"/>
      <c r="E186" s="245"/>
      <c r="F186" s="246"/>
      <c r="G186" s="22"/>
      <c r="H186" s="439">
        <f>SUM(H187)</f>
        <v>7784820</v>
      </c>
    </row>
    <row r="187" spans="1:8" ht="47.25" x14ac:dyDescent="0.25">
      <c r="A187" s="75" t="s">
        <v>132</v>
      </c>
      <c r="B187" s="28" t="s">
        <v>20</v>
      </c>
      <c r="C187" s="30" t="s">
        <v>32</v>
      </c>
      <c r="D187" s="226" t="s">
        <v>417</v>
      </c>
      <c r="E187" s="227" t="s">
        <v>383</v>
      </c>
      <c r="F187" s="228" t="s">
        <v>384</v>
      </c>
      <c r="G187" s="28"/>
      <c r="H187" s="432">
        <f>SUM(H188+H196)</f>
        <v>7784820</v>
      </c>
    </row>
    <row r="188" spans="1:8" ht="65.25" customHeight="1" x14ac:dyDescent="0.25">
      <c r="A188" s="76" t="s">
        <v>133</v>
      </c>
      <c r="B188" s="44" t="s">
        <v>20</v>
      </c>
      <c r="C188" s="53" t="s">
        <v>32</v>
      </c>
      <c r="D188" s="229" t="s">
        <v>202</v>
      </c>
      <c r="E188" s="230" t="s">
        <v>383</v>
      </c>
      <c r="F188" s="231" t="s">
        <v>384</v>
      </c>
      <c r="G188" s="44"/>
      <c r="H188" s="433">
        <f>SUM(H189)</f>
        <v>7733940</v>
      </c>
    </row>
    <row r="189" spans="1:8" ht="47.25" customHeight="1" x14ac:dyDescent="0.25">
      <c r="A189" s="76" t="s">
        <v>420</v>
      </c>
      <c r="B189" s="44" t="s">
        <v>20</v>
      </c>
      <c r="C189" s="53" t="s">
        <v>32</v>
      </c>
      <c r="D189" s="229" t="s">
        <v>202</v>
      </c>
      <c r="E189" s="230" t="s">
        <v>10</v>
      </c>
      <c r="F189" s="231" t="s">
        <v>384</v>
      </c>
      <c r="G189" s="44"/>
      <c r="H189" s="433">
        <f>SUM(H194+H190+H192)</f>
        <v>7733940</v>
      </c>
    </row>
    <row r="190" spans="1:8" ht="48" hidden="1" customHeight="1" x14ac:dyDescent="0.25">
      <c r="A190" s="76" t="s">
        <v>422</v>
      </c>
      <c r="B190" s="44" t="s">
        <v>20</v>
      </c>
      <c r="C190" s="53" t="s">
        <v>32</v>
      </c>
      <c r="D190" s="229" t="s">
        <v>202</v>
      </c>
      <c r="E190" s="230" t="s">
        <v>10</v>
      </c>
      <c r="F190" s="231" t="s">
        <v>423</v>
      </c>
      <c r="G190" s="44"/>
      <c r="H190" s="433">
        <f>SUM(H191)</f>
        <v>0</v>
      </c>
    </row>
    <row r="191" spans="1:8" ht="19.5" hidden="1" customHeight="1" x14ac:dyDescent="0.25">
      <c r="A191" s="76" t="s">
        <v>21</v>
      </c>
      <c r="B191" s="44" t="s">
        <v>20</v>
      </c>
      <c r="C191" s="53" t="s">
        <v>32</v>
      </c>
      <c r="D191" s="103" t="s">
        <v>202</v>
      </c>
      <c r="E191" s="272" t="s">
        <v>10</v>
      </c>
      <c r="F191" s="273" t="s">
        <v>423</v>
      </c>
      <c r="G191" s="44" t="s">
        <v>66</v>
      </c>
      <c r="H191" s="435">
        <f>SUM(прил7!I157)</f>
        <v>0</v>
      </c>
    </row>
    <row r="192" spans="1:8" ht="47.25" x14ac:dyDescent="0.25">
      <c r="A192" s="76" t="s">
        <v>424</v>
      </c>
      <c r="B192" s="44" t="s">
        <v>20</v>
      </c>
      <c r="C192" s="53" t="s">
        <v>32</v>
      </c>
      <c r="D192" s="229" t="s">
        <v>202</v>
      </c>
      <c r="E192" s="230" t="s">
        <v>10</v>
      </c>
      <c r="F192" s="231" t="s">
        <v>425</v>
      </c>
      <c r="G192" s="44"/>
      <c r="H192" s="433">
        <f>SUM(H193)</f>
        <v>6500000</v>
      </c>
    </row>
    <row r="193" spans="1:11" ht="18" customHeight="1" x14ac:dyDescent="0.25">
      <c r="A193" s="76" t="s">
        <v>21</v>
      </c>
      <c r="B193" s="44" t="s">
        <v>20</v>
      </c>
      <c r="C193" s="53" t="s">
        <v>32</v>
      </c>
      <c r="D193" s="229" t="s">
        <v>202</v>
      </c>
      <c r="E193" s="230" t="s">
        <v>10</v>
      </c>
      <c r="F193" s="231" t="s">
        <v>425</v>
      </c>
      <c r="G193" s="44" t="s">
        <v>66</v>
      </c>
      <c r="H193" s="435">
        <f>SUM(прил7!I159)</f>
        <v>6500000</v>
      </c>
    </row>
    <row r="194" spans="1:11" ht="33.75" customHeight="1" x14ac:dyDescent="0.25">
      <c r="A194" s="76" t="s">
        <v>134</v>
      </c>
      <c r="B194" s="44" t="s">
        <v>20</v>
      </c>
      <c r="C194" s="53" t="s">
        <v>32</v>
      </c>
      <c r="D194" s="229" t="s">
        <v>202</v>
      </c>
      <c r="E194" s="230" t="s">
        <v>10</v>
      </c>
      <c r="F194" s="231" t="s">
        <v>421</v>
      </c>
      <c r="G194" s="44"/>
      <c r="H194" s="433">
        <f>SUM(H195)</f>
        <v>1233940</v>
      </c>
      <c r="I194" s="683"/>
      <c r="J194" s="684"/>
      <c r="K194" s="684"/>
    </row>
    <row r="195" spans="1:11" ht="33.75" customHeight="1" x14ac:dyDescent="0.25">
      <c r="A195" s="76" t="s">
        <v>171</v>
      </c>
      <c r="B195" s="44" t="s">
        <v>20</v>
      </c>
      <c r="C195" s="53" t="s">
        <v>32</v>
      </c>
      <c r="D195" s="229" t="s">
        <v>202</v>
      </c>
      <c r="E195" s="230" t="s">
        <v>10</v>
      </c>
      <c r="F195" s="231" t="s">
        <v>421</v>
      </c>
      <c r="G195" s="44" t="s">
        <v>170</v>
      </c>
      <c r="H195" s="435">
        <f>SUM(прил7!I161)</f>
        <v>1233940</v>
      </c>
    </row>
    <row r="196" spans="1:11" ht="78.75" x14ac:dyDescent="0.25">
      <c r="A196" s="76" t="s">
        <v>235</v>
      </c>
      <c r="B196" s="44" t="s">
        <v>20</v>
      </c>
      <c r="C196" s="119" t="s">
        <v>32</v>
      </c>
      <c r="D196" s="229" t="s">
        <v>233</v>
      </c>
      <c r="E196" s="230" t="s">
        <v>383</v>
      </c>
      <c r="F196" s="231" t="s">
        <v>384</v>
      </c>
      <c r="G196" s="44"/>
      <c r="H196" s="433">
        <f>SUM(H197)</f>
        <v>50880</v>
      </c>
    </row>
    <row r="197" spans="1:11" ht="34.5" customHeight="1" x14ac:dyDescent="0.25">
      <c r="A197" s="76" t="s">
        <v>426</v>
      </c>
      <c r="B197" s="44" t="s">
        <v>20</v>
      </c>
      <c r="C197" s="119" t="s">
        <v>32</v>
      </c>
      <c r="D197" s="229" t="s">
        <v>233</v>
      </c>
      <c r="E197" s="230" t="s">
        <v>10</v>
      </c>
      <c r="F197" s="231" t="s">
        <v>384</v>
      </c>
      <c r="G197" s="44"/>
      <c r="H197" s="433">
        <f>SUM(H198)</f>
        <v>50880</v>
      </c>
    </row>
    <row r="198" spans="1:11" ht="31.5" x14ac:dyDescent="0.25">
      <c r="A198" s="76" t="s">
        <v>234</v>
      </c>
      <c r="B198" s="44" t="s">
        <v>20</v>
      </c>
      <c r="C198" s="119" t="s">
        <v>32</v>
      </c>
      <c r="D198" s="229" t="s">
        <v>233</v>
      </c>
      <c r="E198" s="230" t="s">
        <v>10</v>
      </c>
      <c r="F198" s="231" t="s">
        <v>427</v>
      </c>
      <c r="G198" s="44"/>
      <c r="H198" s="433">
        <f>SUM(H199)</f>
        <v>50880</v>
      </c>
    </row>
    <row r="199" spans="1:11" ht="32.25" customHeight="1" x14ac:dyDescent="0.25">
      <c r="A199" s="89" t="s">
        <v>537</v>
      </c>
      <c r="B199" s="44" t="s">
        <v>20</v>
      </c>
      <c r="C199" s="119" t="s">
        <v>32</v>
      </c>
      <c r="D199" s="229" t="s">
        <v>233</v>
      </c>
      <c r="E199" s="230" t="s">
        <v>10</v>
      </c>
      <c r="F199" s="231" t="s">
        <v>427</v>
      </c>
      <c r="G199" s="44" t="s">
        <v>16</v>
      </c>
      <c r="H199" s="435">
        <f>SUM(прил7!I165)</f>
        <v>50880</v>
      </c>
    </row>
    <row r="200" spans="1:11" ht="15.75" x14ac:dyDescent="0.25">
      <c r="A200" s="86" t="s">
        <v>26</v>
      </c>
      <c r="B200" s="23" t="s">
        <v>20</v>
      </c>
      <c r="C200" s="40">
        <v>12</v>
      </c>
      <c r="D200" s="244"/>
      <c r="E200" s="245"/>
      <c r="F200" s="246"/>
      <c r="G200" s="22"/>
      <c r="H200" s="439">
        <f>SUM(H201,H206,H211,H220)</f>
        <v>1726919</v>
      </c>
    </row>
    <row r="201" spans="1:11" ht="47.25" customHeight="1" x14ac:dyDescent="0.25">
      <c r="A201" s="27" t="s">
        <v>124</v>
      </c>
      <c r="B201" s="28" t="s">
        <v>20</v>
      </c>
      <c r="C201" s="30">
        <v>12</v>
      </c>
      <c r="D201" s="226" t="s">
        <v>408</v>
      </c>
      <c r="E201" s="227" t="s">
        <v>383</v>
      </c>
      <c r="F201" s="228" t="s">
        <v>384</v>
      </c>
      <c r="G201" s="28"/>
      <c r="H201" s="432">
        <f>SUM(H202)</f>
        <v>100000</v>
      </c>
    </row>
    <row r="202" spans="1:11" ht="64.5" customHeight="1" x14ac:dyDescent="0.25">
      <c r="A202" s="54" t="s">
        <v>125</v>
      </c>
      <c r="B202" s="2" t="s">
        <v>20</v>
      </c>
      <c r="C202" s="347">
        <v>12</v>
      </c>
      <c r="D202" s="241" t="s">
        <v>192</v>
      </c>
      <c r="E202" s="242" t="s">
        <v>383</v>
      </c>
      <c r="F202" s="243" t="s">
        <v>384</v>
      </c>
      <c r="G202" s="2"/>
      <c r="H202" s="433">
        <f>SUM(H203)</f>
        <v>100000</v>
      </c>
    </row>
    <row r="203" spans="1:11" ht="48.75" customHeight="1" x14ac:dyDescent="0.25">
      <c r="A203" s="54" t="s">
        <v>409</v>
      </c>
      <c r="B203" s="2" t="s">
        <v>20</v>
      </c>
      <c r="C203" s="347">
        <v>12</v>
      </c>
      <c r="D203" s="241" t="s">
        <v>192</v>
      </c>
      <c r="E203" s="242" t="s">
        <v>10</v>
      </c>
      <c r="F203" s="243" t="s">
        <v>384</v>
      </c>
      <c r="G203" s="2"/>
      <c r="H203" s="433">
        <f>SUM(H204)</f>
        <v>100000</v>
      </c>
    </row>
    <row r="204" spans="1:11" ht="16.5" customHeight="1" x14ac:dyDescent="0.25">
      <c r="A204" s="84" t="s">
        <v>411</v>
      </c>
      <c r="B204" s="2" t="s">
        <v>20</v>
      </c>
      <c r="C204" s="347">
        <v>12</v>
      </c>
      <c r="D204" s="241" t="s">
        <v>192</v>
      </c>
      <c r="E204" s="242" t="s">
        <v>10</v>
      </c>
      <c r="F204" s="243" t="s">
        <v>410</v>
      </c>
      <c r="G204" s="2"/>
      <c r="H204" s="433">
        <f>SUM(H205)</f>
        <v>100000</v>
      </c>
    </row>
    <row r="205" spans="1:11" ht="30" customHeight="1" x14ac:dyDescent="0.25">
      <c r="A205" s="89" t="s">
        <v>537</v>
      </c>
      <c r="B205" s="2" t="s">
        <v>20</v>
      </c>
      <c r="C205" s="347">
        <v>12</v>
      </c>
      <c r="D205" s="241" t="s">
        <v>192</v>
      </c>
      <c r="E205" s="242" t="s">
        <v>10</v>
      </c>
      <c r="F205" s="243" t="s">
        <v>410</v>
      </c>
      <c r="G205" s="2" t="s">
        <v>16</v>
      </c>
      <c r="H205" s="434">
        <f>SUM(прил7!I171)</f>
        <v>100000</v>
      </c>
    </row>
    <row r="206" spans="1:11" ht="47.25" x14ac:dyDescent="0.25">
      <c r="A206" s="27" t="s">
        <v>137</v>
      </c>
      <c r="B206" s="28" t="s">
        <v>20</v>
      </c>
      <c r="C206" s="30">
        <v>12</v>
      </c>
      <c r="D206" s="226" t="s">
        <v>428</v>
      </c>
      <c r="E206" s="227" t="s">
        <v>383</v>
      </c>
      <c r="F206" s="228" t="s">
        <v>384</v>
      </c>
      <c r="G206" s="28"/>
      <c r="H206" s="432">
        <f>SUM(H207)</f>
        <v>15000</v>
      </c>
    </row>
    <row r="207" spans="1:11" ht="63.75" customHeight="1" x14ac:dyDescent="0.25">
      <c r="A207" s="274" t="s">
        <v>138</v>
      </c>
      <c r="B207" s="5" t="s">
        <v>20</v>
      </c>
      <c r="C207" s="365">
        <v>12</v>
      </c>
      <c r="D207" s="241" t="s">
        <v>203</v>
      </c>
      <c r="E207" s="242" t="s">
        <v>383</v>
      </c>
      <c r="F207" s="243" t="s">
        <v>384</v>
      </c>
      <c r="G207" s="2"/>
      <c r="H207" s="433">
        <f>SUM(H208)</f>
        <v>15000</v>
      </c>
    </row>
    <row r="208" spans="1:11" ht="32.25" customHeight="1" x14ac:dyDescent="0.25">
      <c r="A208" s="90" t="s">
        <v>429</v>
      </c>
      <c r="B208" s="5" t="s">
        <v>20</v>
      </c>
      <c r="C208" s="365">
        <v>12</v>
      </c>
      <c r="D208" s="241" t="s">
        <v>203</v>
      </c>
      <c r="E208" s="242" t="s">
        <v>10</v>
      </c>
      <c r="F208" s="243" t="s">
        <v>384</v>
      </c>
      <c r="G208" s="271"/>
      <c r="H208" s="433">
        <f>SUM(H209)</f>
        <v>15000</v>
      </c>
    </row>
    <row r="209" spans="1:8" ht="18" customHeight="1" x14ac:dyDescent="0.25">
      <c r="A209" s="3" t="s">
        <v>97</v>
      </c>
      <c r="B209" s="5" t="s">
        <v>20</v>
      </c>
      <c r="C209" s="365">
        <v>12</v>
      </c>
      <c r="D209" s="241" t="s">
        <v>203</v>
      </c>
      <c r="E209" s="242" t="s">
        <v>10</v>
      </c>
      <c r="F209" s="243" t="s">
        <v>430</v>
      </c>
      <c r="G209" s="59"/>
      <c r="H209" s="433">
        <f>SUM(H210)</f>
        <v>15000</v>
      </c>
    </row>
    <row r="210" spans="1:8" ht="30.75" customHeight="1" x14ac:dyDescent="0.25">
      <c r="A210" s="89" t="s">
        <v>537</v>
      </c>
      <c r="B210" s="5" t="s">
        <v>20</v>
      </c>
      <c r="C210" s="365">
        <v>12</v>
      </c>
      <c r="D210" s="241" t="s">
        <v>203</v>
      </c>
      <c r="E210" s="242" t="s">
        <v>10</v>
      </c>
      <c r="F210" s="243" t="s">
        <v>430</v>
      </c>
      <c r="G210" s="59" t="s">
        <v>16</v>
      </c>
      <c r="H210" s="435">
        <f>SUM(прил7!I294+прил7!I176)</f>
        <v>15000</v>
      </c>
    </row>
    <row r="211" spans="1:8" ht="50.25" customHeight="1" x14ac:dyDescent="0.25">
      <c r="A211" s="75" t="s">
        <v>178</v>
      </c>
      <c r="B211" s="28" t="s">
        <v>20</v>
      </c>
      <c r="C211" s="30">
        <v>12</v>
      </c>
      <c r="D211" s="226" t="s">
        <v>588</v>
      </c>
      <c r="E211" s="227" t="s">
        <v>383</v>
      </c>
      <c r="F211" s="228" t="s">
        <v>384</v>
      </c>
      <c r="G211" s="28"/>
      <c r="H211" s="432">
        <f>SUM(H212)</f>
        <v>1601919</v>
      </c>
    </row>
    <row r="212" spans="1:8" ht="79.5" customHeight="1" x14ac:dyDescent="0.25">
      <c r="A212" s="76" t="s">
        <v>179</v>
      </c>
      <c r="B212" s="44" t="s">
        <v>20</v>
      </c>
      <c r="C212" s="53">
        <v>12</v>
      </c>
      <c r="D212" s="229" t="s">
        <v>206</v>
      </c>
      <c r="E212" s="230" t="s">
        <v>383</v>
      </c>
      <c r="F212" s="231" t="s">
        <v>384</v>
      </c>
      <c r="G212" s="44"/>
      <c r="H212" s="433">
        <f>SUM(H213)</f>
        <v>1601919</v>
      </c>
    </row>
    <row r="213" spans="1:8" ht="30.75" customHeight="1" x14ac:dyDescent="0.25">
      <c r="A213" s="76" t="s">
        <v>440</v>
      </c>
      <c r="B213" s="44" t="s">
        <v>20</v>
      </c>
      <c r="C213" s="53">
        <v>12</v>
      </c>
      <c r="D213" s="229" t="s">
        <v>206</v>
      </c>
      <c r="E213" s="230" t="s">
        <v>10</v>
      </c>
      <c r="F213" s="231" t="s">
        <v>384</v>
      </c>
      <c r="G213" s="44"/>
      <c r="H213" s="433">
        <f>SUM(H214+H216+H218)</f>
        <v>1601919</v>
      </c>
    </row>
    <row r="214" spans="1:8" ht="30.75" customHeight="1" x14ac:dyDescent="0.25">
      <c r="A214" s="76" t="s">
        <v>720</v>
      </c>
      <c r="B214" s="44" t="s">
        <v>20</v>
      </c>
      <c r="C214" s="53">
        <v>12</v>
      </c>
      <c r="D214" s="229" t="s">
        <v>206</v>
      </c>
      <c r="E214" s="230" t="s">
        <v>10</v>
      </c>
      <c r="F214" s="399">
        <v>13600</v>
      </c>
      <c r="G214" s="44"/>
      <c r="H214" s="433">
        <f>SUM(H215:H215)</f>
        <v>1121343</v>
      </c>
    </row>
    <row r="215" spans="1:8" ht="18.75" customHeight="1" x14ac:dyDescent="0.25">
      <c r="A215" s="76" t="s">
        <v>21</v>
      </c>
      <c r="B215" s="44" t="s">
        <v>20</v>
      </c>
      <c r="C215" s="53">
        <v>12</v>
      </c>
      <c r="D215" s="229" t="s">
        <v>206</v>
      </c>
      <c r="E215" s="230" t="s">
        <v>10</v>
      </c>
      <c r="F215" s="399">
        <v>13600</v>
      </c>
      <c r="G215" s="44" t="s">
        <v>66</v>
      </c>
      <c r="H215" s="435">
        <f>SUM(прил7!I181)</f>
        <v>1121343</v>
      </c>
    </row>
    <row r="216" spans="1:8" ht="30.75" customHeight="1" x14ac:dyDescent="0.25">
      <c r="A216" s="76" t="s">
        <v>721</v>
      </c>
      <c r="B216" s="44" t="s">
        <v>20</v>
      </c>
      <c r="C216" s="53">
        <v>12</v>
      </c>
      <c r="D216" s="229" t="s">
        <v>206</v>
      </c>
      <c r="E216" s="230" t="s">
        <v>10</v>
      </c>
      <c r="F216" s="231" t="s">
        <v>598</v>
      </c>
      <c r="G216" s="44"/>
      <c r="H216" s="433">
        <f>SUM(H217:H217)</f>
        <v>480576</v>
      </c>
    </row>
    <row r="217" spans="1:8" ht="17.25" customHeight="1" x14ac:dyDescent="0.25">
      <c r="A217" s="76" t="s">
        <v>21</v>
      </c>
      <c r="B217" s="44" t="s">
        <v>20</v>
      </c>
      <c r="C217" s="53">
        <v>12</v>
      </c>
      <c r="D217" s="229" t="s">
        <v>206</v>
      </c>
      <c r="E217" s="230" t="s">
        <v>10</v>
      </c>
      <c r="F217" s="231" t="s">
        <v>598</v>
      </c>
      <c r="G217" s="44" t="s">
        <v>66</v>
      </c>
      <c r="H217" s="435">
        <f>SUM(прил7!I183)</f>
        <v>480576</v>
      </c>
    </row>
    <row r="218" spans="1:8" s="500" customFormat="1" ht="33.75" customHeight="1" x14ac:dyDescent="0.25">
      <c r="A218" s="76" t="s">
        <v>730</v>
      </c>
      <c r="B218" s="44" t="s">
        <v>20</v>
      </c>
      <c r="C218" s="53">
        <v>12</v>
      </c>
      <c r="D218" s="229" t="s">
        <v>206</v>
      </c>
      <c r="E218" s="230" t="s">
        <v>10</v>
      </c>
      <c r="F218" s="231" t="s">
        <v>729</v>
      </c>
      <c r="G218" s="44"/>
      <c r="H218" s="433">
        <f>SUM(H219)</f>
        <v>0</v>
      </c>
    </row>
    <row r="219" spans="1:8" s="500" customFormat="1" ht="31.5" customHeight="1" x14ac:dyDescent="0.25">
      <c r="A219" s="89" t="s">
        <v>537</v>
      </c>
      <c r="B219" s="44" t="s">
        <v>20</v>
      </c>
      <c r="C219" s="53">
        <v>12</v>
      </c>
      <c r="D219" s="229" t="s">
        <v>206</v>
      </c>
      <c r="E219" s="230" t="s">
        <v>10</v>
      </c>
      <c r="F219" s="231" t="s">
        <v>729</v>
      </c>
      <c r="G219" s="44" t="s">
        <v>16</v>
      </c>
      <c r="H219" s="435">
        <f>SUM(прил7!I185)</f>
        <v>0</v>
      </c>
    </row>
    <row r="220" spans="1:8" ht="33" customHeight="1" x14ac:dyDescent="0.25">
      <c r="A220" s="65" t="s">
        <v>135</v>
      </c>
      <c r="B220" s="29" t="s">
        <v>20</v>
      </c>
      <c r="C220" s="29" t="s">
        <v>74</v>
      </c>
      <c r="D220" s="220" t="s">
        <v>204</v>
      </c>
      <c r="E220" s="221" t="s">
        <v>383</v>
      </c>
      <c r="F220" s="222" t="s">
        <v>384</v>
      </c>
      <c r="G220" s="28"/>
      <c r="H220" s="432">
        <f>SUM(H221)</f>
        <v>10000</v>
      </c>
    </row>
    <row r="221" spans="1:8" ht="47.25" customHeight="1" x14ac:dyDescent="0.25">
      <c r="A221" s="84" t="s">
        <v>136</v>
      </c>
      <c r="B221" s="5" t="s">
        <v>20</v>
      </c>
      <c r="C221" s="365">
        <v>12</v>
      </c>
      <c r="D221" s="241" t="s">
        <v>205</v>
      </c>
      <c r="E221" s="242" t="s">
        <v>383</v>
      </c>
      <c r="F221" s="243" t="s">
        <v>384</v>
      </c>
      <c r="G221" s="271"/>
      <c r="H221" s="433">
        <f>SUM(H222)</f>
        <v>10000</v>
      </c>
    </row>
    <row r="222" spans="1:8" ht="65.25" customHeight="1" x14ac:dyDescent="0.25">
      <c r="A222" s="84" t="s">
        <v>431</v>
      </c>
      <c r="B222" s="5" t="s">
        <v>20</v>
      </c>
      <c r="C222" s="365">
        <v>12</v>
      </c>
      <c r="D222" s="241" t="s">
        <v>205</v>
      </c>
      <c r="E222" s="242" t="s">
        <v>10</v>
      </c>
      <c r="F222" s="243" t="s">
        <v>384</v>
      </c>
      <c r="G222" s="271"/>
      <c r="H222" s="433">
        <f>SUM(H223)</f>
        <v>10000</v>
      </c>
    </row>
    <row r="223" spans="1:8" ht="31.5" x14ac:dyDescent="0.25">
      <c r="A223" s="3" t="s">
        <v>433</v>
      </c>
      <c r="B223" s="5" t="s">
        <v>20</v>
      </c>
      <c r="C223" s="365">
        <v>12</v>
      </c>
      <c r="D223" s="241" t="s">
        <v>205</v>
      </c>
      <c r="E223" s="242" t="s">
        <v>10</v>
      </c>
      <c r="F223" s="243" t="s">
        <v>432</v>
      </c>
      <c r="G223" s="271"/>
      <c r="H223" s="433">
        <f>SUM(H224)</f>
        <v>10000</v>
      </c>
    </row>
    <row r="224" spans="1:8" ht="16.5" customHeight="1" x14ac:dyDescent="0.25">
      <c r="A224" s="84" t="s">
        <v>18</v>
      </c>
      <c r="B224" s="5" t="s">
        <v>20</v>
      </c>
      <c r="C224" s="365">
        <v>12</v>
      </c>
      <c r="D224" s="241" t="s">
        <v>205</v>
      </c>
      <c r="E224" s="242" t="s">
        <v>10</v>
      </c>
      <c r="F224" s="243" t="s">
        <v>432</v>
      </c>
      <c r="G224" s="271" t="s">
        <v>17</v>
      </c>
      <c r="H224" s="435">
        <f>SUM(прил7!I190)</f>
        <v>10000</v>
      </c>
    </row>
    <row r="225" spans="1:8" ht="16.5" customHeight="1" x14ac:dyDescent="0.25">
      <c r="A225" s="58" t="s">
        <v>139</v>
      </c>
      <c r="B225" s="94" t="s">
        <v>98</v>
      </c>
      <c r="C225" s="95"/>
      <c r="D225" s="250"/>
      <c r="E225" s="251"/>
      <c r="F225" s="252"/>
      <c r="G225" s="96"/>
      <c r="H225" s="485">
        <f>SUM(H226+H232)</f>
        <v>1481647</v>
      </c>
    </row>
    <row r="226" spans="1:8" s="9" customFormat="1" ht="15.75" x14ac:dyDescent="0.25">
      <c r="A226" s="41" t="s">
        <v>229</v>
      </c>
      <c r="B226" s="51" t="s">
        <v>98</v>
      </c>
      <c r="C226" s="118" t="s">
        <v>10</v>
      </c>
      <c r="D226" s="217"/>
      <c r="E226" s="218"/>
      <c r="F226" s="219"/>
      <c r="G226" s="52"/>
      <c r="H226" s="439">
        <f>SUM(H227)</f>
        <v>19449</v>
      </c>
    </row>
    <row r="227" spans="1:8" ht="47.25" x14ac:dyDescent="0.25">
      <c r="A227" s="27" t="s">
        <v>178</v>
      </c>
      <c r="B227" s="29" t="s">
        <v>98</v>
      </c>
      <c r="C227" s="121" t="s">
        <v>10</v>
      </c>
      <c r="D227" s="226" t="s">
        <v>434</v>
      </c>
      <c r="E227" s="227" t="s">
        <v>383</v>
      </c>
      <c r="F227" s="228" t="s">
        <v>384</v>
      </c>
      <c r="G227" s="31"/>
      <c r="H227" s="432">
        <f>SUM(H228)</f>
        <v>19449</v>
      </c>
    </row>
    <row r="228" spans="1:8" ht="78.75" x14ac:dyDescent="0.25">
      <c r="A228" s="3" t="s">
        <v>231</v>
      </c>
      <c r="B228" s="5" t="s">
        <v>98</v>
      </c>
      <c r="C228" s="120" t="s">
        <v>10</v>
      </c>
      <c r="D228" s="241" t="s">
        <v>230</v>
      </c>
      <c r="E228" s="242" t="s">
        <v>383</v>
      </c>
      <c r="F228" s="243" t="s">
        <v>384</v>
      </c>
      <c r="G228" s="59"/>
      <c r="H228" s="433">
        <f>SUM(H229)</f>
        <v>19449</v>
      </c>
    </row>
    <row r="229" spans="1:8" ht="47.25" x14ac:dyDescent="0.25">
      <c r="A229" s="61" t="s">
        <v>435</v>
      </c>
      <c r="B229" s="5" t="s">
        <v>98</v>
      </c>
      <c r="C229" s="120" t="s">
        <v>10</v>
      </c>
      <c r="D229" s="241" t="s">
        <v>230</v>
      </c>
      <c r="E229" s="242" t="s">
        <v>10</v>
      </c>
      <c r="F229" s="243" t="s">
        <v>384</v>
      </c>
      <c r="G229" s="59"/>
      <c r="H229" s="433">
        <f>SUM(H230)</f>
        <v>19449</v>
      </c>
    </row>
    <row r="230" spans="1:8" ht="33.75" customHeight="1" x14ac:dyDescent="0.25">
      <c r="A230" s="105" t="s">
        <v>436</v>
      </c>
      <c r="B230" s="5" t="s">
        <v>98</v>
      </c>
      <c r="C230" s="120" t="s">
        <v>10</v>
      </c>
      <c r="D230" s="241" t="s">
        <v>230</v>
      </c>
      <c r="E230" s="242" t="s">
        <v>10</v>
      </c>
      <c r="F230" s="243" t="s">
        <v>437</v>
      </c>
      <c r="G230" s="59"/>
      <c r="H230" s="433">
        <f>SUM(H231)</f>
        <v>19449</v>
      </c>
    </row>
    <row r="231" spans="1:8" ht="16.5" customHeight="1" x14ac:dyDescent="0.25">
      <c r="A231" s="76" t="s">
        <v>21</v>
      </c>
      <c r="B231" s="5" t="s">
        <v>98</v>
      </c>
      <c r="C231" s="120" t="s">
        <v>10</v>
      </c>
      <c r="D231" s="241" t="s">
        <v>230</v>
      </c>
      <c r="E231" s="242" t="s">
        <v>10</v>
      </c>
      <c r="F231" s="243" t="s">
        <v>437</v>
      </c>
      <c r="G231" s="59" t="s">
        <v>66</v>
      </c>
      <c r="H231" s="435">
        <f>SUM(прил7!I197)</f>
        <v>19449</v>
      </c>
    </row>
    <row r="232" spans="1:8" ht="16.5" customHeight="1" x14ac:dyDescent="0.25">
      <c r="A232" s="41" t="s">
        <v>140</v>
      </c>
      <c r="B232" s="51" t="s">
        <v>98</v>
      </c>
      <c r="C232" s="23" t="s">
        <v>12</v>
      </c>
      <c r="D232" s="217"/>
      <c r="E232" s="218"/>
      <c r="F232" s="219"/>
      <c r="G232" s="52"/>
      <c r="H232" s="439">
        <f>SUM(H233)</f>
        <v>1462198</v>
      </c>
    </row>
    <row r="233" spans="1:8" s="43" customFormat="1" ht="49.5" customHeight="1" x14ac:dyDescent="0.25">
      <c r="A233" s="27" t="s">
        <v>178</v>
      </c>
      <c r="B233" s="29" t="s">
        <v>98</v>
      </c>
      <c r="C233" s="121" t="s">
        <v>12</v>
      </c>
      <c r="D233" s="226" t="s">
        <v>434</v>
      </c>
      <c r="E233" s="227" t="s">
        <v>383</v>
      </c>
      <c r="F233" s="228" t="s">
        <v>384</v>
      </c>
      <c r="G233" s="31"/>
      <c r="H233" s="432">
        <f>SUM(H234+H238)</f>
        <v>1462198</v>
      </c>
    </row>
    <row r="234" spans="1:8" s="43" customFormat="1" ht="78.75" customHeight="1" x14ac:dyDescent="0.25">
      <c r="A234" s="54" t="s">
        <v>231</v>
      </c>
      <c r="B234" s="5" t="s">
        <v>98</v>
      </c>
      <c r="C234" s="120" t="s">
        <v>12</v>
      </c>
      <c r="D234" s="241" t="s">
        <v>230</v>
      </c>
      <c r="E234" s="242" t="s">
        <v>383</v>
      </c>
      <c r="F234" s="243" t="s">
        <v>384</v>
      </c>
      <c r="G234" s="271"/>
      <c r="H234" s="433">
        <f>SUM(H235)</f>
        <v>280000</v>
      </c>
    </row>
    <row r="235" spans="1:8" s="43" customFormat="1" ht="48" customHeight="1" x14ac:dyDescent="0.25">
      <c r="A235" s="105" t="s">
        <v>435</v>
      </c>
      <c r="B235" s="5" t="s">
        <v>98</v>
      </c>
      <c r="C235" s="120" t="s">
        <v>12</v>
      </c>
      <c r="D235" s="241" t="s">
        <v>230</v>
      </c>
      <c r="E235" s="242" t="s">
        <v>10</v>
      </c>
      <c r="F235" s="243" t="s">
        <v>384</v>
      </c>
      <c r="G235" s="271"/>
      <c r="H235" s="433">
        <f>SUM(H236)</f>
        <v>280000</v>
      </c>
    </row>
    <row r="236" spans="1:8" s="43" customFormat="1" ht="32.25" customHeight="1" x14ac:dyDescent="0.25">
      <c r="A236" s="105" t="s">
        <v>500</v>
      </c>
      <c r="B236" s="5" t="s">
        <v>98</v>
      </c>
      <c r="C236" s="120" t="s">
        <v>12</v>
      </c>
      <c r="D236" s="241" t="s">
        <v>230</v>
      </c>
      <c r="E236" s="242" t="s">
        <v>10</v>
      </c>
      <c r="F236" s="243" t="s">
        <v>501</v>
      </c>
      <c r="G236" s="271"/>
      <c r="H236" s="433">
        <f>SUM(H237)</f>
        <v>280000</v>
      </c>
    </row>
    <row r="237" spans="1:8" s="43" customFormat="1" ht="15.75" customHeight="1" x14ac:dyDescent="0.25">
      <c r="A237" s="76" t="s">
        <v>21</v>
      </c>
      <c r="B237" s="5" t="s">
        <v>98</v>
      </c>
      <c r="C237" s="120" t="s">
        <v>12</v>
      </c>
      <c r="D237" s="241" t="s">
        <v>230</v>
      </c>
      <c r="E237" s="242" t="s">
        <v>10</v>
      </c>
      <c r="F237" s="243" t="s">
        <v>501</v>
      </c>
      <c r="G237" s="271" t="s">
        <v>66</v>
      </c>
      <c r="H237" s="435">
        <f>SUM(прил7!I203)</f>
        <v>280000</v>
      </c>
    </row>
    <row r="238" spans="1:8" s="43" customFormat="1" ht="78.75" x14ac:dyDescent="0.25">
      <c r="A238" s="344" t="s">
        <v>179</v>
      </c>
      <c r="B238" s="5" t="s">
        <v>98</v>
      </c>
      <c r="C238" s="635" t="s">
        <v>12</v>
      </c>
      <c r="D238" s="241" t="s">
        <v>206</v>
      </c>
      <c r="E238" s="242" t="s">
        <v>383</v>
      </c>
      <c r="F238" s="243" t="s">
        <v>384</v>
      </c>
      <c r="G238" s="59"/>
      <c r="H238" s="433">
        <f>SUM(H239)</f>
        <v>1182198</v>
      </c>
    </row>
    <row r="239" spans="1:8" s="43" customFormat="1" ht="31.5" x14ac:dyDescent="0.25">
      <c r="A239" s="3" t="s">
        <v>440</v>
      </c>
      <c r="B239" s="5" t="s">
        <v>98</v>
      </c>
      <c r="C239" s="635" t="s">
        <v>12</v>
      </c>
      <c r="D239" s="241" t="s">
        <v>206</v>
      </c>
      <c r="E239" s="242" t="s">
        <v>10</v>
      </c>
      <c r="F239" s="243" t="s">
        <v>384</v>
      </c>
      <c r="G239" s="59"/>
      <c r="H239" s="433">
        <f>SUM(H242+H240+H244)</f>
        <v>1182198</v>
      </c>
    </row>
    <row r="240" spans="1:8" s="43" customFormat="1" ht="31.5" x14ac:dyDescent="0.25">
      <c r="A240" s="61" t="s">
        <v>825</v>
      </c>
      <c r="B240" s="5" t="s">
        <v>98</v>
      </c>
      <c r="C240" s="646" t="s">
        <v>12</v>
      </c>
      <c r="D240" s="241" t="s">
        <v>206</v>
      </c>
      <c r="E240" s="242" t="s">
        <v>10</v>
      </c>
      <c r="F240" s="356">
        <v>11500</v>
      </c>
      <c r="G240" s="59"/>
      <c r="H240" s="433">
        <f>SUM(H241)</f>
        <v>1123088</v>
      </c>
    </row>
    <row r="241" spans="1:8" s="43" customFormat="1" ht="31.5" x14ac:dyDescent="0.25">
      <c r="A241" s="76" t="s">
        <v>171</v>
      </c>
      <c r="B241" s="5" t="s">
        <v>98</v>
      </c>
      <c r="C241" s="646" t="s">
        <v>12</v>
      </c>
      <c r="D241" s="241" t="s">
        <v>206</v>
      </c>
      <c r="E241" s="242" t="s">
        <v>10</v>
      </c>
      <c r="F241" s="356">
        <v>11500</v>
      </c>
      <c r="G241" s="59" t="s">
        <v>170</v>
      </c>
      <c r="H241" s="435">
        <f>SUM(прил7!I207)</f>
        <v>1123088</v>
      </c>
    </row>
    <row r="242" spans="1:8" s="43" customFormat="1" ht="31.5" x14ac:dyDescent="0.25">
      <c r="A242" s="61" t="s">
        <v>819</v>
      </c>
      <c r="B242" s="5" t="s">
        <v>98</v>
      </c>
      <c r="C242" s="635" t="s">
        <v>12</v>
      </c>
      <c r="D242" s="241" t="s">
        <v>206</v>
      </c>
      <c r="E242" s="242" t="s">
        <v>10</v>
      </c>
      <c r="F242" s="356" t="s">
        <v>818</v>
      </c>
      <c r="G242" s="59"/>
      <c r="H242" s="433">
        <f>SUM(H243)</f>
        <v>59110</v>
      </c>
    </row>
    <row r="243" spans="1:8" s="43" customFormat="1" ht="31.5" x14ac:dyDescent="0.25">
      <c r="A243" s="76" t="s">
        <v>171</v>
      </c>
      <c r="B243" s="5" t="s">
        <v>98</v>
      </c>
      <c r="C243" s="635" t="s">
        <v>12</v>
      </c>
      <c r="D243" s="241" t="s">
        <v>206</v>
      </c>
      <c r="E243" s="242" t="s">
        <v>10</v>
      </c>
      <c r="F243" s="356" t="s">
        <v>818</v>
      </c>
      <c r="G243" s="59" t="s">
        <v>170</v>
      </c>
      <c r="H243" s="435">
        <f>SUM(прил7!I209)</f>
        <v>59110</v>
      </c>
    </row>
    <row r="244" spans="1:8" s="43" customFormat="1" ht="31.5" x14ac:dyDescent="0.25">
      <c r="A244" s="650" t="s">
        <v>827</v>
      </c>
      <c r="B244" s="5" t="s">
        <v>98</v>
      </c>
      <c r="C244" s="648" t="s">
        <v>12</v>
      </c>
      <c r="D244" s="241" t="s">
        <v>206</v>
      </c>
      <c r="E244" s="242" t="s">
        <v>10</v>
      </c>
      <c r="F244" s="225" t="s">
        <v>826</v>
      </c>
      <c r="G244" s="59"/>
      <c r="H244" s="433">
        <f>SUM(H245:H246)</f>
        <v>0</v>
      </c>
    </row>
    <row r="245" spans="1:8" s="43" customFormat="1" ht="31.5" x14ac:dyDescent="0.25">
      <c r="A245" s="84" t="s">
        <v>537</v>
      </c>
      <c r="B245" s="5" t="s">
        <v>98</v>
      </c>
      <c r="C245" s="648" t="s">
        <v>12</v>
      </c>
      <c r="D245" s="241" t="s">
        <v>206</v>
      </c>
      <c r="E245" s="242" t="s">
        <v>10</v>
      </c>
      <c r="F245" s="225" t="s">
        <v>826</v>
      </c>
      <c r="G245" s="59" t="s">
        <v>16</v>
      </c>
      <c r="H245" s="435">
        <f>SUM(прил7!I211)</f>
        <v>0</v>
      </c>
    </row>
    <row r="246" spans="1:8" s="43" customFormat="1" ht="31.5" x14ac:dyDescent="0.25">
      <c r="A246" s="76" t="s">
        <v>171</v>
      </c>
      <c r="B246" s="5" t="s">
        <v>98</v>
      </c>
      <c r="C246" s="656" t="s">
        <v>12</v>
      </c>
      <c r="D246" s="241" t="s">
        <v>206</v>
      </c>
      <c r="E246" s="242" t="s">
        <v>10</v>
      </c>
      <c r="F246" s="225" t="s">
        <v>826</v>
      </c>
      <c r="G246" s="59" t="s">
        <v>170</v>
      </c>
      <c r="H246" s="435">
        <f>SUM(прил7!I212)</f>
        <v>0</v>
      </c>
    </row>
    <row r="247" spans="1:8" ht="17.25" customHeight="1" x14ac:dyDescent="0.25">
      <c r="A247" s="74" t="s">
        <v>27</v>
      </c>
      <c r="B247" s="16" t="s">
        <v>29</v>
      </c>
      <c r="C247" s="39"/>
      <c r="D247" s="250"/>
      <c r="E247" s="251"/>
      <c r="F247" s="252"/>
      <c r="G247" s="15"/>
      <c r="H247" s="485">
        <f>SUM(H248+H270+H342+H361+H383)</f>
        <v>300294341</v>
      </c>
    </row>
    <row r="248" spans="1:8" ht="15.75" x14ac:dyDescent="0.25">
      <c r="A248" s="86" t="s">
        <v>28</v>
      </c>
      <c r="B248" s="23" t="s">
        <v>29</v>
      </c>
      <c r="C248" s="23" t="s">
        <v>10</v>
      </c>
      <c r="D248" s="217"/>
      <c r="E248" s="218"/>
      <c r="F248" s="219"/>
      <c r="G248" s="22"/>
      <c r="H248" s="439">
        <f>SUM(H249,H265)</f>
        <v>36550867</v>
      </c>
    </row>
    <row r="249" spans="1:8" ht="35.25" customHeight="1" x14ac:dyDescent="0.25">
      <c r="A249" s="27" t="s">
        <v>141</v>
      </c>
      <c r="B249" s="29" t="s">
        <v>29</v>
      </c>
      <c r="C249" s="29" t="s">
        <v>10</v>
      </c>
      <c r="D249" s="220" t="s">
        <v>441</v>
      </c>
      <c r="E249" s="221" t="s">
        <v>383</v>
      </c>
      <c r="F249" s="222" t="s">
        <v>384</v>
      </c>
      <c r="G249" s="31"/>
      <c r="H249" s="432">
        <f>SUM(H250)</f>
        <v>36402867</v>
      </c>
    </row>
    <row r="250" spans="1:8" ht="49.5" customHeight="1" x14ac:dyDescent="0.25">
      <c r="A250" s="3" t="s">
        <v>142</v>
      </c>
      <c r="B250" s="5" t="s">
        <v>29</v>
      </c>
      <c r="C250" s="5" t="s">
        <v>10</v>
      </c>
      <c r="D250" s="223" t="s">
        <v>215</v>
      </c>
      <c r="E250" s="224" t="s">
        <v>383</v>
      </c>
      <c r="F250" s="225" t="s">
        <v>384</v>
      </c>
      <c r="G250" s="59"/>
      <c r="H250" s="433">
        <f>SUM(H251)</f>
        <v>36402867</v>
      </c>
    </row>
    <row r="251" spans="1:8" ht="17.25" customHeight="1" x14ac:dyDescent="0.25">
      <c r="A251" s="3" t="s">
        <v>442</v>
      </c>
      <c r="B251" s="5" t="s">
        <v>29</v>
      </c>
      <c r="C251" s="5" t="s">
        <v>10</v>
      </c>
      <c r="D251" s="223" t="s">
        <v>215</v>
      </c>
      <c r="E251" s="224" t="s">
        <v>10</v>
      </c>
      <c r="F251" s="225" t="s">
        <v>384</v>
      </c>
      <c r="G251" s="59"/>
      <c r="H251" s="433">
        <f>SUM(H252+H255+H261+H257+H259)</f>
        <v>36402867</v>
      </c>
    </row>
    <row r="252" spans="1:8" ht="81" customHeight="1" x14ac:dyDescent="0.25">
      <c r="A252" s="3" t="s">
        <v>443</v>
      </c>
      <c r="B252" s="5" t="s">
        <v>29</v>
      </c>
      <c r="C252" s="5" t="s">
        <v>10</v>
      </c>
      <c r="D252" s="223" t="s">
        <v>215</v>
      </c>
      <c r="E252" s="224" t="s">
        <v>10</v>
      </c>
      <c r="F252" s="225" t="s">
        <v>444</v>
      </c>
      <c r="G252" s="2"/>
      <c r="H252" s="433">
        <f>SUM(H253:H254)</f>
        <v>18429532</v>
      </c>
    </row>
    <row r="253" spans="1:8" ht="47.25" x14ac:dyDescent="0.25">
      <c r="A253" s="84" t="s">
        <v>76</v>
      </c>
      <c r="B253" s="5" t="s">
        <v>29</v>
      </c>
      <c r="C253" s="5" t="s">
        <v>10</v>
      </c>
      <c r="D253" s="223" t="s">
        <v>215</v>
      </c>
      <c r="E253" s="224" t="s">
        <v>10</v>
      </c>
      <c r="F253" s="225" t="s">
        <v>444</v>
      </c>
      <c r="G253" s="271" t="s">
        <v>13</v>
      </c>
      <c r="H253" s="435">
        <f>SUM(прил7!I301)</f>
        <v>18218061</v>
      </c>
    </row>
    <row r="254" spans="1:8" ht="31.5" customHeight="1" x14ac:dyDescent="0.25">
      <c r="A254" s="89" t="s">
        <v>537</v>
      </c>
      <c r="B254" s="5" t="s">
        <v>29</v>
      </c>
      <c r="C254" s="5" t="s">
        <v>10</v>
      </c>
      <c r="D254" s="223" t="s">
        <v>215</v>
      </c>
      <c r="E254" s="224" t="s">
        <v>10</v>
      </c>
      <c r="F254" s="225" t="s">
        <v>444</v>
      </c>
      <c r="G254" s="271" t="s">
        <v>16</v>
      </c>
      <c r="H254" s="435">
        <f>SUM(прил7!I302)</f>
        <v>211471</v>
      </c>
    </row>
    <row r="255" spans="1:8" ht="31.5" hidden="1" customHeight="1" x14ac:dyDescent="0.25">
      <c r="A255" s="355" t="s">
        <v>534</v>
      </c>
      <c r="B255" s="5" t="s">
        <v>29</v>
      </c>
      <c r="C255" s="5" t="s">
        <v>10</v>
      </c>
      <c r="D255" s="223" t="s">
        <v>215</v>
      </c>
      <c r="E255" s="224" t="s">
        <v>10</v>
      </c>
      <c r="F255" s="225" t="s">
        <v>533</v>
      </c>
      <c r="G255" s="271"/>
      <c r="H255" s="433">
        <f>SUM(H256)</f>
        <v>0</v>
      </c>
    </row>
    <row r="256" spans="1:8" ht="31.5" hidden="1" customHeight="1" x14ac:dyDescent="0.25">
      <c r="A256" s="110" t="s">
        <v>537</v>
      </c>
      <c r="B256" s="5" t="s">
        <v>29</v>
      </c>
      <c r="C256" s="5" t="s">
        <v>10</v>
      </c>
      <c r="D256" s="223" t="s">
        <v>215</v>
      </c>
      <c r="E256" s="224" t="s">
        <v>10</v>
      </c>
      <c r="F256" s="225" t="s">
        <v>533</v>
      </c>
      <c r="G256" s="271" t="s">
        <v>16</v>
      </c>
      <c r="H256" s="435">
        <f>SUM(прил7!I304)</f>
        <v>0</v>
      </c>
    </row>
    <row r="257" spans="1:8" s="659" customFormat="1" ht="63" x14ac:dyDescent="0.25">
      <c r="A257" s="571" t="s">
        <v>920</v>
      </c>
      <c r="B257" s="2" t="s">
        <v>29</v>
      </c>
      <c r="C257" s="2" t="s">
        <v>12</v>
      </c>
      <c r="D257" s="223" t="s">
        <v>215</v>
      </c>
      <c r="E257" s="224" t="s">
        <v>10</v>
      </c>
      <c r="F257" s="225" t="s">
        <v>911</v>
      </c>
      <c r="G257" s="2"/>
      <c r="H257" s="433">
        <f>SUM(H258)</f>
        <v>1629354</v>
      </c>
    </row>
    <row r="258" spans="1:8" s="659" customFormat="1" ht="31.5" x14ac:dyDescent="0.25">
      <c r="A258" s="601" t="s">
        <v>537</v>
      </c>
      <c r="B258" s="2" t="s">
        <v>29</v>
      </c>
      <c r="C258" s="2" t="s">
        <v>12</v>
      </c>
      <c r="D258" s="223" t="s">
        <v>215</v>
      </c>
      <c r="E258" s="224" t="s">
        <v>10</v>
      </c>
      <c r="F258" s="225" t="s">
        <v>911</v>
      </c>
      <c r="G258" s="2" t="s">
        <v>16</v>
      </c>
      <c r="H258" s="435">
        <f>SUM(прил7!I306)</f>
        <v>1629354</v>
      </c>
    </row>
    <row r="259" spans="1:8" s="659" customFormat="1" ht="63" x14ac:dyDescent="0.25">
      <c r="A259" s="49" t="s">
        <v>924</v>
      </c>
      <c r="B259" s="44" t="s">
        <v>29</v>
      </c>
      <c r="C259" s="44" t="s">
        <v>12</v>
      </c>
      <c r="D259" s="259" t="s">
        <v>215</v>
      </c>
      <c r="E259" s="224" t="s">
        <v>10</v>
      </c>
      <c r="F259" s="225" t="s">
        <v>912</v>
      </c>
      <c r="G259" s="44"/>
      <c r="H259" s="433">
        <f>SUM(H260)</f>
        <v>1086236</v>
      </c>
    </row>
    <row r="260" spans="1:8" s="659" customFormat="1" ht="31.5" x14ac:dyDescent="0.25">
      <c r="A260" s="601" t="s">
        <v>537</v>
      </c>
      <c r="B260" s="44" t="s">
        <v>29</v>
      </c>
      <c r="C260" s="44" t="s">
        <v>12</v>
      </c>
      <c r="D260" s="259" t="s">
        <v>215</v>
      </c>
      <c r="E260" s="224" t="s">
        <v>10</v>
      </c>
      <c r="F260" s="225" t="s">
        <v>912</v>
      </c>
      <c r="G260" s="44" t="s">
        <v>16</v>
      </c>
      <c r="H260" s="435">
        <f>SUM(прил7!I308)</f>
        <v>1086236</v>
      </c>
    </row>
    <row r="261" spans="1:8" ht="33" customHeight="1" x14ac:dyDescent="0.25">
      <c r="A261" s="3" t="s">
        <v>84</v>
      </c>
      <c r="B261" s="5" t="s">
        <v>29</v>
      </c>
      <c r="C261" s="5" t="s">
        <v>10</v>
      </c>
      <c r="D261" s="223" t="s">
        <v>215</v>
      </c>
      <c r="E261" s="224" t="s">
        <v>10</v>
      </c>
      <c r="F261" s="225" t="s">
        <v>415</v>
      </c>
      <c r="G261" s="59"/>
      <c r="H261" s="433">
        <f>SUM(H262:H264)</f>
        <v>15257745</v>
      </c>
    </row>
    <row r="262" spans="1:8" ht="49.5" customHeight="1" x14ac:dyDescent="0.25">
      <c r="A262" s="84" t="s">
        <v>76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415</v>
      </c>
      <c r="G262" s="59" t="s">
        <v>13</v>
      </c>
      <c r="H262" s="435">
        <f>SUM(прил7!I310)</f>
        <v>6210585</v>
      </c>
    </row>
    <row r="263" spans="1:8" ht="31.5" customHeight="1" x14ac:dyDescent="0.25">
      <c r="A263" s="89" t="s">
        <v>537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415</v>
      </c>
      <c r="G263" s="59" t="s">
        <v>16</v>
      </c>
      <c r="H263" s="435">
        <f>SUM(прил7!I311)</f>
        <v>8505798</v>
      </c>
    </row>
    <row r="264" spans="1:8" ht="18" customHeight="1" x14ac:dyDescent="0.25">
      <c r="A264" s="3" t="s">
        <v>18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415</v>
      </c>
      <c r="G264" s="59" t="s">
        <v>17</v>
      </c>
      <c r="H264" s="435">
        <f>SUM(прил7!I312)</f>
        <v>541362</v>
      </c>
    </row>
    <row r="265" spans="1:8" ht="64.5" customHeight="1" x14ac:dyDescent="0.25">
      <c r="A265" s="75" t="s">
        <v>128</v>
      </c>
      <c r="B265" s="28" t="s">
        <v>29</v>
      </c>
      <c r="C265" s="42" t="s">
        <v>10</v>
      </c>
      <c r="D265" s="232" t="s">
        <v>199</v>
      </c>
      <c r="E265" s="233" t="s">
        <v>383</v>
      </c>
      <c r="F265" s="234" t="s">
        <v>384</v>
      </c>
      <c r="G265" s="28"/>
      <c r="H265" s="432">
        <f>SUM(H266)</f>
        <v>148000</v>
      </c>
    </row>
    <row r="266" spans="1:8" ht="96" customHeight="1" x14ac:dyDescent="0.25">
      <c r="A266" s="76" t="s">
        <v>144</v>
      </c>
      <c r="B266" s="2" t="s">
        <v>29</v>
      </c>
      <c r="C266" s="8" t="s">
        <v>10</v>
      </c>
      <c r="D266" s="256" t="s">
        <v>201</v>
      </c>
      <c r="E266" s="257" t="s">
        <v>383</v>
      </c>
      <c r="F266" s="258" t="s">
        <v>384</v>
      </c>
      <c r="G266" s="2"/>
      <c r="H266" s="433">
        <f>SUM(H267)</f>
        <v>148000</v>
      </c>
    </row>
    <row r="267" spans="1:8" ht="49.5" customHeight="1" x14ac:dyDescent="0.25">
      <c r="A267" s="76" t="s">
        <v>403</v>
      </c>
      <c r="B267" s="2" t="s">
        <v>29</v>
      </c>
      <c r="C267" s="8" t="s">
        <v>10</v>
      </c>
      <c r="D267" s="256" t="s">
        <v>201</v>
      </c>
      <c r="E267" s="257" t="s">
        <v>10</v>
      </c>
      <c r="F267" s="258" t="s">
        <v>384</v>
      </c>
      <c r="G267" s="2"/>
      <c r="H267" s="433">
        <f>SUM(H268)</f>
        <v>148000</v>
      </c>
    </row>
    <row r="268" spans="1:8" ht="18" customHeight="1" x14ac:dyDescent="0.25">
      <c r="A268" s="3" t="s">
        <v>99</v>
      </c>
      <c r="B268" s="2" t="s">
        <v>29</v>
      </c>
      <c r="C268" s="8" t="s">
        <v>10</v>
      </c>
      <c r="D268" s="256" t="s">
        <v>201</v>
      </c>
      <c r="E268" s="257" t="s">
        <v>10</v>
      </c>
      <c r="F268" s="258" t="s">
        <v>404</v>
      </c>
      <c r="G268" s="2"/>
      <c r="H268" s="433">
        <f>SUM(H269)</f>
        <v>148000</v>
      </c>
    </row>
    <row r="269" spans="1:8" ht="30" customHeight="1" x14ac:dyDescent="0.25">
      <c r="A269" s="89" t="s">
        <v>537</v>
      </c>
      <c r="B269" s="2" t="s">
        <v>29</v>
      </c>
      <c r="C269" s="8" t="s">
        <v>10</v>
      </c>
      <c r="D269" s="256" t="s">
        <v>201</v>
      </c>
      <c r="E269" s="257" t="s">
        <v>10</v>
      </c>
      <c r="F269" s="258" t="s">
        <v>404</v>
      </c>
      <c r="G269" s="2" t="s">
        <v>16</v>
      </c>
      <c r="H269" s="434">
        <f>SUM(прил7!I317)</f>
        <v>148000</v>
      </c>
    </row>
    <row r="270" spans="1:8" ht="15.75" x14ac:dyDescent="0.25">
      <c r="A270" s="86" t="s">
        <v>30</v>
      </c>
      <c r="B270" s="23" t="s">
        <v>29</v>
      </c>
      <c r="C270" s="23" t="s">
        <v>12</v>
      </c>
      <c r="D270" s="217"/>
      <c r="E270" s="218"/>
      <c r="F270" s="219"/>
      <c r="G270" s="22"/>
      <c r="H270" s="439">
        <f>SUM(H271+H332+H337)</f>
        <v>237792928</v>
      </c>
    </row>
    <row r="271" spans="1:8" ht="35.25" customHeight="1" x14ac:dyDescent="0.25">
      <c r="A271" s="27" t="s">
        <v>141</v>
      </c>
      <c r="B271" s="28" t="s">
        <v>29</v>
      </c>
      <c r="C271" s="28" t="s">
        <v>12</v>
      </c>
      <c r="D271" s="220" t="s">
        <v>441</v>
      </c>
      <c r="E271" s="221" t="s">
        <v>383</v>
      </c>
      <c r="F271" s="222" t="s">
        <v>384</v>
      </c>
      <c r="G271" s="28"/>
      <c r="H271" s="432">
        <f>SUM(H272+H328)</f>
        <v>236367428</v>
      </c>
    </row>
    <row r="272" spans="1:8" ht="50.25" customHeight="1" x14ac:dyDescent="0.25">
      <c r="A272" s="3" t="s">
        <v>142</v>
      </c>
      <c r="B272" s="2" t="s">
        <v>29</v>
      </c>
      <c r="C272" s="2" t="s">
        <v>12</v>
      </c>
      <c r="D272" s="223" t="s">
        <v>215</v>
      </c>
      <c r="E272" s="224" t="s">
        <v>383</v>
      </c>
      <c r="F272" s="225" t="s">
        <v>384</v>
      </c>
      <c r="G272" s="2"/>
      <c r="H272" s="433">
        <f>SUM(H273+H319+H325+H322)</f>
        <v>236367428</v>
      </c>
    </row>
    <row r="273" spans="1:8" ht="17.25" customHeight="1" x14ac:dyDescent="0.25">
      <c r="A273" s="3" t="s">
        <v>452</v>
      </c>
      <c r="B273" s="2" t="s">
        <v>29</v>
      </c>
      <c r="C273" s="2" t="s">
        <v>12</v>
      </c>
      <c r="D273" s="223" t="s">
        <v>215</v>
      </c>
      <c r="E273" s="224" t="s">
        <v>12</v>
      </c>
      <c r="F273" s="225" t="s">
        <v>384</v>
      </c>
      <c r="G273" s="2"/>
      <c r="H273" s="433">
        <f>SUM(H274+H277+H282+H294+H314+H299+H292+H308+H312+H316+H280+H297+H290+H284+H286+H288+H302+H304+H306)</f>
        <v>232593518</v>
      </c>
    </row>
    <row r="274" spans="1:8" ht="82.5" customHeight="1" x14ac:dyDescent="0.25">
      <c r="A274" s="600" t="s">
        <v>145</v>
      </c>
      <c r="B274" s="2" t="s">
        <v>29</v>
      </c>
      <c r="C274" s="2" t="s">
        <v>12</v>
      </c>
      <c r="D274" s="223" t="s">
        <v>215</v>
      </c>
      <c r="E274" s="224" t="s">
        <v>12</v>
      </c>
      <c r="F274" s="225" t="s">
        <v>445</v>
      </c>
      <c r="G274" s="2"/>
      <c r="H274" s="433">
        <f>SUM(H275:H276)</f>
        <v>165283609</v>
      </c>
    </row>
    <row r="275" spans="1:8" ht="48" customHeight="1" x14ac:dyDescent="0.25">
      <c r="A275" s="84" t="s">
        <v>76</v>
      </c>
      <c r="B275" s="2" t="s">
        <v>29</v>
      </c>
      <c r="C275" s="2" t="s">
        <v>12</v>
      </c>
      <c r="D275" s="223" t="s">
        <v>215</v>
      </c>
      <c r="E275" s="224" t="s">
        <v>12</v>
      </c>
      <c r="F275" s="225" t="s">
        <v>445</v>
      </c>
      <c r="G275" s="2" t="s">
        <v>13</v>
      </c>
      <c r="H275" s="435">
        <f>SUM(прил7!I323)</f>
        <v>159931011</v>
      </c>
    </row>
    <row r="276" spans="1:8" ht="32.25" customHeight="1" x14ac:dyDescent="0.25">
      <c r="A276" s="601" t="s">
        <v>537</v>
      </c>
      <c r="B276" s="2" t="s">
        <v>29</v>
      </c>
      <c r="C276" s="2" t="s">
        <v>12</v>
      </c>
      <c r="D276" s="223" t="s">
        <v>215</v>
      </c>
      <c r="E276" s="224" t="s">
        <v>12</v>
      </c>
      <c r="F276" s="225" t="s">
        <v>445</v>
      </c>
      <c r="G276" s="2" t="s">
        <v>16</v>
      </c>
      <c r="H276" s="435">
        <f>SUM(прил7!I324)</f>
        <v>5352598</v>
      </c>
    </row>
    <row r="277" spans="1:8" ht="34.5" customHeight="1" x14ac:dyDescent="0.25">
      <c r="A277" s="602" t="s">
        <v>544</v>
      </c>
      <c r="B277" s="2" t="s">
        <v>29</v>
      </c>
      <c r="C277" s="2" t="s">
        <v>12</v>
      </c>
      <c r="D277" s="223" t="s">
        <v>215</v>
      </c>
      <c r="E277" s="224" t="s">
        <v>12</v>
      </c>
      <c r="F277" s="225" t="s">
        <v>543</v>
      </c>
      <c r="G277" s="2"/>
      <c r="H277" s="433">
        <f>SUM(H278:H279)</f>
        <v>107072</v>
      </c>
    </row>
    <row r="278" spans="1:8" ht="50.25" customHeight="1" x14ac:dyDescent="0.25">
      <c r="A278" s="84" t="s">
        <v>76</v>
      </c>
      <c r="B278" s="2" t="s">
        <v>29</v>
      </c>
      <c r="C278" s="2" t="s">
        <v>12</v>
      </c>
      <c r="D278" s="223" t="s">
        <v>215</v>
      </c>
      <c r="E278" s="224" t="s">
        <v>12</v>
      </c>
      <c r="F278" s="225" t="s">
        <v>543</v>
      </c>
      <c r="G278" s="2" t="s">
        <v>13</v>
      </c>
      <c r="H278" s="435">
        <f>SUM(прил7!I326)</f>
        <v>83872</v>
      </c>
    </row>
    <row r="279" spans="1:8" ht="19.5" customHeight="1" x14ac:dyDescent="0.25">
      <c r="A279" s="3" t="s">
        <v>40</v>
      </c>
      <c r="B279" s="2" t="s">
        <v>29</v>
      </c>
      <c r="C279" s="2" t="s">
        <v>12</v>
      </c>
      <c r="D279" s="223" t="s">
        <v>215</v>
      </c>
      <c r="E279" s="224" t="s">
        <v>12</v>
      </c>
      <c r="F279" s="225" t="s">
        <v>543</v>
      </c>
      <c r="G279" s="2" t="s">
        <v>39</v>
      </c>
      <c r="H279" s="435">
        <f>SUM(прил7!I327)</f>
        <v>23200</v>
      </c>
    </row>
    <row r="280" spans="1:8" ht="48" customHeight="1" x14ac:dyDescent="0.25">
      <c r="A280" s="600" t="s">
        <v>665</v>
      </c>
      <c r="B280" s="2" t="s">
        <v>29</v>
      </c>
      <c r="C280" s="2" t="s">
        <v>12</v>
      </c>
      <c r="D280" s="223" t="s">
        <v>215</v>
      </c>
      <c r="E280" s="224" t="s">
        <v>12</v>
      </c>
      <c r="F280" s="225" t="s">
        <v>664</v>
      </c>
      <c r="G280" s="2"/>
      <c r="H280" s="433">
        <f>SUM(H281)</f>
        <v>436961</v>
      </c>
    </row>
    <row r="281" spans="1:8" ht="33.75" customHeight="1" x14ac:dyDescent="0.25">
      <c r="A281" s="601" t="s">
        <v>537</v>
      </c>
      <c r="B281" s="2" t="s">
        <v>29</v>
      </c>
      <c r="C281" s="2" t="s">
        <v>12</v>
      </c>
      <c r="D281" s="223" t="s">
        <v>215</v>
      </c>
      <c r="E281" s="224" t="s">
        <v>12</v>
      </c>
      <c r="F281" s="225" t="s">
        <v>664</v>
      </c>
      <c r="G281" s="2" t="s">
        <v>16</v>
      </c>
      <c r="H281" s="435">
        <f>SUM(прил7!I329)</f>
        <v>436961</v>
      </c>
    </row>
    <row r="282" spans="1:8" ht="63.75" customHeight="1" x14ac:dyDescent="0.25">
      <c r="A282" s="602" t="s">
        <v>635</v>
      </c>
      <c r="B282" s="2" t="s">
        <v>29</v>
      </c>
      <c r="C282" s="2" t="s">
        <v>12</v>
      </c>
      <c r="D282" s="223" t="s">
        <v>215</v>
      </c>
      <c r="E282" s="224" t="s">
        <v>12</v>
      </c>
      <c r="F282" s="225" t="s">
        <v>542</v>
      </c>
      <c r="G282" s="2"/>
      <c r="H282" s="433">
        <f>SUM(H283)</f>
        <v>440088</v>
      </c>
    </row>
    <row r="283" spans="1:8" ht="33" customHeight="1" x14ac:dyDescent="0.25">
      <c r="A283" s="601" t="s">
        <v>537</v>
      </c>
      <c r="B283" s="2" t="s">
        <v>29</v>
      </c>
      <c r="C283" s="2" t="s">
        <v>12</v>
      </c>
      <c r="D283" s="223" t="s">
        <v>215</v>
      </c>
      <c r="E283" s="224" t="s">
        <v>12</v>
      </c>
      <c r="F283" s="225" t="s">
        <v>542</v>
      </c>
      <c r="G283" s="2" t="s">
        <v>16</v>
      </c>
      <c r="H283" s="435">
        <f>SUM(прил7!I331)</f>
        <v>440088</v>
      </c>
    </row>
    <row r="284" spans="1:8" s="570" customFormat="1" ht="47.25" x14ac:dyDescent="0.25">
      <c r="A284" s="571" t="s">
        <v>917</v>
      </c>
      <c r="B284" s="2" t="s">
        <v>29</v>
      </c>
      <c r="C284" s="2" t="s">
        <v>12</v>
      </c>
      <c r="D284" s="223" t="s">
        <v>215</v>
      </c>
      <c r="E284" s="224" t="s">
        <v>12</v>
      </c>
      <c r="F284" s="225" t="s">
        <v>782</v>
      </c>
      <c r="G284" s="2"/>
      <c r="H284" s="433">
        <f>SUM(H285)</f>
        <v>1800000</v>
      </c>
    </row>
    <row r="285" spans="1:8" s="570" customFormat="1" ht="31.5" x14ac:dyDescent="0.25">
      <c r="A285" s="616" t="s">
        <v>537</v>
      </c>
      <c r="B285" s="2" t="s">
        <v>29</v>
      </c>
      <c r="C285" s="2" t="s">
        <v>12</v>
      </c>
      <c r="D285" s="223" t="s">
        <v>215</v>
      </c>
      <c r="E285" s="224" t="s">
        <v>12</v>
      </c>
      <c r="F285" s="225" t="s">
        <v>782</v>
      </c>
      <c r="G285" s="2" t="s">
        <v>16</v>
      </c>
      <c r="H285" s="435">
        <f>SUM(прил7!I333)</f>
        <v>1800000</v>
      </c>
    </row>
    <row r="286" spans="1:8" s="572" customFormat="1" ht="47.25" x14ac:dyDescent="0.25">
      <c r="A286" s="571" t="s">
        <v>918</v>
      </c>
      <c r="B286" s="2" t="s">
        <v>29</v>
      </c>
      <c r="C286" s="2" t="s">
        <v>12</v>
      </c>
      <c r="D286" s="223" t="s">
        <v>215</v>
      </c>
      <c r="E286" s="224" t="s">
        <v>12</v>
      </c>
      <c r="F286" s="225" t="s">
        <v>783</v>
      </c>
      <c r="G286" s="2"/>
      <c r="H286" s="433">
        <f t="shared" ref="H286" si="0">SUM(H287)</f>
        <v>1800000</v>
      </c>
    </row>
    <row r="287" spans="1:8" s="572" customFormat="1" ht="31.5" x14ac:dyDescent="0.25">
      <c r="A287" s="616" t="s">
        <v>537</v>
      </c>
      <c r="B287" s="2" t="s">
        <v>29</v>
      </c>
      <c r="C287" s="2" t="s">
        <v>12</v>
      </c>
      <c r="D287" s="223" t="s">
        <v>215</v>
      </c>
      <c r="E287" s="224" t="s">
        <v>12</v>
      </c>
      <c r="F287" s="225" t="s">
        <v>783</v>
      </c>
      <c r="G287" s="2" t="s">
        <v>16</v>
      </c>
      <c r="H287" s="435">
        <f>SUM(прил7!I335)</f>
        <v>1800000</v>
      </c>
    </row>
    <row r="288" spans="1:8" s="572" customFormat="1" ht="47.25" x14ac:dyDescent="0.25">
      <c r="A288" s="571" t="s">
        <v>919</v>
      </c>
      <c r="B288" s="2" t="s">
        <v>29</v>
      </c>
      <c r="C288" s="2" t="s">
        <v>12</v>
      </c>
      <c r="D288" s="223" t="s">
        <v>215</v>
      </c>
      <c r="E288" s="224" t="s">
        <v>12</v>
      </c>
      <c r="F288" s="225" t="s">
        <v>784</v>
      </c>
      <c r="G288" s="2"/>
      <c r="H288" s="433">
        <f t="shared" ref="H288" si="1">SUM(H289)</f>
        <v>787236</v>
      </c>
    </row>
    <row r="289" spans="1:8" s="572" customFormat="1" ht="31.5" x14ac:dyDescent="0.25">
      <c r="A289" s="616" t="s">
        <v>537</v>
      </c>
      <c r="B289" s="2" t="s">
        <v>29</v>
      </c>
      <c r="C289" s="2" t="s">
        <v>12</v>
      </c>
      <c r="D289" s="223" t="s">
        <v>215</v>
      </c>
      <c r="E289" s="224" t="s">
        <v>12</v>
      </c>
      <c r="F289" s="225" t="s">
        <v>784</v>
      </c>
      <c r="G289" s="2" t="s">
        <v>16</v>
      </c>
      <c r="H289" s="435">
        <f>SUM(прил7!I337)</f>
        <v>787236</v>
      </c>
    </row>
    <row r="290" spans="1:8" s="566" customFormat="1" ht="33" customHeight="1" x14ac:dyDescent="0.25">
      <c r="A290" s="603" t="s">
        <v>750</v>
      </c>
      <c r="B290" s="2" t="s">
        <v>29</v>
      </c>
      <c r="C290" s="2" t="s">
        <v>12</v>
      </c>
      <c r="D290" s="223" t="s">
        <v>215</v>
      </c>
      <c r="E290" s="224" t="s">
        <v>12</v>
      </c>
      <c r="F290" s="225" t="s">
        <v>749</v>
      </c>
      <c r="G290" s="2"/>
      <c r="H290" s="433">
        <f>SUM(H291)</f>
        <v>11718000</v>
      </c>
    </row>
    <row r="291" spans="1:8" s="566" customFormat="1" ht="49.5" customHeight="1" x14ac:dyDescent="0.25">
      <c r="A291" s="84" t="s">
        <v>76</v>
      </c>
      <c r="B291" s="2" t="s">
        <v>29</v>
      </c>
      <c r="C291" s="2" t="s">
        <v>12</v>
      </c>
      <c r="D291" s="223" t="s">
        <v>215</v>
      </c>
      <c r="E291" s="224" t="s">
        <v>12</v>
      </c>
      <c r="F291" s="225" t="s">
        <v>749</v>
      </c>
      <c r="G291" s="2" t="s">
        <v>13</v>
      </c>
      <c r="H291" s="435">
        <f>SUM(прил7!I339)</f>
        <v>11718000</v>
      </c>
    </row>
    <row r="292" spans="1:8" ht="47.25" customHeight="1" x14ac:dyDescent="0.25">
      <c r="A292" s="604" t="s">
        <v>738</v>
      </c>
      <c r="B292" s="5" t="s">
        <v>29</v>
      </c>
      <c r="C292" s="5" t="s">
        <v>12</v>
      </c>
      <c r="D292" s="223" t="s">
        <v>215</v>
      </c>
      <c r="E292" s="224" t="s">
        <v>12</v>
      </c>
      <c r="F292" s="225" t="s">
        <v>737</v>
      </c>
      <c r="G292" s="2"/>
      <c r="H292" s="433">
        <f>SUM(H293)</f>
        <v>4476047</v>
      </c>
    </row>
    <row r="293" spans="1:8" ht="32.25" customHeight="1" x14ac:dyDescent="0.25">
      <c r="A293" s="601" t="s">
        <v>537</v>
      </c>
      <c r="B293" s="5" t="s">
        <v>29</v>
      </c>
      <c r="C293" s="5" t="s">
        <v>12</v>
      </c>
      <c r="D293" s="223" t="s">
        <v>215</v>
      </c>
      <c r="E293" s="224" t="s">
        <v>12</v>
      </c>
      <c r="F293" s="225" t="s">
        <v>737</v>
      </c>
      <c r="G293" s="2" t="s">
        <v>16</v>
      </c>
      <c r="H293" s="435">
        <f>SUM(прил7!I341)</f>
        <v>4476047</v>
      </c>
    </row>
    <row r="294" spans="1:8" ht="32.25" customHeight="1" x14ac:dyDescent="0.25">
      <c r="A294" s="605" t="s">
        <v>446</v>
      </c>
      <c r="B294" s="2" t="s">
        <v>29</v>
      </c>
      <c r="C294" s="2" t="s">
        <v>12</v>
      </c>
      <c r="D294" s="223" t="s">
        <v>215</v>
      </c>
      <c r="E294" s="224" t="s">
        <v>12</v>
      </c>
      <c r="F294" s="225" t="s">
        <v>447</v>
      </c>
      <c r="G294" s="2"/>
      <c r="H294" s="433">
        <f>SUM(H295:H296)</f>
        <v>907338</v>
      </c>
    </row>
    <row r="295" spans="1:8" ht="49.5" customHeight="1" x14ac:dyDescent="0.25">
      <c r="A295" s="84" t="s">
        <v>76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447</v>
      </c>
      <c r="G295" s="2" t="s">
        <v>13</v>
      </c>
      <c r="H295" s="435">
        <f>SUM(прил7!I343)</f>
        <v>710758</v>
      </c>
    </row>
    <row r="296" spans="1:8" ht="16.5" customHeight="1" x14ac:dyDescent="0.25">
      <c r="A296" s="3" t="s">
        <v>40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447</v>
      </c>
      <c r="G296" s="271" t="s">
        <v>39</v>
      </c>
      <c r="H296" s="435">
        <f>SUM(прил7!I344)</f>
        <v>196580</v>
      </c>
    </row>
    <row r="297" spans="1:8" ht="49.5" customHeight="1" x14ac:dyDescent="0.25">
      <c r="A297" s="600" t="s">
        <v>667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666</v>
      </c>
      <c r="G297" s="271"/>
      <c r="H297" s="433">
        <f>SUM(H298)</f>
        <v>672557</v>
      </c>
    </row>
    <row r="298" spans="1:8" ht="33.75" customHeight="1" x14ac:dyDescent="0.25">
      <c r="A298" s="606" t="s">
        <v>537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666</v>
      </c>
      <c r="G298" s="271" t="s">
        <v>16</v>
      </c>
      <c r="H298" s="435">
        <f>SUM(прил7!I346)</f>
        <v>672557</v>
      </c>
    </row>
    <row r="299" spans="1:8" ht="48.75" customHeight="1" x14ac:dyDescent="0.25">
      <c r="A299" s="605" t="s">
        <v>622</v>
      </c>
      <c r="B299" s="44" t="s">
        <v>29</v>
      </c>
      <c r="C299" s="44" t="s">
        <v>12</v>
      </c>
      <c r="D299" s="259" t="s">
        <v>215</v>
      </c>
      <c r="E299" s="260" t="s">
        <v>12</v>
      </c>
      <c r="F299" s="261" t="s">
        <v>448</v>
      </c>
      <c r="G299" s="44"/>
      <c r="H299" s="433">
        <f>SUM(H300+H301)</f>
        <v>2943303</v>
      </c>
    </row>
    <row r="300" spans="1:8" ht="30.75" customHeight="1" x14ac:dyDescent="0.25">
      <c r="A300" s="606" t="s">
        <v>537</v>
      </c>
      <c r="B300" s="59" t="s">
        <v>29</v>
      </c>
      <c r="C300" s="44" t="s">
        <v>12</v>
      </c>
      <c r="D300" s="259" t="s">
        <v>215</v>
      </c>
      <c r="E300" s="260" t="s">
        <v>12</v>
      </c>
      <c r="F300" s="261" t="s">
        <v>448</v>
      </c>
      <c r="G300" s="44" t="s">
        <v>16</v>
      </c>
      <c r="H300" s="435">
        <f>SUM(прил7!I348)</f>
        <v>2943303</v>
      </c>
    </row>
    <row r="301" spans="1:8" s="562" customFormat="1" ht="19.5" customHeight="1" x14ac:dyDescent="0.25">
      <c r="A301" s="3" t="s">
        <v>40</v>
      </c>
      <c r="B301" s="44" t="s">
        <v>29</v>
      </c>
      <c r="C301" s="44" t="s">
        <v>12</v>
      </c>
      <c r="D301" s="259" t="s">
        <v>215</v>
      </c>
      <c r="E301" s="260" t="s">
        <v>12</v>
      </c>
      <c r="F301" s="261" t="s">
        <v>448</v>
      </c>
      <c r="G301" s="44" t="s">
        <v>39</v>
      </c>
      <c r="H301" s="435">
        <f>SUM(прил7!I349)</f>
        <v>0</v>
      </c>
    </row>
    <row r="302" spans="1:8" s="572" customFormat="1" ht="47.25" x14ac:dyDescent="0.25">
      <c r="A302" s="49" t="s">
        <v>921</v>
      </c>
      <c r="B302" s="44" t="s">
        <v>29</v>
      </c>
      <c r="C302" s="44" t="s">
        <v>12</v>
      </c>
      <c r="D302" s="259" t="s">
        <v>215</v>
      </c>
      <c r="E302" s="260" t="s">
        <v>12</v>
      </c>
      <c r="F302" s="225" t="s">
        <v>785</v>
      </c>
      <c r="G302" s="44"/>
      <c r="H302" s="433">
        <f t="shared" ref="H302" si="2">SUM(H303)</f>
        <v>2614655</v>
      </c>
    </row>
    <row r="303" spans="1:8" s="572" customFormat="1" ht="31.5" x14ac:dyDescent="0.25">
      <c r="A303" s="601" t="s">
        <v>537</v>
      </c>
      <c r="B303" s="44" t="s">
        <v>29</v>
      </c>
      <c r="C303" s="44" t="s">
        <v>12</v>
      </c>
      <c r="D303" s="259" t="s">
        <v>215</v>
      </c>
      <c r="E303" s="260" t="s">
        <v>12</v>
      </c>
      <c r="F303" s="225" t="s">
        <v>785</v>
      </c>
      <c r="G303" s="44" t="s">
        <v>16</v>
      </c>
      <c r="H303" s="435">
        <f>SUM(прил7!I351)</f>
        <v>2614655</v>
      </c>
    </row>
    <row r="304" spans="1:8" s="572" customFormat="1" ht="47.25" x14ac:dyDescent="0.25">
      <c r="A304" s="49" t="s">
        <v>922</v>
      </c>
      <c r="B304" s="44" t="s">
        <v>29</v>
      </c>
      <c r="C304" s="44" t="s">
        <v>12</v>
      </c>
      <c r="D304" s="259" t="s">
        <v>215</v>
      </c>
      <c r="E304" s="260" t="s">
        <v>12</v>
      </c>
      <c r="F304" s="225" t="s">
        <v>786</v>
      </c>
      <c r="G304" s="44"/>
      <c r="H304" s="433">
        <f t="shared" ref="H304" si="3">SUM(H305)</f>
        <v>5412920</v>
      </c>
    </row>
    <row r="305" spans="1:8" s="572" customFormat="1" ht="31.5" x14ac:dyDescent="0.25">
      <c r="A305" s="601" t="s">
        <v>537</v>
      </c>
      <c r="B305" s="44" t="s">
        <v>29</v>
      </c>
      <c r="C305" s="44" t="s">
        <v>12</v>
      </c>
      <c r="D305" s="259" t="s">
        <v>215</v>
      </c>
      <c r="E305" s="260" t="s">
        <v>12</v>
      </c>
      <c r="F305" s="225" t="s">
        <v>786</v>
      </c>
      <c r="G305" s="44" t="s">
        <v>16</v>
      </c>
      <c r="H305" s="435">
        <f>SUM(прил7!I353)</f>
        <v>5412920</v>
      </c>
    </row>
    <row r="306" spans="1:8" s="572" customFormat="1" ht="47.25" x14ac:dyDescent="0.25">
      <c r="A306" s="49" t="s">
        <v>923</v>
      </c>
      <c r="B306" s="44" t="s">
        <v>29</v>
      </c>
      <c r="C306" s="44" t="s">
        <v>12</v>
      </c>
      <c r="D306" s="259" t="s">
        <v>215</v>
      </c>
      <c r="E306" s="260" t="s">
        <v>12</v>
      </c>
      <c r="F306" s="225" t="s">
        <v>787</v>
      </c>
      <c r="G306" s="44"/>
      <c r="H306" s="433">
        <f t="shared" ref="H306" si="4">SUM(H307)</f>
        <v>524824</v>
      </c>
    </row>
    <row r="307" spans="1:8" s="572" customFormat="1" ht="31.5" x14ac:dyDescent="0.25">
      <c r="A307" s="601" t="s">
        <v>537</v>
      </c>
      <c r="B307" s="44" t="s">
        <v>29</v>
      </c>
      <c r="C307" s="44" t="s">
        <v>12</v>
      </c>
      <c r="D307" s="259" t="s">
        <v>215</v>
      </c>
      <c r="E307" s="260" t="s">
        <v>12</v>
      </c>
      <c r="F307" s="225" t="s">
        <v>787</v>
      </c>
      <c r="G307" s="44" t="s">
        <v>16</v>
      </c>
      <c r="H307" s="435">
        <f>SUM(прил7!I355)</f>
        <v>524824</v>
      </c>
    </row>
    <row r="308" spans="1:8" ht="33" customHeight="1" x14ac:dyDescent="0.25">
      <c r="A308" s="3" t="s">
        <v>84</v>
      </c>
      <c r="B308" s="5" t="s">
        <v>29</v>
      </c>
      <c r="C308" s="5" t="s">
        <v>12</v>
      </c>
      <c r="D308" s="223" t="s">
        <v>215</v>
      </c>
      <c r="E308" s="224" t="s">
        <v>12</v>
      </c>
      <c r="F308" s="225" t="s">
        <v>415</v>
      </c>
      <c r="G308" s="2"/>
      <c r="H308" s="433">
        <f>SUM(H309:H311)</f>
        <v>28777077</v>
      </c>
    </row>
    <row r="309" spans="1:8" ht="49.5" customHeight="1" x14ac:dyDescent="0.25">
      <c r="A309" s="84" t="s">
        <v>76</v>
      </c>
      <c r="B309" s="5" t="s">
        <v>29</v>
      </c>
      <c r="C309" s="5" t="s">
        <v>12</v>
      </c>
      <c r="D309" s="223" t="s">
        <v>215</v>
      </c>
      <c r="E309" s="224" t="s">
        <v>12</v>
      </c>
      <c r="F309" s="225" t="s">
        <v>415</v>
      </c>
      <c r="G309" s="2" t="s">
        <v>13</v>
      </c>
      <c r="H309" s="434">
        <f>SUM(прил7!I357)</f>
        <v>2278307</v>
      </c>
    </row>
    <row r="310" spans="1:8" ht="31.5" customHeight="1" x14ac:dyDescent="0.25">
      <c r="A310" s="601" t="s">
        <v>537</v>
      </c>
      <c r="B310" s="5" t="s">
        <v>29</v>
      </c>
      <c r="C310" s="5" t="s">
        <v>12</v>
      </c>
      <c r="D310" s="223" t="s">
        <v>215</v>
      </c>
      <c r="E310" s="224" t="s">
        <v>12</v>
      </c>
      <c r="F310" s="225" t="s">
        <v>415</v>
      </c>
      <c r="G310" s="2" t="s">
        <v>16</v>
      </c>
      <c r="H310" s="434">
        <f>SUM(прил7!I358)</f>
        <v>24088962</v>
      </c>
    </row>
    <row r="311" spans="1:8" ht="16.5" customHeight="1" x14ac:dyDescent="0.25">
      <c r="A311" s="3" t="s">
        <v>18</v>
      </c>
      <c r="B311" s="44" t="s">
        <v>29</v>
      </c>
      <c r="C311" s="44" t="s">
        <v>12</v>
      </c>
      <c r="D311" s="259" t="s">
        <v>215</v>
      </c>
      <c r="E311" s="260" t="s">
        <v>12</v>
      </c>
      <c r="F311" s="261" t="s">
        <v>415</v>
      </c>
      <c r="G311" s="44" t="s">
        <v>17</v>
      </c>
      <c r="H311" s="434">
        <f>SUM(прил7!I359)</f>
        <v>2409808</v>
      </c>
    </row>
    <row r="312" spans="1:8" ht="30.75" customHeight="1" x14ac:dyDescent="0.25">
      <c r="A312" s="410" t="s">
        <v>532</v>
      </c>
      <c r="B312" s="44" t="s">
        <v>29</v>
      </c>
      <c r="C312" s="44" t="s">
        <v>12</v>
      </c>
      <c r="D312" s="259" t="s">
        <v>215</v>
      </c>
      <c r="E312" s="260" t="s">
        <v>12</v>
      </c>
      <c r="F312" s="261" t="s">
        <v>531</v>
      </c>
      <c r="G312" s="44"/>
      <c r="H312" s="433">
        <f>SUM(H313)</f>
        <v>2648480</v>
      </c>
    </row>
    <row r="313" spans="1:8" ht="33" customHeight="1" x14ac:dyDescent="0.25">
      <c r="A313" s="84" t="s">
        <v>537</v>
      </c>
      <c r="B313" s="44" t="s">
        <v>29</v>
      </c>
      <c r="C313" s="44" t="s">
        <v>12</v>
      </c>
      <c r="D313" s="259" t="s">
        <v>215</v>
      </c>
      <c r="E313" s="260" t="s">
        <v>12</v>
      </c>
      <c r="F313" s="261" t="s">
        <v>531</v>
      </c>
      <c r="G313" s="44" t="s">
        <v>16</v>
      </c>
      <c r="H313" s="434">
        <f>SUM(прил7!I361)</f>
        <v>2648480</v>
      </c>
    </row>
    <row r="314" spans="1:8" ht="16.5" hidden="1" customHeight="1" x14ac:dyDescent="0.25">
      <c r="A314" s="3" t="s">
        <v>536</v>
      </c>
      <c r="B314" s="2" t="s">
        <v>29</v>
      </c>
      <c r="C314" s="2" t="s">
        <v>12</v>
      </c>
      <c r="D314" s="223" t="s">
        <v>215</v>
      </c>
      <c r="E314" s="224" t="s">
        <v>12</v>
      </c>
      <c r="F314" s="261" t="s">
        <v>535</v>
      </c>
      <c r="G314" s="2"/>
      <c r="H314" s="433">
        <f>SUM(H315)</f>
        <v>0</v>
      </c>
    </row>
    <row r="315" spans="1:8" ht="31.5" hidden="1" customHeight="1" x14ac:dyDescent="0.25">
      <c r="A315" s="606" t="s">
        <v>537</v>
      </c>
      <c r="B315" s="59" t="s">
        <v>29</v>
      </c>
      <c r="C315" s="44" t="s">
        <v>12</v>
      </c>
      <c r="D315" s="259" t="s">
        <v>215</v>
      </c>
      <c r="E315" s="260" t="s">
        <v>12</v>
      </c>
      <c r="F315" s="261" t="s">
        <v>535</v>
      </c>
      <c r="G315" s="44" t="s">
        <v>16</v>
      </c>
      <c r="H315" s="435">
        <f>SUM(прил7!I363)</f>
        <v>0</v>
      </c>
    </row>
    <row r="316" spans="1:8" ht="32.25" customHeight="1" x14ac:dyDescent="0.25">
      <c r="A316" s="607" t="s">
        <v>659</v>
      </c>
      <c r="B316" s="44" t="s">
        <v>29</v>
      </c>
      <c r="C316" s="44" t="s">
        <v>12</v>
      </c>
      <c r="D316" s="259" t="s">
        <v>215</v>
      </c>
      <c r="E316" s="260" t="s">
        <v>12</v>
      </c>
      <c r="F316" s="261" t="s">
        <v>658</v>
      </c>
      <c r="G316" s="44"/>
      <c r="H316" s="433">
        <f>SUM(H317:H318)</f>
        <v>1243351</v>
      </c>
    </row>
    <row r="317" spans="1:8" ht="31.5" customHeight="1" x14ac:dyDescent="0.25">
      <c r="A317" s="607" t="s">
        <v>537</v>
      </c>
      <c r="B317" s="44" t="s">
        <v>29</v>
      </c>
      <c r="C317" s="44" t="s">
        <v>12</v>
      </c>
      <c r="D317" s="259" t="s">
        <v>215</v>
      </c>
      <c r="E317" s="260" t="s">
        <v>12</v>
      </c>
      <c r="F317" s="261" t="s">
        <v>658</v>
      </c>
      <c r="G317" s="44" t="s">
        <v>16</v>
      </c>
      <c r="H317" s="435">
        <f>SUM(прил7!I365)</f>
        <v>1243351</v>
      </c>
    </row>
    <row r="318" spans="1:8" s="655" customFormat="1" ht="19.5" customHeight="1" x14ac:dyDescent="0.25">
      <c r="A318" s="61" t="s">
        <v>40</v>
      </c>
      <c r="B318" s="44" t="s">
        <v>29</v>
      </c>
      <c r="C318" s="44" t="s">
        <v>12</v>
      </c>
      <c r="D318" s="259" t="s">
        <v>215</v>
      </c>
      <c r="E318" s="260" t="s">
        <v>12</v>
      </c>
      <c r="F318" s="261" t="s">
        <v>658</v>
      </c>
      <c r="G318" s="44" t="s">
        <v>39</v>
      </c>
      <c r="H318" s="435">
        <f>SUM(прил7!I366)</f>
        <v>0</v>
      </c>
    </row>
    <row r="319" spans="1:8" s="521" customFormat="1" ht="18.75" customHeight="1" x14ac:dyDescent="0.25">
      <c r="A319" s="3" t="s">
        <v>706</v>
      </c>
      <c r="B319" s="2" t="s">
        <v>29</v>
      </c>
      <c r="C319" s="2" t="s">
        <v>12</v>
      </c>
      <c r="D319" s="223" t="s">
        <v>215</v>
      </c>
      <c r="E319" s="224" t="s">
        <v>701</v>
      </c>
      <c r="F319" s="225" t="s">
        <v>384</v>
      </c>
      <c r="G319" s="2"/>
      <c r="H319" s="433">
        <f>SUM(H320)</f>
        <v>1600761</v>
      </c>
    </row>
    <row r="320" spans="1:8" s="521" customFormat="1" ht="48.75" customHeight="1" x14ac:dyDescent="0.25">
      <c r="A320" s="3" t="s">
        <v>821</v>
      </c>
      <c r="B320" s="2" t="s">
        <v>29</v>
      </c>
      <c r="C320" s="2" t="s">
        <v>12</v>
      </c>
      <c r="D320" s="223" t="s">
        <v>215</v>
      </c>
      <c r="E320" s="224" t="s">
        <v>701</v>
      </c>
      <c r="F320" s="225" t="s">
        <v>702</v>
      </c>
      <c r="G320" s="2"/>
      <c r="H320" s="433">
        <f>SUM(H321)</f>
        <v>1600761</v>
      </c>
    </row>
    <row r="321" spans="1:8" s="521" customFormat="1" ht="32.25" customHeight="1" x14ac:dyDescent="0.25">
      <c r="A321" s="607" t="s">
        <v>537</v>
      </c>
      <c r="B321" s="2" t="s">
        <v>29</v>
      </c>
      <c r="C321" s="2" t="s">
        <v>12</v>
      </c>
      <c r="D321" s="223" t="s">
        <v>215</v>
      </c>
      <c r="E321" s="224" t="s">
        <v>701</v>
      </c>
      <c r="F321" s="225" t="s">
        <v>702</v>
      </c>
      <c r="G321" s="2" t="s">
        <v>16</v>
      </c>
      <c r="H321" s="435">
        <f>SUM(прил7!I369)</f>
        <v>1600761</v>
      </c>
    </row>
    <row r="322" spans="1:8" s="669" customFormat="1" ht="18" customHeight="1" x14ac:dyDescent="0.25">
      <c r="A322" s="628" t="s">
        <v>708</v>
      </c>
      <c r="B322" s="2" t="s">
        <v>29</v>
      </c>
      <c r="C322" s="2" t="s">
        <v>12</v>
      </c>
      <c r="D322" s="223" t="s">
        <v>215</v>
      </c>
      <c r="E322" s="224" t="s">
        <v>703</v>
      </c>
      <c r="F322" s="225" t="s">
        <v>384</v>
      </c>
      <c r="G322" s="2"/>
      <c r="H322" s="433">
        <f>SUM(H323)</f>
        <v>560000</v>
      </c>
    </row>
    <row r="323" spans="1:8" s="666" customFormat="1" ht="33.75" customHeight="1" x14ac:dyDescent="0.25">
      <c r="A323" s="628" t="s">
        <v>724</v>
      </c>
      <c r="B323" s="2" t="s">
        <v>29</v>
      </c>
      <c r="C323" s="2" t="s">
        <v>12</v>
      </c>
      <c r="D323" s="223" t="s">
        <v>215</v>
      </c>
      <c r="E323" s="224" t="s">
        <v>703</v>
      </c>
      <c r="F323" s="225" t="s">
        <v>723</v>
      </c>
      <c r="G323" s="2"/>
      <c r="H323" s="433">
        <f>SUM(H324)</f>
        <v>560000</v>
      </c>
    </row>
    <row r="324" spans="1:8" s="666" customFormat="1" ht="32.25" customHeight="1" x14ac:dyDescent="0.25">
      <c r="A324" s="628" t="s">
        <v>537</v>
      </c>
      <c r="B324" s="2" t="s">
        <v>29</v>
      </c>
      <c r="C324" s="2" t="s">
        <v>12</v>
      </c>
      <c r="D324" s="223" t="s">
        <v>215</v>
      </c>
      <c r="E324" s="224" t="s">
        <v>703</v>
      </c>
      <c r="F324" s="225" t="s">
        <v>723</v>
      </c>
      <c r="G324" s="2" t="s">
        <v>16</v>
      </c>
      <c r="H324" s="435">
        <f>SUM(прил7!I372)</f>
        <v>560000</v>
      </c>
    </row>
    <row r="325" spans="1:8" s="521" customFormat="1" ht="18.75" customHeight="1" x14ac:dyDescent="0.25">
      <c r="A325" s="3" t="s">
        <v>707</v>
      </c>
      <c r="B325" s="2" t="s">
        <v>29</v>
      </c>
      <c r="C325" s="2" t="s">
        <v>12</v>
      </c>
      <c r="D325" s="223" t="s">
        <v>215</v>
      </c>
      <c r="E325" s="224" t="s">
        <v>704</v>
      </c>
      <c r="F325" s="225" t="s">
        <v>384</v>
      </c>
      <c r="G325" s="2"/>
      <c r="H325" s="433">
        <f>SUM(H326)</f>
        <v>1613149</v>
      </c>
    </row>
    <row r="326" spans="1:8" s="521" customFormat="1" ht="33" customHeight="1" x14ac:dyDescent="0.25">
      <c r="A326" s="3" t="s">
        <v>820</v>
      </c>
      <c r="B326" s="2" t="s">
        <v>29</v>
      </c>
      <c r="C326" s="2" t="s">
        <v>12</v>
      </c>
      <c r="D326" s="223" t="s">
        <v>215</v>
      </c>
      <c r="E326" s="224" t="s">
        <v>704</v>
      </c>
      <c r="F326" s="225" t="s">
        <v>705</v>
      </c>
      <c r="G326" s="2"/>
      <c r="H326" s="433">
        <f>SUM(H327)</f>
        <v>1613149</v>
      </c>
    </row>
    <row r="327" spans="1:8" s="521" customFormat="1" ht="32.25" customHeight="1" x14ac:dyDescent="0.25">
      <c r="A327" s="607" t="s">
        <v>537</v>
      </c>
      <c r="B327" s="2" t="s">
        <v>29</v>
      </c>
      <c r="C327" s="2" t="s">
        <v>12</v>
      </c>
      <c r="D327" s="223" t="s">
        <v>215</v>
      </c>
      <c r="E327" s="224" t="s">
        <v>704</v>
      </c>
      <c r="F327" s="225" t="s">
        <v>705</v>
      </c>
      <c r="G327" s="2" t="s">
        <v>16</v>
      </c>
      <c r="H327" s="435">
        <f>SUM(прил7!I375)</f>
        <v>1613149</v>
      </c>
    </row>
    <row r="328" spans="1:8" ht="65.25" customHeight="1" x14ac:dyDescent="0.25">
      <c r="A328" s="76" t="s">
        <v>147</v>
      </c>
      <c r="B328" s="44" t="s">
        <v>29</v>
      </c>
      <c r="C328" s="44" t="s">
        <v>12</v>
      </c>
      <c r="D328" s="259" t="s">
        <v>217</v>
      </c>
      <c r="E328" s="260" t="s">
        <v>383</v>
      </c>
      <c r="F328" s="261" t="s">
        <v>384</v>
      </c>
      <c r="G328" s="44"/>
      <c r="H328" s="433">
        <f>SUM(H329)</f>
        <v>0</v>
      </c>
    </row>
    <row r="329" spans="1:8" ht="33" customHeight="1" x14ac:dyDescent="0.25">
      <c r="A329" s="76" t="s">
        <v>449</v>
      </c>
      <c r="B329" s="44" t="s">
        <v>29</v>
      </c>
      <c r="C329" s="44" t="s">
        <v>12</v>
      </c>
      <c r="D329" s="259" t="s">
        <v>217</v>
      </c>
      <c r="E329" s="260" t="s">
        <v>10</v>
      </c>
      <c r="F329" s="261" t="s">
        <v>384</v>
      </c>
      <c r="G329" s="44"/>
      <c r="H329" s="433">
        <f>SUM(H330)</f>
        <v>0</v>
      </c>
    </row>
    <row r="330" spans="1:8" ht="17.25" customHeight="1" x14ac:dyDescent="0.25">
      <c r="A330" s="608" t="s">
        <v>450</v>
      </c>
      <c r="B330" s="44" t="s">
        <v>29</v>
      </c>
      <c r="C330" s="44" t="s">
        <v>12</v>
      </c>
      <c r="D330" s="259" t="s">
        <v>217</v>
      </c>
      <c r="E330" s="260" t="s">
        <v>10</v>
      </c>
      <c r="F330" s="261" t="s">
        <v>451</v>
      </c>
      <c r="G330" s="44"/>
      <c r="H330" s="433">
        <f>SUM(H331)</f>
        <v>0</v>
      </c>
    </row>
    <row r="331" spans="1:8" ht="31.5" customHeight="1" x14ac:dyDescent="0.25">
      <c r="A331" s="601" t="s">
        <v>537</v>
      </c>
      <c r="B331" s="2" t="s">
        <v>29</v>
      </c>
      <c r="C331" s="2" t="s">
        <v>12</v>
      </c>
      <c r="D331" s="223" t="s">
        <v>217</v>
      </c>
      <c r="E331" s="224" t="s">
        <v>10</v>
      </c>
      <c r="F331" s="225" t="s">
        <v>451</v>
      </c>
      <c r="G331" s="2" t="s">
        <v>16</v>
      </c>
      <c r="H331" s="435">
        <f>SUM(прил7!I379)</f>
        <v>0</v>
      </c>
    </row>
    <row r="332" spans="1:8" s="37" customFormat="1" ht="62.25" customHeight="1" x14ac:dyDescent="0.25">
      <c r="A332" s="75" t="s">
        <v>128</v>
      </c>
      <c r="B332" s="28" t="s">
        <v>29</v>
      </c>
      <c r="C332" s="42" t="s">
        <v>12</v>
      </c>
      <c r="D332" s="232" t="s">
        <v>199</v>
      </c>
      <c r="E332" s="233" t="s">
        <v>383</v>
      </c>
      <c r="F332" s="234" t="s">
        <v>384</v>
      </c>
      <c r="G332" s="28"/>
      <c r="H332" s="432">
        <f>SUM(H333)</f>
        <v>1425500</v>
      </c>
    </row>
    <row r="333" spans="1:8" s="37" customFormat="1" ht="95.25" customHeight="1" x14ac:dyDescent="0.25">
      <c r="A333" s="76" t="s">
        <v>144</v>
      </c>
      <c r="B333" s="2" t="s">
        <v>29</v>
      </c>
      <c r="C333" s="35" t="s">
        <v>12</v>
      </c>
      <c r="D333" s="262" t="s">
        <v>201</v>
      </c>
      <c r="E333" s="263" t="s">
        <v>383</v>
      </c>
      <c r="F333" s="264" t="s">
        <v>384</v>
      </c>
      <c r="G333" s="2"/>
      <c r="H333" s="433">
        <f>SUM(H334)</f>
        <v>1425500</v>
      </c>
    </row>
    <row r="334" spans="1:8" s="37" customFormat="1" ht="48.75" customHeight="1" x14ac:dyDescent="0.25">
      <c r="A334" s="76" t="s">
        <v>403</v>
      </c>
      <c r="B334" s="2" t="s">
        <v>29</v>
      </c>
      <c r="C334" s="35" t="s">
        <v>12</v>
      </c>
      <c r="D334" s="262" t="s">
        <v>201</v>
      </c>
      <c r="E334" s="263" t="s">
        <v>10</v>
      </c>
      <c r="F334" s="264" t="s">
        <v>384</v>
      </c>
      <c r="G334" s="2"/>
      <c r="H334" s="433">
        <f>SUM(H335)</f>
        <v>1425500</v>
      </c>
    </row>
    <row r="335" spans="1:8" s="37" customFormat="1" ht="15.75" customHeight="1" x14ac:dyDescent="0.25">
      <c r="A335" s="3" t="s">
        <v>99</v>
      </c>
      <c r="B335" s="2" t="s">
        <v>29</v>
      </c>
      <c r="C335" s="35" t="s">
        <v>12</v>
      </c>
      <c r="D335" s="262" t="s">
        <v>201</v>
      </c>
      <c r="E335" s="263" t="s">
        <v>10</v>
      </c>
      <c r="F335" s="264" t="s">
        <v>404</v>
      </c>
      <c r="G335" s="2"/>
      <c r="H335" s="433">
        <f>SUM(H336)</f>
        <v>1425500</v>
      </c>
    </row>
    <row r="336" spans="1:8" s="37" customFormat="1" ht="31.5" customHeight="1" x14ac:dyDescent="0.25">
      <c r="A336" s="602" t="s">
        <v>537</v>
      </c>
      <c r="B336" s="2" t="s">
        <v>29</v>
      </c>
      <c r="C336" s="35" t="s">
        <v>12</v>
      </c>
      <c r="D336" s="262" t="s">
        <v>201</v>
      </c>
      <c r="E336" s="263" t="s">
        <v>10</v>
      </c>
      <c r="F336" s="264" t="s">
        <v>404</v>
      </c>
      <c r="G336" s="2" t="s">
        <v>16</v>
      </c>
      <c r="H336" s="434">
        <f>SUM(прил7!I384)</f>
        <v>1425500</v>
      </c>
    </row>
    <row r="337" spans="1:8" s="37" customFormat="1" ht="33" customHeight="1" x14ac:dyDescent="0.25">
      <c r="A337" s="114" t="s">
        <v>114</v>
      </c>
      <c r="B337" s="28" t="s">
        <v>29</v>
      </c>
      <c r="C337" s="68" t="s">
        <v>12</v>
      </c>
      <c r="D337" s="265" t="s">
        <v>186</v>
      </c>
      <c r="E337" s="266" t="s">
        <v>383</v>
      </c>
      <c r="F337" s="267" t="s">
        <v>384</v>
      </c>
      <c r="G337" s="28"/>
      <c r="H337" s="432">
        <f>SUM(H338)</f>
        <v>0</v>
      </c>
    </row>
    <row r="338" spans="1:8" s="37" customFormat="1" ht="48.75" customHeight="1" x14ac:dyDescent="0.25">
      <c r="A338" s="7" t="s">
        <v>739</v>
      </c>
      <c r="B338" s="2" t="s">
        <v>29</v>
      </c>
      <c r="C338" s="35" t="s">
        <v>12</v>
      </c>
      <c r="D338" s="262" t="s">
        <v>742</v>
      </c>
      <c r="E338" s="263" t="s">
        <v>383</v>
      </c>
      <c r="F338" s="264" t="s">
        <v>384</v>
      </c>
      <c r="G338" s="2"/>
      <c r="H338" s="433">
        <f>SUM(H339)</f>
        <v>0</v>
      </c>
    </row>
    <row r="339" spans="1:8" s="37" customFormat="1" ht="31.5" customHeight="1" x14ac:dyDescent="0.25">
      <c r="A339" s="7" t="s">
        <v>740</v>
      </c>
      <c r="B339" s="2" t="s">
        <v>29</v>
      </c>
      <c r="C339" s="35" t="s">
        <v>12</v>
      </c>
      <c r="D339" s="262" t="s">
        <v>742</v>
      </c>
      <c r="E339" s="263" t="s">
        <v>10</v>
      </c>
      <c r="F339" s="264" t="s">
        <v>384</v>
      </c>
      <c r="G339" s="2"/>
      <c r="H339" s="433">
        <f>SUM(H340)</f>
        <v>0</v>
      </c>
    </row>
    <row r="340" spans="1:8" s="37" customFormat="1" ht="19.5" customHeight="1" x14ac:dyDescent="0.25">
      <c r="A340" s="7" t="s">
        <v>741</v>
      </c>
      <c r="B340" s="2" t="s">
        <v>29</v>
      </c>
      <c r="C340" s="35" t="s">
        <v>12</v>
      </c>
      <c r="D340" s="262" t="s">
        <v>742</v>
      </c>
      <c r="E340" s="263" t="s">
        <v>10</v>
      </c>
      <c r="F340" s="264" t="s">
        <v>743</v>
      </c>
      <c r="G340" s="2"/>
      <c r="H340" s="433">
        <f>SUM(H341)</f>
        <v>0</v>
      </c>
    </row>
    <row r="341" spans="1:8" s="37" customFormat="1" ht="31.5" customHeight="1" x14ac:dyDescent="0.25">
      <c r="A341" s="7" t="s">
        <v>537</v>
      </c>
      <c r="B341" s="2" t="s">
        <v>29</v>
      </c>
      <c r="C341" s="35" t="s">
        <v>12</v>
      </c>
      <c r="D341" s="262" t="s">
        <v>742</v>
      </c>
      <c r="E341" s="263" t="s">
        <v>10</v>
      </c>
      <c r="F341" s="264" t="s">
        <v>743</v>
      </c>
      <c r="G341" s="2" t="s">
        <v>16</v>
      </c>
      <c r="H341" s="434">
        <f>SUM(прил7!I389)</f>
        <v>0</v>
      </c>
    </row>
    <row r="342" spans="1:8" s="37" customFormat="1" ht="18" customHeight="1" x14ac:dyDescent="0.25">
      <c r="A342" s="86" t="s">
        <v>593</v>
      </c>
      <c r="B342" s="23" t="s">
        <v>29</v>
      </c>
      <c r="C342" s="392" t="s">
        <v>15</v>
      </c>
      <c r="D342" s="393"/>
      <c r="E342" s="394"/>
      <c r="F342" s="395"/>
      <c r="G342" s="23"/>
      <c r="H342" s="439">
        <f>SUM(H345+H356)</f>
        <v>11804467</v>
      </c>
    </row>
    <row r="343" spans="1:8" s="37" customFormat="1" ht="33" hidden="1" customHeight="1" x14ac:dyDescent="0.25">
      <c r="A343" s="3" t="s">
        <v>532</v>
      </c>
      <c r="B343" s="44" t="s">
        <v>29</v>
      </c>
      <c r="C343" s="44" t="s">
        <v>15</v>
      </c>
      <c r="D343" s="262" t="s">
        <v>222</v>
      </c>
      <c r="E343" s="263" t="s">
        <v>10</v>
      </c>
      <c r="F343" s="264" t="s">
        <v>531</v>
      </c>
      <c r="G343" s="2"/>
      <c r="H343" s="433" t="e">
        <f>SUM(H344)</f>
        <v>#REF!</v>
      </c>
    </row>
    <row r="344" spans="1:8" s="37" customFormat="1" ht="31.5" hidden="1" customHeight="1" x14ac:dyDescent="0.25">
      <c r="A344" s="601" t="s">
        <v>537</v>
      </c>
      <c r="B344" s="44" t="s">
        <v>29</v>
      </c>
      <c r="C344" s="44" t="s">
        <v>15</v>
      </c>
      <c r="D344" s="262" t="s">
        <v>222</v>
      </c>
      <c r="E344" s="263" t="s">
        <v>10</v>
      </c>
      <c r="F344" s="264" t="s">
        <v>531</v>
      </c>
      <c r="G344" s="2" t="s">
        <v>16</v>
      </c>
      <c r="H344" s="434" t="e">
        <f>SUM(прил7!#REF!)</f>
        <v>#REF!</v>
      </c>
    </row>
    <row r="345" spans="1:8" s="37" customFormat="1" ht="31.5" customHeight="1" x14ac:dyDescent="0.25">
      <c r="A345" s="27" t="s">
        <v>141</v>
      </c>
      <c r="B345" s="28" t="s">
        <v>29</v>
      </c>
      <c r="C345" s="28" t="s">
        <v>15</v>
      </c>
      <c r="D345" s="220" t="s">
        <v>441</v>
      </c>
      <c r="E345" s="221" t="s">
        <v>383</v>
      </c>
      <c r="F345" s="222" t="s">
        <v>384</v>
      </c>
      <c r="G345" s="28"/>
      <c r="H345" s="432">
        <f>SUM(H346+H352)</f>
        <v>11329467</v>
      </c>
    </row>
    <row r="346" spans="1:8" s="37" customFormat="1" ht="48" customHeight="1" x14ac:dyDescent="0.25">
      <c r="A346" s="3" t="s">
        <v>146</v>
      </c>
      <c r="B346" s="44" t="s">
        <v>29</v>
      </c>
      <c r="C346" s="44" t="s">
        <v>15</v>
      </c>
      <c r="D346" s="259" t="s">
        <v>216</v>
      </c>
      <c r="E346" s="260" t="s">
        <v>383</v>
      </c>
      <c r="F346" s="261" t="s">
        <v>384</v>
      </c>
      <c r="G346" s="44"/>
      <c r="H346" s="433">
        <f>SUM(H347)</f>
        <v>11329467</v>
      </c>
    </row>
    <row r="347" spans="1:8" s="37" customFormat="1" ht="33" customHeight="1" x14ac:dyDescent="0.25">
      <c r="A347" s="3" t="s">
        <v>455</v>
      </c>
      <c r="B347" s="44" t="s">
        <v>29</v>
      </c>
      <c r="C347" s="44" t="s">
        <v>15</v>
      </c>
      <c r="D347" s="259" t="s">
        <v>216</v>
      </c>
      <c r="E347" s="260" t="s">
        <v>10</v>
      </c>
      <c r="F347" s="261" t="s">
        <v>384</v>
      </c>
      <c r="G347" s="44"/>
      <c r="H347" s="433">
        <f>SUM(H348)</f>
        <v>11329467</v>
      </c>
    </row>
    <row r="348" spans="1:8" s="37" customFormat="1" ht="32.25" customHeight="1" x14ac:dyDescent="0.25">
      <c r="A348" s="3" t="s">
        <v>84</v>
      </c>
      <c r="B348" s="44" t="s">
        <v>29</v>
      </c>
      <c r="C348" s="44" t="s">
        <v>15</v>
      </c>
      <c r="D348" s="259" t="s">
        <v>216</v>
      </c>
      <c r="E348" s="260" t="s">
        <v>10</v>
      </c>
      <c r="F348" s="261" t="s">
        <v>415</v>
      </c>
      <c r="G348" s="44"/>
      <c r="H348" s="433">
        <f>SUM(H349)</f>
        <v>11329467</v>
      </c>
    </row>
    <row r="349" spans="1:8" s="37" customFormat="1" ht="33" customHeight="1" x14ac:dyDescent="0.25">
      <c r="A349" s="101" t="s">
        <v>930</v>
      </c>
      <c r="B349" s="44" t="s">
        <v>29</v>
      </c>
      <c r="C349" s="44" t="s">
        <v>15</v>
      </c>
      <c r="D349" s="259" t="s">
        <v>216</v>
      </c>
      <c r="E349" s="260" t="s">
        <v>10</v>
      </c>
      <c r="F349" s="261" t="s">
        <v>415</v>
      </c>
      <c r="G349" s="44" t="s">
        <v>931</v>
      </c>
      <c r="H349" s="435">
        <f>SUM(прил7!I395)</f>
        <v>11329467</v>
      </c>
    </row>
    <row r="350" spans="1:8" s="37" customFormat="1" ht="33" customHeight="1" x14ac:dyDescent="0.25">
      <c r="A350" s="61" t="s">
        <v>933</v>
      </c>
      <c r="B350" s="44" t="s">
        <v>29</v>
      </c>
      <c r="C350" s="44" t="s">
        <v>15</v>
      </c>
      <c r="D350" s="259" t="s">
        <v>216</v>
      </c>
      <c r="E350" s="260" t="s">
        <v>10</v>
      </c>
      <c r="F350" s="261" t="s">
        <v>932</v>
      </c>
      <c r="G350" s="44"/>
      <c r="H350" s="433">
        <f>SUM(H351)</f>
        <v>0</v>
      </c>
    </row>
    <row r="351" spans="1:8" s="37" customFormat="1" ht="33" customHeight="1" x14ac:dyDescent="0.25">
      <c r="A351" s="101" t="s">
        <v>930</v>
      </c>
      <c r="B351" s="44" t="s">
        <v>29</v>
      </c>
      <c r="C351" s="44" t="s">
        <v>15</v>
      </c>
      <c r="D351" s="259" t="s">
        <v>216</v>
      </c>
      <c r="E351" s="260" t="s">
        <v>10</v>
      </c>
      <c r="F351" s="261" t="s">
        <v>932</v>
      </c>
      <c r="G351" s="44" t="s">
        <v>931</v>
      </c>
      <c r="H351" s="435">
        <f>SUM(прил7!I397)</f>
        <v>0</v>
      </c>
    </row>
    <row r="352" spans="1:8" s="37" customFormat="1" ht="65.25" hidden="1" customHeight="1" x14ac:dyDescent="0.25">
      <c r="A352" s="76" t="s">
        <v>147</v>
      </c>
      <c r="B352" s="44" t="s">
        <v>29</v>
      </c>
      <c r="C352" s="44" t="s">
        <v>15</v>
      </c>
      <c r="D352" s="259" t="s">
        <v>217</v>
      </c>
      <c r="E352" s="260" t="s">
        <v>383</v>
      </c>
      <c r="F352" s="261" t="s">
        <v>384</v>
      </c>
      <c r="G352" s="44"/>
      <c r="H352" s="433">
        <f>SUM(H353)</f>
        <v>0</v>
      </c>
    </row>
    <row r="353" spans="1:8" s="37" customFormat="1" ht="33" hidden="1" customHeight="1" x14ac:dyDescent="0.25">
      <c r="A353" s="76" t="s">
        <v>449</v>
      </c>
      <c r="B353" s="44" t="s">
        <v>29</v>
      </c>
      <c r="C353" s="44" t="s">
        <v>15</v>
      </c>
      <c r="D353" s="259" t="s">
        <v>217</v>
      </c>
      <c r="E353" s="260" t="s">
        <v>10</v>
      </c>
      <c r="F353" s="261" t="s">
        <v>384</v>
      </c>
      <c r="G353" s="44"/>
      <c r="H353" s="433">
        <f>SUM(H354)</f>
        <v>0</v>
      </c>
    </row>
    <row r="354" spans="1:8" s="37" customFormat="1" ht="18.75" hidden="1" customHeight="1" x14ac:dyDescent="0.25">
      <c r="A354" s="608" t="s">
        <v>450</v>
      </c>
      <c r="B354" s="44" t="s">
        <v>29</v>
      </c>
      <c r="C354" s="44" t="s">
        <v>15</v>
      </c>
      <c r="D354" s="259" t="s">
        <v>217</v>
      </c>
      <c r="E354" s="260" t="s">
        <v>10</v>
      </c>
      <c r="F354" s="261" t="s">
        <v>451</v>
      </c>
      <c r="G354" s="44"/>
      <c r="H354" s="433">
        <f>SUM(H355)</f>
        <v>0</v>
      </c>
    </row>
    <row r="355" spans="1:8" s="37" customFormat="1" ht="33" hidden="1" customHeight="1" x14ac:dyDescent="0.25">
      <c r="A355" s="601" t="s">
        <v>537</v>
      </c>
      <c r="B355" s="44" t="s">
        <v>29</v>
      </c>
      <c r="C355" s="44" t="s">
        <v>15</v>
      </c>
      <c r="D355" s="259" t="s">
        <v>217</v>
      </c>
      <c r="E355" s="224" t="s">
        <v>10</v>
      </c>
      <c r="F355" s="225" t="s">
        <v>451</v>
      </c>
      <c r="G355" s="44" t="s">
        <v>16</v>
      </c>
      <c r="H355" s="435">
        <f>SUM(прил7!I401)</f>
        <v>0</v>
      </c>
    </row>
    <row r="356" spans="1:8" s="37" customFormat="1" ht="64.5" customHeight="1" x14ac:dyDescent="0.25">
      <c r="A356" s="75" t="s">
        <v>128</v>
      </c>
      <c r="B356" s="28" t="s">
        <v>29</v>
      </c>
      <c r="C356" s="42" t="s">
        <v>15</v>
      </c>
      <c r="D356" s="232" t="s">
        <v>199</v>
      </c>
      <c r="E356" s="233" t="s">
        <v>383</v>
      </c>
      <c r="F356" s="234" t="s">
        <v>384</v>
      </c>
      <c r="G356" s="28"/>
      <c r="H356" s="432">
        <f>SUM(H357)</f>
        <v>475000</v>
      </c>
    </row>
    <row r="357" spans="1:8" s="37" customFormat="1" ht="94.5" customHeight="1" x14ac:dyDescent="0.25">
      <c r="A357" s="76" t="s">
        <v>144</v>
      </c>
      <c r="B357" s="2" t="s">
        <v>29</v>
      </c>
      <c r="C357" s="35" t="s">
        <v>15</v>
      </c>
      <c r="D357" s="262" t="s">
        <v>201</v>
      </c>
      <c r="E357" s="263" t="s">
        <v>383</v>
      </c>
      <c r="F357" s="264" t="s">
        <v>384</v>
      </c>
      <c r="G357" s="2"/>
      <c r="H357" s="433">
        <f>SUM(H358)</f>
        <v>475000</v>
      </c>
    </row>
    <row r="358" spans="1:8" s="37" customFormat="1" ht="46.5" customHeight="1" x14ac:dyDescent="0.25">
      <c r="A358" s="103" t="s">
        <v>403</v>
      </c>
      <c r="B358" s="2" t="s">
        <v>29</v>
      </c>
      <c r="C358" s="35" t="s">
        <v>15</v>
      </c>
      <c r="D358" s="262" t="s">
        <v>201</v>
      </c>
      <c r="E358" s="263" t="s">
        <v>10</v>
      </c>
      <c r="F358" s="264" t="s">
        <v>384</v>
      </c>
      <c r="G358" s="2"/>
      <c r="H358" s="433">
        <f>SUM(H359)</f>
        <v>475000</v>
      </c>
    </row>
    <row r="359" spans="1:8" s="37" customFormat="1" ht="18.75" customHeight="1" x14ac:dyDescent="0.25">
      <c r="A359" s="61" t="s">
        <v>99</v>
      </c>
      <c r="B359" s="2" t="s">
        <v>29</v>
      </c>
      <c r="C359" s="35" t="s">
        <v>15</v>
      </c>
      <c r="D359" s="262" t="s">
        <v>201</v>
      </c>
      <c r="E359" s="263" t="s">
        <v>10</v>
      </c>
      <c r="F359" s="264" t="s">
        <v>404</v>
      </c>
      <c r="G359" s="2"/>
      <c r="H359" s="433">
        <f>SUM(H360)</f>
        <v>475000</v>
      </c>
    </row>
    <row r="360" spans="1:8" s="37" customFormat="1" ht="34.5" customHeight="1" x14ac:dyDescent="0.25">
      <c r="A360" s="101" t="s">
        <v>930</v>
      </c>
      <c r="B360" s="2" t="s">
        <v>29</v>
      </c>
      <c r="C360" s="35" t="s">
        <v>15</v>
      </c>
      <c r="D360" s="262" t="s">
        <v>201</v>
      </c>
      <c r="E360" s="263" t="s">
        <v>10</v>
      </c>
      <c r="F360" s="264" t="s">
        <v>404</v>
      </c>
      <c r="G360" s="2" t="s">
        <v>931</v>
      </c>
      <c r="H360" s="434">
        <f>SUM(прил7!I406)</f>
        <v>475000</v>
      </c>
    </row>
    <row r="361" spans="1:8" ht="15.75" x14ac:dyDescent="0.25">
      <c r="A361" s="86" t="s">
        <v>599</v>
      </c>
      <c r="B361" s="23" t="s">
        <v>29</v>
      </c>
      <c r="C361" s="23" t="s">
        <v>29</v>
      </c>
      <c r="D361" s="217"/>
      <c r="E361" s="218"/>
      <c r="F361" s="219"/>
      <c r="G361" s="22"/>
      <c r="H361" s="439">
        <f>SUM(H362,H378)</f>
        <v>2178350</v>
      </c>
    </row>
    <row r="362" spans="1:8" ht="63" x14ac:dyDescent="0.25">
      <c r="A362" s="75" t="s">
        <v>151</v>
      </c>
      <c r="B362" s="28" t="s">
        <v>29</v>
      </c>
      <c r="C362" s="28" t="s">
        <v>29</v>
      </c>
      <c r="D362" s="220" t="s">
        <v>456</v>
      </c>
      <c r="E362" s="221" t="s">
        <v>383</v>
      </c>
      <c r="F362" s="222" t="s">
        <v>384</v>
      </c>
      <c r="G362" s="28"/>
      <c r="H362" s="432">
        <f>SUM(H363,H368)</f>
        <v>2153350</v>
      </c>
    </row>
    <row r="363" spans="1:8" ht="81.75" customHeight="1" x14ac:dyDescent="0.25">
      <c r="A363" s="54" t="s">
        <v>152</v>
      </c>
      <c r="B363" s="44" t="s">
        <v>29</v>
      </c>
      <c r="C363" s="44" t="s">
        <v>29</v>
      </c>
      <c r="D363" s="259" t="s">
        <v>223</v>
      </c>
      <c r="E363" s="260" t="s">
        <v>383</v>
      </c>
      <c r="F363" s="261" t="s">
        <v>384</v>
      </c>
      <c r="G363" s="44"/>
      <c r="H363" s="433">
        <f>SUM(H364)</f>
        <v>148000</v>
      </c>
    </row>
    <row r="364" spans="1:8" ht="33" customHeight="1" x14ac:dyDescent="0.25">
      <c r="A364" s="54" t="s">
        <v>457</v>
      </c>
      <c r="B364" s="44" t="s">
        <v>29</v>
      </c>
      <c r="C364" s="44" t="s">
        <v>29</v>
      </c>
      <c r="D364" s="259" t="s">
        <v>223</v>
      </c>
      <c r="E364" s="260" t="s">
        <v>10</v>
      </c>
      <c r="F364" s="261" t="s">
        <v>384</v>
      </c>
      <c r="G364" s="44"/>
      <c r="H364" s="433">
        <f>SUM(H365)</f>
        <v>148000</v>
      </c>
    </row>
    <row r="365" spans="1:8" ht="15.75" x14ac:dyDescent="0.25">
      <c r="A365" s="3" t="s">
        <v>85</v>
      </c>
      <c r="B365" s="44" t="s">
        <v>29</v>
      </c>
      <c r="C365" s="44" t="s">
        <v>29</v>
      </c>
      <c r="D365" s="259" t="s">
        <v>223</v>
      </c>
      <c r="E365" s="260" t="s">
        <v>10</v>
      </c>
      <c r="F365" s="261" t="s">
        <v>458</v>
      </c>
      <c r="G365" s="44"/>
      <c r="H365" s="433">
        <f>SUM(H366:H367)</f>
        <v>148000</v>
      </c>
    </row>
    <row r="366" spans="1:8" ht="31.5" x14ac:dyDescent="0.25">
      <c r="A366" s="89" t="s">
        <v>537</v>
      </c>
      <c r="B366" s="44" t="s">
        <v>29</v>
      </c>
      <c r="C366" s="44" t="s">
        <v>29</v>
      </c>
      <c r="D366" s="259" t="s">
        <v>223</v>
      </c>
      <c r="E366" s="260" t="s">
        <v>10</v>
      </c>
      <c r="F366" s="261" t="s">
        <v>458</v>
      </c>
      <c r="G366" s="44" t="s">
        <v>16</v>
      </c>
      <c r="H366" s="435">
        <f>SUM(прил7!I504)</f>
        <v>0</v>
      </c>
    </row>
    <row r="367" spans="1:8" s="655" customFormat="1" ht="15.75" x14ac:dyDescent="0.25">
      <c r="A367" s="61" t="s">
        <v>40</v>
      </c>
      <c r="B367" s="44" t="s">
        <v>29</v>
      </c>
      <c r="C367" s="44" t="s">
        <v>29</v>
      </c>
      <c r="D367" s="259" t="s">
        <v>223</v>
      </c>
      <c r="E367" s="260" t="s">
        <v>10</v>
      </c>
      <c r="F367" s="261" t="s">
        <v>458</v>
      </c>
      <c r="G367" s="44" t="s">
        <v>39</v>
      </c>
      <c r="H367" s="435">
        <f>SUM(прил7!I505)</f>
        <v>148000</v>
      </c>
    </row>
    <row r="368" spans="1:8" ht="64.5" customHeight="1" x14ac:dyDescent="0.25">
      <c r="A368" s="76" t="s">
        <v>153</v>
      </c>
      <c r="B368" s="44" t="s">
        <v>29</v>
      </c>
      <c r="C368" s="44" t="s">
        <v>29</v>
      </c>
      <c r="D368" s="259" t="s">
        <v>219</v>
      </c>
      <c r="E368" s="260" t="s">
        <v>383</v>
      </c>
      <c r="F368" s="261" t="s">
        <v>384</v>
      </c>
      <c r="G368" s="44"/>
      <c r="H368" s="433">
        <f>SUM(H369)</f>
        <v>2005350</v>
      </c>
    </row>
    <row r="369" spans="1:8" ht="32.25" customHeight="1" x14ac:dyDescent="0.25">
      <c r="A369" s="76" t="s">
        <v>459</v>
      </c>
      <c r="B369" s="44" t="s">
        <v>29</v>
      </c>
      <c r="C369" s="44" t="s">
        <v>29</v>
      </c>
      <c r="D369" s="259" t="s">
        <v>219</v>
      </c>
      <c r="E369" s="260" t="s">
        <v>10</v>
      </c>
      <c r="F369" s="261" t="s">
        <v>384</v>
      </c>
      <c r="G369" s="44"/>
      <c r="H369" s="433">
        <f>SUM(H370+H372+H375)</f>
        <v>2005350</v>
      </c>
    </row>
    <row r="370" spans="1:8" ht="18" customHeight="1" x14ac:dyDescent="0.25">
      <c r="A370" s="76" t="s">
        <v>549</v>
      </c>
      <c r="B370" s="2" t="s">
        <v>29</v>
      </c>
      <c r="C370" s="2" t="s">
        <v>29</v>
      </c>
      <c r="D370" s="259" t="s">
        <v>219</v>
      </c>
      <c r="E370" s="224" t="s">
        <v>10</v>
      </c>
      <c r="F370" s="261" t="s">
        <v>548</v>
      </c>
      <c r="G370" s="44"/>
      <c r="H370" s="433">
        <f>SUM(H371)</f>
        <v>754650</v>
      </c>
    </row>
    <row r="371" spans="1:8" ht="16.5" customHeight="1" x14ac:dyDescent="0.25">
      <c r="A371" s="76" t="s">
        <v>40</v>
      </c>
      <c r="B371" s="2" t="s">
        <v>29</v>
      </c>
      <c r="C371" s="2" t="s">
        <v>29</v>
      </c>
      <c r="D371" s="259" t="s">
        <v>219</v>
      </c>
      <c r="E371" s="224" t="s">
        <v>10</v>
      </c>
      <c r="F371" s="261" t="s">
        <v>548</v>
      </c>
      <c r="G371" s="44" t="s">
        <v>39</v>
      </c>
      <c r="H371" s="435">
        <f>SUM(прил7!I509)</f>
        <v>754650</v>
      </c>
    </row>
    <row r="372" spans="1:8" ht="18.75" customHeight="1" x14ac:dyDescent="0.25">
      <c r="A372" s="84" t="s">
        <v>460</v>
      </c>
      <c r="B372" s="2" t="s">
        <v>29</v>
      </c>
      <c r="C372" s="2" t="s">
        <v>29</v>
      </c>
      <c r="D372" s="259" t="s">
        <v>219</v>
      </c>
      <c r="E372" s="224" t="s">
        <v>10</v>
      </c>
      <c r="F372" s="225" t="s">
        <v>461</v>
      </c>
      <c r="G372" s="2"/>
      <c r="H372" s="433">
        <f>SUM(H373:H374)</f>
        <v>1180350</v>
      </c>
    </row>
    <row r="373" spans="1:8" ht="31.5" x14ac:dyDescent="0.25">
      <c r="A373" s="89" t="s">
        <v>537</v>
      </c>
      <c r="B373" s="2" t="s">
        <v>29</v>
      </c>
      <c r="C373" s="2" t="s">
        <v>29</v>
      </c>
      <c r="D373" s="259" t="s">
        <v>219</v>
      </c>
      <c r="E373" s="224" t="s">
        <v>10</v>
      </c>
      <c r="F373" s="225" t="s">
        <v>461</v>
      </c>
      <c r="G373" s="2" t="s">
        <v>16</v>
      </c>
      <c r="H373" s="435">
        <f>SUM(прил7!I412)</f>
        <v>788400</v>
      </c>
    </row>
    <row r="374" spans="1:8" ht="15.75" x14ac:dyDescent="0.25">
      <c r="A374" s="61" t="s">
        <v>40</v>
      </c>
      <c r="B374" s="2" t="s">
        <v>29</v>
      </c>
      <c r="C374" s="2" t="s">
        <v>29</v>
      </c>
      <c r="D374" s="259" t="s">
        <v>219</v>
      </c>
      <c r="E374" s="224" t="s">
        <v>10</v>
      </c>
      <c r="F374" s="225" t="s">
        <v>461</v>
      </c>
      <c r="G374" s="2" t="s">
        <v>39</v>
      </c>
      <c r="H374" s="435">
        <f>SUM(прил7!I511+прил7!I413)</f>
        <v>391950</v>
      </c>
    </row>
    <row r="375" spans="1:8" ht="15.75" x14ac:dyDescent="0.25">
      <c r="A375" s="90" t="s">
        <v>547</v>
      </c>
      <c r="B375" s="2" t="s">
        <v>29</v>
      </c>
      <c r="C375" s="2" t="s">
        <v>29</v>
      </c>
      <c r="D375" s="259" t="s">
        <v>219</v>
      </c>
      <c r="E375" s="224" t="s">
        <v>10</v>
      </c>
      <c r="F375" s="225" t="s">
        <v>546</v>
      </c>
      <c r="G375" s="2"/>
      <c r="H375" s="433">
        <f>SUM(H376:H377)</f>
        <v>70350</v>
      </c>
    </row>
    <row r="376" spans="1:8" ht="31.5" x14ac:dyDescent="0.25">
      <c r="A376" s="110" t="s">
        <v>537</v>
      </c>
      <c r="B376" s="2" t="s">
        <v>29</v>
      </c>
      <c r="C376" s="2" t="s">
        <v>29</v>
      </c>
      <c r="D376" s="259" t="s">
        <v>219</v>
      </c>
      <c r="E376" s="224" t="s">
        <v>10</v>
      </c>
      <c r="F376" s="225" t="s">
        <v>546</v>
      </c>
      <c r="G376" s="2" t="s">
        <v>16</v>
      </c>
      <c r="H376" s="435">
        <f>SUM(прил7!I513+прил7!I415)</f>
        <v>70350</v>
      </c>
    </row>
    <row r="377" spans="1:8" s="562" customFormat="1" ht="15.75" hidden="1" x14ac:dyDescent="0.25">
      <c r="A377" s="61" t="s">
        <v>40</v>
      </c>
      <c r="B377" s="2" t="s">
        <v>29</v>
      </c>
      <c r="C377" s="2" t="s">
        <v>29</v>
      </c>
      <c r="D377" s="259" t="s">
        <v>219</v>
      </c>
      <c r="E377" s="224" t="s">
        <v>10</v>
      </c>
      <c r="F377" s="225" t="s">
        <v>546</v>
      </c>
      <c r="G377" s="2" t="s">
        <v>39</v>
      </c>
      <c r="H377" s="435">
        <f>SUM(прил7!I416)</f>
        <v>0</v>
      </c>
    </row>
    <row r="378" spans="1:8" s="64" customFormat="1" ht="33.75" customHeight="1" x14ac:dyDescent="0.25">
      <c r="A378" s="75" t="s">
        <v>112</v>
      </c>
      <c r="B378" s="28" t="s">
        <v>29</v>
      </c>
      <c r="C378" s="28" t="s">
        <v>29</v>
      </c>
      <c r="D378" s="220" t="s">
        <v>398</v>
      </c>
      <c r="E378" s="221" t="s">
        <v>383</v>
      </c>
      <c r="F378" s="222" t="s">
        <v>384</v>
      </c>
      <c r="G378" s="28"/>
      <c r="H378" s="432">
        <f>SUM(H379)</f>
        <v>25000</v>
      </c>
    </row>
    <row r="379" spans="1:8" s="64" customFormat="1" ht="47.25" customHeight="1" x14ac:dyDescent="0.25">
      <c r="A379" s="76" t="s">
        <v>148</v>
      </c>
      <c r="B379" s="35" t="s">
        <v>29</v>
      </c>
      <c r="C379" s="44" t="s">
        <v>29</v>
      </c>
      <c r="D379" s="259" t="s">
        <v>218</v>
      </c>
      <c r="E379" s="260" t="s">
        <v>383</v>
      </c>
      <c r="F379" s="261" t="s">
        <v>384</v>
      </c>
      <c r="G379" s="71"/>
      <c r="H379" s="436">
        <f>SUM(H380)</f>
        <v>25000</v>
      </c>
    </row>
    <row r="380" spans="1:8" s="64" customFormat="1" ht="32.25" customHeight="1" x14ac:dyDescent="0.25">
      <c r="A380" s="76" t="s">
        <v>453</v>
      </c>
      <c r="B380" s="35" t="s">
        <v>29</v>
      </c>
      <c r="C380" s="44" t="s">
        <v>29</v>
      </c>
      <c r="D380" s="259" t="s">
        <v>218</v>
      </c>
      <c r="E380" s="260" t="s">
        <v>10</v>
      </c>
      <c r="F380" s="261" t="s">
        <v>384</v>
      </c>
      <c r="G380" s="71"/>
      <c r="H380" s="436">
        <f>SUM(H381)</f>
        <v>25000</v>
      </c>
    </row>
    <row r="381" spans="1:8" s="37" customFormat="1" ht="32.25" customHeight="1" x14ac:dyDescent="0.25">
      <c r="A381" s="69" t="s">
        <v>149</v>
      </c>
      <c r="B381" s="35" t="s">
        <v>29</v>
      </c>
      <c r="C381" s="44" t="s">
        <v>29</v>
      </c>
      <c r="D381" s="259" t="s">
        <v>218</v>
      </c>
      <c r="E381" s="260" t="s">
        <v>10</v>
      </c>
      <c r="F381" s="261" t="s">
        <v>454</v>
      </c>
      <c r="G381" s="71"/>
      <c r="H381" s="436">
        <f>SUM(H382)</f>
        <v>25000</v>
      </c>
    </row>
    <row r="382" spans="1:8" s="37" customFormat="1" ht="30.75" customHeight="1" x14ac:dyDescent="0.25">
      <c r="A382" s="91" t="s">
        <v>537</v>
      </c>
      <c r="B382" s="44" t="s">
        <v>29</v>
      </c>
      <c r="C382" s="44" t="s">
        <v>29</v>
      </c>
      <c r="D382" s="259" t="s">
        <v>218</v>
      </c>
      <c r="E382" s="260" t="s">
        <v>10</v>
      </c>
      <c r="F382" s="261" t="s">
        <v>454</v>
      </c>
      <c r="G382" s="71" t="s">
        <v>16</v>
      </c>
      <c r="H382" s="437">
        <f>SUM(прил7!I518)</f>
        <v>25000</v>
      </c>
    </row>
    <row r="383" spans="1:8" ht="15.75" x14ac:dyDescent="0.25">
      <c r="A383" s="86" t="s">
        <v>31</v>
      </c>
      <c r="B383" s="23" t="s">
        <v>29</v>
      </c>
      <c r="C383" s="23" t="s">
        <v>32</v>
      </c>
      <c r="D383" s="217"/>
      <c r="E383" s="218"/>
      <c r="F383" s="219"/>
      <c r="G383" s="22"/>
      <c r="H383" s="439">
        <f>SUM(H389,H384,H411,H406)</f>
        <v>11967729</v>
      </c>
    </row>
    <row r="384" spans="1:8" s="64" customFormat="1" ht="32.25" customHeight="1" x14ac:dyDescent="0.25">
      <c r="A384" s="75" t="s">
        <v>110</v>
      </c>
      <c r="B384" s="28" t="s">
        <v>29</v>
      </c>
      <c r="C384" s="28" t="s">
        <v>32</v>
      </c>
      <c r="D384" s="220" t="s">
        <v>180</v>
      </c>
      <c r="E384" s="221" t="s">
        <v>383</v>
      </c>
      <c r="F384" s="222" t="s">
        <v>384</v>
      </c>
      <c r="G384" s="28"/>
      <c r="H384" s="432">
        <f>SUM(H385)</f>
        <v>3000</v>
      </c>
    </row>
    <row r="385" spans="1:8" s="37" customFormat="1" ht="63.75" customHeight="1" x14ac:dyDescent="0.25">
      <c r="A385" s="69" t="s">
        <v>111</v>
      </c>
      <c r="B385" s="70" t="s">
        <v>29</v>
      </c>
      <c r="C385" s="35" t="s">
        <v>32</v>
      </c>
      <c r="D385" s="262" t="s">
        <v>210</v>
      </c>
      <c r="E385" s="263" t="s">
        <v>383</v>
      </c>
      <c r="F385" s="264" t="s">
        <v>384</v>
      </c>
      <c r="G385" s="71"/>
      <c r="H385" s="436">
        <f>SUM(H386)</f>
        <v>3000</v>
      </c>
    </row>
    <row r="386" spans="1:8" s="37" customFormat="1" ht="33" customHeight="1" x14ac:dyDescent="0.25">
      <c r="A386" s="275" t="s">
        <v>391</v>
      </c>
      <c r="B386" s="70" t="s">
        <v>29</v>
      </c>
      <c r="C386" s="35" t="s">
        <v>32</v>
      </c>
      <c r="D386" s="262" t="s">
        <v>210</v>
      </c>
      <c r="E386" s="263" t="s">
        <v>10</v>
      </c>
      <c r="F386" s="264" t="s">
        <v>384</v>
      </c>
      <c r="G386" s="71"/>
      <c r="H386" s="436">
        <f>SUM(H387)</f>
        <v>3000</v>
      </c>
    </row>
    <row r="387" spans="1:8" s="37" customFormat="1" ht="33.75" customHeight="1" x14ac:dyDescent="0.25">
      <c r="A387" s="79" t="s">
        <v>102</v>
      </c>
      <c r="B387" s="70" t="s">
        <v>29</v>
      </c>
      <c r="C387" s="35" t="s">
        <v>32</v>
      </c>
      <c r="D387" s="262" t="s">
        <v>210</v>
      </c>
      <c r="E387" s="263" t="s">
        <v>10</v>
      </c>
      <c r="F387" s="264" t="s">
        <v>393</v>
      </c>
      <c r="G387" s="2"/>
      <c r="H387" s="433">
        <f>SUM(H388)</f>
        <v>3000</v>
      </c>
    </row>
    <row r="388" spans="1:8" s="37" customFormat="1" ht="32.25" customHeight="1" x14ac:dyDescent="0.25">
      <c r="A388" s="91" t="s">
        <v>537</v>
      </c>
      <c r="B388" s="70" t="s">
        <v>29</v>
      </c>
      <c r="C388" s="35" t="s">
        <v>32</v>
      </c>
      <c r="D388" s="262" t="s">
        <v>210</v>
      </c>
      <c r="E388" s="263" t="s">
        <v>10</v>
      </c>
      <c r="F388" s="264" t="s">
        <v>393</v>
      </c>
      <c r="G388" s="71" t="s">
        <v>16</v>
      </c>
      <c r="H388" s="437">
        <f>SUM(прил7!I422)</f>
        <v>3000</v>
      </c>
    </row>
    <row r="389" spans="1:8" ht="36" customHeight="1" x14ac:dyDescent="0.25">
      <c r="A389" s="27" t="s">
        <v>141</v>
      </c>
      <c r="B389" s="28" t="s">
        <v>29</v>
      </c>
      <c r="C389" s="28" t="s">
        <v>32</v>
      </c>
      <c r="D389" s="220" t="s">
        <v>441</v>
      </c>
      <c r="E389" s="221" t="s">
        <v>383</v>
      </c>
      <c r="F389" s="222" t="s">
        <v>384</v>
      </c>
      <c r="G389" s="28"/>
      <c r="H389" s="432">
        <f>SUM(H394+H390)</f>
        <v>11936029</v>
      </c>
    </row>
    <row r="390" spans="1:8" s="500" customFormat="1" ht="65.25" customHeight="1" x14ac:dyDescent="0.25">
      <c r="A390" s="76" t="s">
        <v>147</v>
      </c>
      <c r="B390" s="44" t="s">
        <v>29</v>
      </c>
      <c r="C390" s="35" t="s">
        <v>32</v>
      </c>
      <c r="D390" s="259" t="s">
        <v>217</v>
      </c>
      <c r="E390" s="260" t="s">
        <v>383</v>
      </c>
      <c r="F390" s="261" t="s">
        <v>384</v>
      </c>
      <c r="G390" s="44"/>
      <c r="H390" s="433">
        <f>SUM(H391)</f>
        <v>82000</v>
      </c>
    </row>
    <row r="391" spans="1:8" s="500" customFormat="1" ht="33" customHeight="1" x14ac:dyDescent="0.25">
      <c r="A391" s="273" t="s">
        <v>449</v>
      </c>
      <c r="B391" s="44" t="s">
        <v>29</v>
      </c>
      <c r="C391" s="35" t="s">
        <v>32</v>
      </c>
      <c r="D391" s="259" t="s">
        <v>217</v>
      </c>
      <c r="E391" s="260" t="s">
        <v>10</v>
      </c>
      <c r="F391" s="261" t="s">
        <v>384</v>
      </c>
      <c r="G391" s="44"/>
      <c r="H391" s="433">
        <f>SUM(H392)</f>
        <v>82000</v>
      </c>
    </row>
    <row r="392" spans="1:8" s="500" customFormat="1" ht="17.25" customHeight="1" x14ac:dyDescent="0.25">
      <c r="A392" s="79" t="s">
        <v>450</v>
      </c>
      <c r="B392" s="44" t="s">
        <v>29</v>
      </c>
      <c r="C392" s="35" t="s">
        <v>32</v>
      </c>
      <c r="D392" s="259" t="s">
        <v>217</v>
      </c>
      <c r="E392" s="260" t="s">
        <v>10</v>
      </c>
      <c r="F392" s="261" t="s">
        <v>451</v>
      </c>
      <c r="G392" s="44"/>
      <c r="H392" s="433">
        <f>SUM(H393)</f>
        <v>82000</v>
      </c>
    </row>
    <row r="393" spans="1:8" s="500" customFormat="1" ht="31.5" customHeight="1" x14ac:dyDescent="0.25">
      <c r="A393" s="89" t="s">
        <v>537</v>
      </c>
      <c r="B393" s="2" t="s">
        <v>29</v>
      </c>
      <c r="C393" s="35" t="s">
        <v>32</v>
      </c>
      <c r="D393" s="223" t="s">
        <v>217</v>
      </c>
      <c r="E393" s="224" t="s">
        <v>10</v>
      </c>
      <c r="F393" s="225" t="s">
        <v>451</v>
      </c>
      <c r="G393" s="2" t="s">
        <v>16</v>
      </c>
      <c r="H393" s="435">
        <f>SUM(прил7!I427)</f>
        <v>82000</v>
      </c>
    </row>
    <row r="394" spans="1:8" ht="49.5" customHeight="1" x14ac:dyDescent="0.25">
      <c r="A394" s="3" t="s">
        <v>154</v>
      </c>
      <c r="B394" s="2" t="s">
        <v>29</v>
      </c>
      <c r="C394" s="2" t="s">
        <v>32</v>
      </c>
      <c r="D394" s="223" t="s">
        <v>220</v>
      </c>
      <c r="E394" s="224" t="s">
        <v>383</v>
      </c>
      <c r="F394" s="225" t="s">
        <v>384</v>
      </c>
      <c r="G394" s="2"/>
      <c r="H394" s="433">
        <f>SUM(H395+H402)</f>
        <v>11854029</v>
      </c>
    </row>
    <row r="395" spans="1:8" ht="34.5" customHeight="1" x14ac:dyDescent="0.25">
      <c r="A395" s="3" t="s">
        <v>462</v>
      </c>
      <c r="B395" s="2" t="s">
        <v>29</v>
      </c>
      <c r="C395" s="2" t="s">
        <v>32</v>
      </c>
      <c r="D395" s="223" t="s">
        <v>220</v>
      </c>
      <c r="E395" s="224" t="s">
        <v>10</v>
      </c>
      <c r="F395" s="225" t="s">
        <v>384</v>
      </c>
      <c r="G395" s="2"/>
      <c r="H395" s="433">
        <f>SUM(H396+H398)</f>
        <v>10116039</v>
      </c>
    </row>
    <row r="396" spans="1:8" ht="33" customHeight="1" x14ac:dyDescent="0.25">
      <c r="A396" s="3" t="s">
        <v>155</v>
      </c>
      <c r="B396" s="2" t="s">
        <v>29</v>
      </c>
      <c r="C396" s="2" t="s">
        <v>32</v>
      </c>
      <c r="D396" s="223" t="s">
        <v>220</v>
      </c>
      <c r="E396" s="224" t="s">
        <v>10</v>
      </c>
      <c r="F396" s="225" t="s">
        <v>463</v>
      </c>
      <c r="G396" s="2"/>
      <c r="H396" s="433">
        <f>SUM(H397)</f>
        <v>99395</v>
      </c>
    </row>
    <row r="397" spans="1:8" ht="47.25" x14ac:dyDescent="0.25">
      <c r="A397" s="84" t="s">
        <v>76</v>
      </c>
      <c r="B397" s="2" t="s">
        <v>29</v>
      </c>
      <c r="C397" s="2" t="s">
        <v>32</v>
      </c>
      <c r="D397" s="223" t="s">
        <v>220</v>
      </c>
      <c r="E397" s="224" t="s">
        <v>10</v>
      </c>
      <c r="F397" s="225" t="s">
        <v>463</v>
      </c>
      <c r="G397" s="2" t="s">
        <v>13</v>
      </c>
      <c r="H397" s="435">
        <f>SUM(прил7!I431)</f>
        <v>99395</v>
      </c>
    </row>
    <row r="398" spans="1:8" ht="31.5" x14ac:dyDescent="0.25">
      <c r="A398" s="3" t="s">
        <v>84</v>
      </c>
      <c r="B398" s="44" t="s">
        <v>29</v>
      </c>
      <c r="C398" s="44" t="s">
        <v>32</v>
      </c>
      <c r="D398" s="259" t="s">
        <v>220</v>
      </c>
      <c r="E398" s="260" t="s">
        <v>10</v>
      </c>
      <c r="F398" s="261" t="s">
        <v>415</v>
      </c>
      <c r="G398" s="44"/>
      <c r="H398" s="433">
        <f>SUM(H399:H401)</f>
        <v>10016644</v>
      </c>
    </row>
    <row r="399" spans="1:8" ht="48" customHeight="1" x14ac:dyDescent="0.25">
      <c r="A399" s="84" t="s">
        <v>76</v>
      </c>
      <c r="B399" s="2" t="s">
        <v>29</v>
      </c>
      <c r="C399" s="2" t="s">
        <v>32</v>
      </c>
      <c r="D399" s="223" t="s">
        <v>220</v>
      </c>
      <c r="E399" s="224" t="s">
        <v>10</v>
      </c>
      <c r="F399" s="225" t="s">
        <v>415</v>
      </c>
      <c r="G399" s="2" t="s">
        <v>13</v>
      </c>
      <c r="H399" s="435">
        <f>SUM(прил7!I433)</f>
        <v>8730924</v>
      </c>
    </row>
    <row r="400" spans="1:8" ht="31.5" x14ac:dyDescent="0.25">
      <c r="A400" s="89" t="s">
        <v>537</v>
      </c>
      <c r="B400" s="2" t="s">
        <v>29</v>
      </c>
      <c r="C400" s="2" t="s">
        <v>32</v>
      </c>
      <c r="D400" s="223" t="s">
        <v>220</v>
      </c>
      <c r="E400" s="224" t="s">
        <v>10</v>
      </c>
      <c r="F400" s="225" t="s">
        <v>415</v>
      </c>
      <c r="G400" s="2" t="s">
        <v>16</v>
      </c>
      <c r="H400" s="435">
        <f>SUM(прил7!I434)</f>
        <v>1281429</v>
      </c>
    </row>
    <row r="401" spans="1:8" ht="15.75" x14ac:dyDescent="0.25">
      <c r="A401" s="3" t="s">
        <v>18</v>
      </c>
      <c r="B401" s="2" t="s">
        <v>29</v>
      </c>
      <c r="C401" s="2" t="s">
        <v>32</v>
      </c>
      <c r="D401" s="223" t="s">
        <v>220</v>
      </c>
      <c r="E401" s="224" t="s">
        <v>10</v>
      </c>
      <c r="F401" s="225" t="s">
        <v>415</v>
      </c>
      <c r="G401" s="2" t="s">
        <v>17</v>
      </c>
      <c r="H401" s="435">
        <f>SUM(прил7!I435)</f>
        <v>4291</v>
      </c>
    </row>
    <row r="402" spans="1:8" ht="63" x14ac:dyDescent="0.25">
      <c r="A402" s="3" t="s">
        <v>663</v>
      </c>
      <c r="B402" s="2" t="s">
        <v>29</v>
      </c>
      <c r="C402" s="2" t="s">
        <v>32</v>
      </c>
      <c r="D402" s="223" t="s">
        <v>220</v>
      </c>
      <c r="E402" s="224" t="s">
        <v>12</v>
      </c>
      <c r="F402" s="225" t="s">
        <v>384</v>
      </c>
      <c r="G402" s="2"/>
      <c r="H402" s="433">
        <f>SUM(H403)</f>
        <v>1737990</v>
      </c>
    </row>
    <row r="403" spans="1:8" ht="31.5" customHeight="1" x14ac:dyDescent="0.25">
      <c r="A403" s="3" t="s">
        <v>75</v>
      </c>
      <c r="B403" s="2" t="s">
        <v>29</v>
      </c>
      <c r="C403" s="2" t="s">
        <v>32</v>
      </c>
      <c r="D403" s="223" t="s">
        <v>220</v>
      </c>
      <c r="E403" s="224" t="s">
        <v>12</v>
      </c>
      <c r="F403" s="225" t="s">
        <v>388</v>
      </c>
      <c r="G403" s="2"/>
      <c r="H403" s="433">
        <f>SUM(H404:H405)</f>
        <v>1737990</v>
      </c>
    </row>
    <row r="404" spans="1:8" ht="47.25" x14ac:dyDescent="0.25">
      <c r="A404" s="84" t="s">
        <v>76</v>
      </c>
      <c r="B404" s="2" t="s">
        <v>29</v>
      </c>
      <c r="C404" s="2" t="s">
        <v>32</v>
      </c>
      <c r="D404" s="223" t="s">
        <v>220</v>
      </c>
      <c r="E404" s="224" t="s">
        <v>12</v>
      </c>
      <c r="F404" s="225" t="s">
        <v>388</v>
      </c>
      <c r="G404" s="2" t="s">
        <v>13</v>
      </c>
      <c r="H404" s="434">
        <f>SUM(прил7!I438)</f>
        <v>1737990</v>
      </c>
    </row>
    <row r="405" spans="1:8" ht="31.5" hidden="1" x14ac:dyDescent="0.25">
      <c r="A405" s="89" t="s">
        <v>537</v>
      </c>
      <c r="B405" s="2" t="s">
        <v>29</v>
      </c>
      <c r="C405" s="2" t="s">
        <v>32</v>
      </c>
      <c r="D405" s="223" t="s">
        <v>220</v>
      </c>
      <c r="E405" s="224" t="s">
        <v>12</v>
      </c>
      <c r="F405" s="225" t="s">
        <v>388</v>
      </c>
      <c r="G405" s="2" t="s">
        <v>16</v>
      </c>
      <c r="H405" s="434">
        <f>SUM(прил7!I439)</f>
        <v>0</v>
      </c>
    </row>
    <row r="406" spans="1:8" s="655" customFormat="1" ht="31.5" customHeight="1" x14ac:dyDescent="0.25">
      <c r="A406" s="102" t="s">
        <v>105</v>
      </c>
      <c r="B406" s="28" t="s">
        <v>29</v>
      </c>
      <c r="C406" s="28" t="s">
        <v>32</v>
      </c>
      <c r="D406" s="220" t="s">
        <v>386</v>
      </c>
      <c r="E406" s="221" t="s">
        <v>383</v>
      </c>
      <c r="F406" s="222" t="s">
        <v>384</v>
      </c>
      <c r="G406" s="28"/>
      <c r="H406" s="432">
        <f>SUM(H407)</f>
        <v>0</v>
      </c>
    </row>
    <row r="407" spans="1:8" s="655" customFormat="1" ht="48.75" customHeight="1" x14ac:dyDescent="0.25">
      <c r="A407" s="103" t="s">
        <v>116</v>
      </c>
      <c r="B407" s="2" t="s">
        <v>29</v>
      </c>
      <c r="C407" s="2" t="s">
        <v>32</v>
      </c>
      <c r="D407" s="223" t="s">
        <v>183</v>
      </c>
      <c r="E407" s="224" t="s">
        <v>383</v>
      </c>
      <c r="F407" s="225" t="s">
        <v>384</v>
      </c>
      <c r="G407" s="44"/>
      <c r="H407" s="433">
        <f>SUM(H408)</f>
        <v>0</v>
      </c>
    </row>
    <row r="408" spans="1:8" s="655" customFormat="1" ht="48.75" customHeight="1" x14ac:dyDescent="0.25">
      <c r="A408" s="103" t="s">
        <v>390</v>
      </c>
      <c r="B408" s="2" t="s">
        <v>29</v>
      </c>
      <c r="C408" s="2" t="s">
        <v>32</v>
      </c>
      <c r="D408" s="223" t="s">
        <v>183</v>
      </c>
      <c r="E408" s="224" t="s">
        <v>10</v>
      </c>
      <c r="F408" s="225" t="s">
        <v>384</v>
      </c>
      <c r="G408" s="44"/>
      <c r="H408" s="433">
        <f>SUM(H409)</f>
        <v>0</v>
      </c>
    </row>
    <row r="409" spans="1:8" s="655" customFormat="1" ht="15.75" customHeight="1" x14ac:dyDescent="0.25">
      <c r="A409" s="103" t="s">
        <v>107</v>
      </c>
      <c r="B409" s="2" t="s">
        <v>29</v>
      </c>
      <c r="C409" s="2" t="s">
        <v>32</v>
      </c>
      <c r="D409" s="223" t="s">
        <v>183</v>
      </c>
      <c r="E409" s="224" t="s">
        <v>10</v>
      </c>
      <c r="F409" s="225" t="s">
        <v>389</v>
      </c>
      <c r="G409" s="44"/>
      <c r="H409" s="433">
        <f>SUM(H410)</f>
        <v>0</v>
      </c>
    </row>
    <row r="410" spans="1:8" s="655" customFormat="1" ht="32.25" customHeight="1" x14ac:dyDescent="0.25">
      <c r="A410" s="110" t="s">
        <v>537</v>
      </c>
      <c r="B410" s="2" t="s">
        <v>29</v>
      </c>
      <c r="C410" s="2" t="s">
        <v>32</v>
      </c>
      <c r="D410" s="223" t="s">
        <v>183</v>
      </c>
      <c r="E410" s="224" t="s">
        <v>10</v>
      </c>
      <c r="F410" s="225" t="s">
        <v>389</v>
      </c>
      <c r="G410" s="2" t="s">
        <v>16</v>
      </c>
      <c r="H410" s="435">
        <f>SUM(прил7!I444)</f>
        <v>0</v>
      </c>
    </row>
    <row r="411" spans="1:8" s="37" customFormat="1" ht="65.25" customHeight="1" x14ac:dyDescent="0.25">
      <c r="A411" s="75" t="s">
        <v>128</v>
      </c>
      <c r="B411" s="28" t="s">
        <v>29</v>
      </c>
      <c r="C411" s="42" t="s">
        <v>32</v>
      </c>
      <c r="D411" s="232" t="s">
        <v>199</v>
      </c>
      <c r="E411" s="233" t="s">
        <v>383</v>
      </c>
      <c r="F411" s="234" t="s">
        <v>384</v>
      </c>
      <c r="G411" s="28"/>
      <c r="H411" s="432">
        <f>SUM(H412)</f>
        <v>28700</v>
      </c>
    </row>
    <row r="412" spans="1:8" s="37" customFormat="1" ht="98.25" customHeight="1" x14ac:dyDescent="0.25">
      <c r="A412" s="76" t="s">
        <v>144</v>
      </c>
      <c r="B412" s="2" t="s">
        <v>29</v>
      </c>
      <c r="C412" s="35" t="s">
        <v>32</v>
      </c>
      <c r="D412" s="262" t="s">
        <v>201</v>
      </c>
      <c r="E412" s="263" t="s">
        <v>383</v>
      </c>
      <c r="F412" s="264" t="s">
        <v>384</v>
      </c>
      <c r="G412" s="2"/>
      <c r="H412" s="433">
        <f>SUM(H413)</f>
        <v>28700</v>
      </c>
    </row>
    <row r="413" spans="1:8" s="37" customFormat="1" ht="49.5" customHeight="1" x14ac:dyDescent="0.25">
      <c r="A413" s="76" t="s">
        <v>403</v>
      </c>
      <c r="B413" s="2" t="s">
        <v>29</v>
      </c>
      <c r="C413" s="35" t="s">
        <v>32</v>
      </c>
      <c r="D413" s="262" t="s">
        <v>201</v>
      </c>
      <c r="E413" s="263" t="s">
        <v>10</v>
      </c>
      <c r="F413" s="264" t="s">
        <v>384</v>
      </c>
      <c r="G413" s="2"/>
      <c r="H413" s="433">
        <f>SUM(H414)</f>
        <v>28700</v>
      </c>
    </row>
    <row r="414" spans="1:8" s="37" customFormat="1" ht="15.75" customHeight="1" x14ac:dyDescent="0.25">
      <c r="A414" s="3" t="s">
        <v>99</v>
      </c>
      <c r="B414" s="2" t="s">
        <v>29</v>
      </c>
      <c r="C414" s="35" t="s">
        <v>32</v>
      </c>
      <c r="D414" s="262" t="s">
        <v>201</v>
      </c>
      <c r="E414" s="263" t="s">
        <v>10</v>
      </c>
      <c r="F414" s="264" t="s">
        <v>404</v>
      </c>
      <c r="G414" s="2"/>
      <c r="H414" s="433">
        <f>SUM(H415)</f>
        <v>28700</v>
      </c>
    </row>
    <row r="415" spans="1:8" s="37" customFormat="1" ht="31.5" customHeight="1" x14ac:dyDescent="0.25">
      <c r="A415" s="89" t="s">
        <v>537</v>
      </c>
      <c r="B415" s="2" t="s">
        <v>29</v>
      </c>
      <c r="C415" s="35" t="s">
        <v>32</v>
      </c>
      <c r="D415" s="262" t="s">
        <v>201</v>
      </c>
      <c r="E415" s="263" t="s">
        <v>10</v>
      </c>
      <c r="F415" s="264" t="s">
        <v>404</v>
      </c>
      <c r="G415" s="2" t="s">
        <v>16</v>
      </c>
      <c r="H415" s="434">
        <f>SUM(прил7!I449)</f>
        <v>28700</v>
      </c>
    </row>
    <row r="416" spans="1:8" ht="15.75" x14ac:dyDescent="0.25">
      <c r="A416" s="74" t="s">
        <v>33</v>
      </c>
      <c r="B416" s="16" t="s">
        <v>35</v>
      </c>
      <c r="C416" s="16"/>
      <c r="D416" s="214"/>
      <c r="E416" s="215"/>
      <c r="F416" s="216"/>
      <c r="G416" s="15"/>
      <c r="H416" s="485">
        <f>SUM(H417,H458)</f>
        <v>40390494</v>
      </c>
    </row>
    <row r="417" spans="1:8" ht="15.75" x14ac:dyDescent="0.25">
      <c r="A417" s="86" t="s">
        <v>34</v>
      </c>
      <c r="B417" s="23" t="s">
        <v>35</v>
      </c>
      <c r="C417" s="23" t="s">
        <v>10</v>
      </c>
      <c r="D417" s="217"/>
      <c r="E417" s="218"/>
      <c r="F417" s="219"/>
      <c r="G417" s="22"/>
      <c r="H417" s="439">
        <f>SUM(H418+H448+H453+H443)</f>
        <v>33243515</v>
      </c>
    </row>
    <row r="418" spans="1:8" ht="33.75" customHeight="1" x14ac:dyDescent="0.25">
      <c r="A418" s="27" t="s">
        <v>150</v>
      </c>
      <c r="B418" s="28" t="s">
        <v>35</v>
      </c>
      <c r="C418" s="28" t="s">
        <v>10</v>
      </c>
      <c r="D418" s="220" t="s">
        <v>221</v>
      </c>
      <c r="E418" s="221" t="s">
        <v>383</v>
      </c>
      <c r="F418" s="222" t="s">
        <v>384</v>
      </c>
      <c r="G418" s="31"/>
      <c r="H418" s="432">
        <f>SUM(H419,H437)</f>
        <v>33164635</v>
      </c>
    </row>
    <row r="419" spans="1:8" ht="35.25" customHeight="1" x14ac:dyDescent="0.25">
      <c r="A419" s="84" t="s">
        <v>156</v>
      </c>
      <c r="B419" s="2" t="s">
        <v>35</v>
      </c>
      <c r="C419" s="2" t="s">
        <v>10</v>
      </c>
      <c r="D419" s="223" t="s">
        <v>224</v>
      </c>
      <c r="E419" s="224" t="s">
        <v>383</v>
      </c>
      <c r="F419" s="225" t="s">
        <v>384</v>
      </c>
      <c r="G419" s="2"/>
      <c r="H419" s="433">
        <f>SUM(H420)</f>
        <v>20473002</v>
      </c>
    </row>
    <row r="420" spans="1:8" ht="18" customHeight="1" x14ac:dyDescent="0.25">
      <c r="A420" s="84" t="s">
        <v>464</v>
      </c>
      <c r="B420" s="2" t="s">
        <v>35</v>
      </c>
      <c r="C420" s="2" t="s">
        <v>10</v>
      </c>
      <c r="D420" s="223" t="s">
        <v>224</v>
      </c>
      <c r="E420" s="224" t="s">
        <v>10</v>
      </c>
      <c r="F420" s="225" t="s">
        <v>384</v>
      </c>
      <c r="G420" s="2"/>
      <c r="H420" s="433">
        <f>SUM(H431+H435+H421+H423+H425+H427+H429)</f>
        <v>20473002</v>
      </c>
    </row>
    <row r="421" spans="1:8" ht="33.75" customHeight="1" x14ac:dyDescent="0.25">
      <c r="A421" s="84" t="s">
        <v>630</v>
      </c>
      <c r="B421" s="2" t="s">
        <v>35</v>
      </c>
      <c r="C421" s="2" t="s">
        <v>10</v>
      </c>
      <c r="D421" s="223" t="s">
        <v>224</v>
      </c>
      <c r="E421" s="224" t="s">
        <v>10</v>
      </c>
      <c r="F421" s="225" t="s">
        <v>629</v>
      </c>
      <c r="G421" s="2"/>
      <c r="H421" s="433">
        <f>SUM(H422)</f>
        <v>45000</v>
      </c>
    </row>
    <row r="422" spans="1:8" ht="32.25" customHeight="1" x14ac:dyDescent="0.25">
      <c r="A422" s="89" t="s">
        <v>537</v>
      </c>
      <c r="B422" s="2" t="s">
        <v>35</v>
      </c>
      <c r="C422" s="2" t="s">
        <v>10</v>
      </c>
      <c r="D422" s="223" t="s">
        <v>224</v>
      </c>
      <c r="E422" s="224" t="s">
        <v>10</v>
      </c>
      <c r="F422" s="225" t="s">
        <v>629</v>
      </c>
      <c r="G422" s="2" t="s">
        <v>16</v>
      </c>
      <c r="H422" s="435">
        <f>SUM(прил7!I525)</f>
        <v>45000</v>
      </c>
    </row>
    <row r="423" spans="1:8" s="659" customFormat="1" ht="47.25" x14ac:dyDescent="0.25">
      <c r="A423" s="571" t="s">
        <v>927</v>
      </c>
      <c r="B423" s="2" t="s">
        <v>35</v>
      </c>
      <c r="C423" s="2" t="s">
        <v>10</v>
      </c>
      <c r="D423" s="223" t="s">
        <v>224</v>
      </c>
      <c r="E423" s="224" t="s">
        <v>10</v>
      </c>
      <c r="F423" s="225" t="s">
        <v>913</v>
      </c>
      <c r="G423" s="2"/>
      <c r="H423" s="433">
        <f>SUM(H424)</f>
        <v>1800000</v>
      </c>
    </row>
    <row r="424" spans="1:8" s="659" customFormat="1" ht="31.5" x14ac:dyDescent="0.25">
      <c r="A424" s="616" t="s">
        <v>537</v>
      </c>
      <c r="B424" s="2" t="s">
        <v>35</v>
      </c>
      <c r="C424" s="2" t="s">
        <v>10</v>
      </c>
      <c r="D424" s="223" t="s">
        <v>224</v>
      </c>
      <c r="E424" s="224" t="s">
        <v>10</v>
      </c>
      <c r="F424" s="225" t="s">
        <v>913</v>
      </c>
      <c r="G424" s="2" t="s">
        <v>16</v>
      </c>
      <c r="H424" s="435">
        <f>SUM(прил7!I527)</f>
        <v>1800000</v>
      </c>
    </row>
    <row r="425" spans="1:8" s="659" customFormat="1" ht="47.25" x14ac:dyDescent="0.25">
      <c r="A425" s="571" t="s">
        <v>928</v>
      </c>
      <c r="B425" s="2" t="s">
        <v>35</v>
      </c>
      <c r="C425" s="2" t="s">
        <v>10</v>
      </c>
      <c r="D425" s="223" t="s">
        <v>224</v>
      </c>
      <c r="E425" s="224" t="s">
        <v>10</v>
      </c>
      <c r="F425" s="225" t="s">
        <v>914</v>
      </c>
      <c r="G425" s="2"/>
      <c r="H425" s="433">
        <f>SUM(H426)</f>
        <v>1681032</v>
      </c>
    </row>
    <row r="426" spans="1:8" s="659" customFormat="1" ht="31.5" x14ac:dyDescent="0.25">
      <c r="A426" s="616" t="s">
        <v>537</v>
      </c>
      <c r="B426" s="2" t="s">
        <v>35</v>
      </c>
      <c r="C426" s="2" t="s">
        <v>10</v>
      </c>
      <c r="D426" s="223" t="s">
        <v>224</v>
      </c>
      <c r="E426" s="224" t="s">
        <v>10</v>
      </c>
      <c r="F426" s="225" t="s">
        <v>914</v>
      </c>
      <c r="G426" s="2" t="s">
        <v>16</v>
      </c>
      <c r="H426" s="435">
        <f>SUM(прил7!I529)</f>
        <v>1681032</v>
      </c>
    </row>
    <row r="427" spans="1:8" s="659" customFormat="1" ht="47.25" x14ac:dyDescent="0.25">
      <c r="A427" s="571" t="s">
        <v>925</v>
      </c>
      <c r="B427" s="2" t="s">
        <v>35</v>
      </c>
      <c r="C427" s="2" t="s">
        <v>10</v>
      </c>
      <c r="D427" s="223" t="s">
        <v>224</v>
      </c>
      <c r="E427" s="224" t="s">
        <v>10</v>
      </c>
      <c r="F427" s="225" t="s">
        <v>915</v>
      </c>
      <c r="G427" s="2"/>
      <c r="H427" s="433">
        <f>SUM(H428)</f>
        <v>2127605</v>
      </c>
    </row>
    <row r="428" spans="1:8" s="659" customFormat="1" ht="31.5" x14ac:dyDescent="0.25">
      <c r="A428" s="616" t="s">
        <v>537</v>
      </c>
      <c r="B428" s="2" t="s">
        <v>35</v>
      </c>
      <c r="C428" s="2" t="s">
        <v>10</v>
      </c>
      <c r="D428" s="223" t="s">
        <v>224</v>
      </c>
      <c r="E428" s="224" t="s">
        <v>10</v>
      </c>
      <c r="F428" s="225" t="s">
        <v>915</v>
      </c>
      <c r="G428" s="2" t="s">
        <v>16</v>
      </c>
      <c r="H428" s="435">
        <f>SUM(прил7!I531)</f>
        <v>2127605</v>
      </c>
    </row>
    <row r="429" spans="1:8" s="659" customFormat="1" ht="47.25" x14ac:dyDescent="0.25">
      <c r="A429" s="571" t="s">
        <v>926</v>
      </c>
      <c r="B429" s="2" t="s">
        <v>35</v>
      </c>
      <c r="C429" s="2" t="s">
        <v>10</v>
      </c>
      <c r="D429" s="223" t="s">
        <v>224</v>
      </c>
      <c r="E429" s="224" t="s">
        <v>10</v>
      </c>
      <c r="F429" s="225" t="s">
        <v>916</v>
      </c>
      <c r="G429" s="2"/>
      <c r="H429" s="433">
        <f>SUM(H430)</f>
        <v>1120688</v>
      </c>
    </row>
    <row r="430" spans="1:8" s="659" customFormat="1" ht="32.25" customHeight="1" x14ac:dyDescent="0.25">
      <c r="A430" s="616" t="s">
        <v>537</v>
      </c>
      <c r="B430" s="2" t="s">
        <v>35</v>
      </c>
      <c r="C430" s="2" t="s">
        <v>10</v>
      </c>
      <c r="D430" s="223" t="s">
        <v>224</v>
      </c>
      <c r="E430" s="224" t="s">
        <v>10</v>
      </c>
      <c r="F430" s="225" t="s">
        <v>916</v>
      </c>
      <c r="G430" s="2" t="s">
        <v>16</v>
      </c>
      <c r="H430" s="435">
        <f>SUM(прил7!I533)</f>
        <v>1120688</v>
      </c>
    </row>
    <row r="431" spans="1:8" ht="32.25" customHeight="1" x14ac:dyDescent="0.25">
      <c r="A431" s="3" t="s">
        <v>84</v>
      </c>
      <c r="B431" s="2" t="s">
        <v>35</v>
      </c>
      <c r="C431" s="2" t="s">
        <v>10</v>
      </c>
      <c r="D431" s="223" t="s">
        <v>224</v>
      </c>
      <c r="E431" s="224" t="s">
        <v>10</v>
      </c>
      <c r="F431" s="225" t="s">
        <v>415</v>
      </c>
      <c r="G431" s="2"/>
      <c r="H431" s="433">
        <f>SUM(H432:H434)</f>
        <v>13698677</v>
      </c>
    </row>
    <row r="432" spans="1:8" ht="47.25" x14ac:dyDescent="0.25">
      <c r="A432" s="84" t="s">
        <v>76</v>
      </c>
      <c r="B432" s="2" t="s">
        <v>35</v>
      </c>
      <c r="C432" s="2" t="s">
        <v>10</v>
      </c>
      <c r="D432" s="223" t="s">
        <v>224</v>
      </c>
      <c r="E432" s="224" t="s">
        <v>10</v>
      </c>
      <c r="F432" s="225" t="s">
        <v>415</v>
      </c>
      <c r="G432" s="2" t="s">
        <v>13</v>
      </c>
      <c r="H432" s="435">
        <f>SUM(прил7!I535)</f>
        <v>12786179</v>
      </c>
    </row>
    <row r="433" spans="1:8" ht="31.5" x14ac:dyDescent="0.25">
      <c r="A433" s="89" t="s">
        <v>537</v>
      </c>
      <c r="B433" s="2" t="s">
        <v>35</v>
      </c>
      <c r="C433" s="2" t="s">
        <v>10</v>
      </c>
      <c r="D433" s="223" t="s">
        <v>224</v>
      </c>
      <c r="E433" s="224" t="s">
        <v>10</v>
      </c>
      <c r="F433" s="225" t="s">
        <v>415</v>
      </c>
      <c r="G433" s="2" t="s">
        <v>16</v>
      </c>
      <c r="H433" s="435">
        <f>SUM(прил7!I536)</f>
        <v>880434</v>
      </c>
    </row>
    <row r="434" spans="1:8" ht="15.75" x14ac:dyDescent="0.25">
      <c r="A434" s="3" t="s">
        <v>18</v>
      </c>
      <c r="B434" s="2" t="s">
        <v>35</v>
      </c>
      <c r="C434" s="2" t="s">
        <v>10</v>
      </c>
      <c r="D434" s="223" t="s">
        <v>224</v>
      </c>
      <c r="E434" s="224" t="s">
        <v>10</v>
      </c>
      <c r="F434" s="225" t="s">
        <v>415</v>
      </c>
      <c r="G434" s="2" t="s">
        <v>17</v>
      </c>
      <c r="H434" s="435">
        <f>SUM(прил7!I537)</f>
        <v>32064</v>
      </c>
    </row>
    <row r="435" spans="1:8" ht="18" hidden="1" customHeight="1" x14ac:dyDescent="0.25">
      <c r="A435" s="61" t="s">
        <v>100</v>
      </c>
      <c r="B435" s="2" t="s">
        <v>35</v>
      </c>
      <c r="C435" s="2" t="s">
        <v>10</v>
      </c>
      <c r="D435" s="223" t="s">
        <v>224</v>
      </c>
      <c r="E435" s="224" t="s">
        <v>10</v>
      </c>
      <c r="F435" s="225" t="s">
        <v>406</v>
      </c>
      <c r="G435" s="2"/>
      <c r="H435" s="433">
        <f>SUM(H436)</f>
        <v>0</v>
      </c>
    </row>
    <row r="436" spans="1:8" ht="31.5" hidden="1" x14ac:dyDescent="0.25">
      <c r="A436" s="110" t="s">
        <v>537</v>
      </c>
      <c r="B436" s="2" t="s">
        <v>35</v>
      </c>
      <c r="C436" s="2" t="s">
        <v>10</v>
      </c>
      <c r="D436" s="223" t="s">
        <v>224</v>
      </c>
      <c r="E436" s="224" t="s">
        <v>10</v>
      </c>
      <c r="F436" s="225" t="s">
        <v>406</v>
      </c>
      <c r="G436" s="2" t="s">
        <v>16</v>
      </c>
      <c r="H436" s="435">
        <f>SUM(прил7!I539)</f>
        <v>0</v>
      </c>
    </row>
    <row r="437" spans="1:8" ht="34.5" customHeight="1" x14ac:dyDescent="0.25">
      <c r="A437" s="3" t="s">
        <v>157</v>
      </c>
      <c r="B437" s="2" t="s">
        <v>35</v>
      </c>
      <c r="C437" s="2" t="s">
        <v>10</v>
      </c>
      <c r="D437" s="223" t="s">
        <v>465</v>
      </c>
      <c r="E437" s="224" t="s">
        <v>383</v>
      </c>
      <c r="F437" s="225" t="s">
        <v>384</v>
      </c>
      <c r="G437" s="2"/>
      <c r="H437" s="433">
        <f>SUM(H438)</f>
        <v>12691633</v>
      </c>
    </row>
    <row r="438" spans="1:8" ht="18" customHeight="1" x14ac:dyDescent="0.25">
      <c r="A438" s="3" t="s">
        <v>466</v>
      </c>
      <c r="B438" s="2" t="s">
        <v>35</v>
      </c>
      <c r="C438" s="2" t="s">
        <v>10</v>
      </c>
      <c r="D438" s="223" t="s">
        <v>225</v>
      </c>
      <c r="E438" s="224" t="s">
        <v>10</v>
      </c>
      <c r="F438" s="225" t="s">
        <v>384</v>
      </c>
      <c r="G438" s="2"/>
      <c r="H438" s="433">
        <f>SUM(H439)</f>
        <v>12691633</v>
      </c>
    </row>
    <row r="439" spans="1:8" ht="32.25" customHeight="1" x14ac:dyDescent="0.25">
      <c r="A439" s="3" t="s">
        <v>84</v>
      </c>
      <c r="B439" s="2" t="s">
        <v>35</v>
      </c>
      <c r="C439" s="2" t="s">
        <v>10</v>
      </c>
      <c r="D439" s="223" t="s">
        <v>225</v>
      </c>
      <c r="E439" s="224" t="s">
        <v>10</v>
      </c>
      <c r="F439" s="225" t="s">
        <v>415</v>
      </c>
      <c r="G439" s="2"/>
      <c r="H439" s="433">
        <f>SUM(H440:H442)</f>
        <v>12691633</v>
      </c>
    </row>
    <row r="440" spans="1:8" ht="48.75" customHeight="1" x14ac:dyDescent="0.25">
      <c r="A440" s="84" t="s">
        <v>76</v>
      </c>
      <c r="B440" s="2" t="s">
        <v>35</v>
      </c>
      <c r="C440" s="2" t="s">
        <v>10</v>
      </c>
      <c r="D440" s="223" t="s">
        <v>225</v>
      </c>
      <c r="E440" s="224" t="s">
        <v>10</v>
      </c>
      <c r="F440" s="225" t="s">
        <v>415</v>
      </c>
      <c r="G440" s="2" t="s">
        <v>13</v>
      </c>
      <c r="H440" s="435">
        <f>SUM(прил7!I543)</f>
        <v>12027043</v>
      </c>
    </row>
    <row r="441" spans="1:8" ht="31.5" customHeight="1" x14ac:dyDescent="0.25">
      <c r="A441" s="89" t="s">
        <v>537</v>
      </c>
      <c r="B441" s="2" t="s">
        <v>35</v>
      </c>
      <c r="C441" s="2" t="s">
        <v>10</v>
      </c>
      <c r="D441" s="223" t="s">
        <v>225</v>
      </c>
      <c r="E441" s="224" t="s">
        <v>10</v>
      </c>
      <c r="F441" s="225" t="s">
        <v>415</v>
      </c>
      <c r="G441" s="2" t="s">
        <v>16</v>
      </c>
      <c r="H441" s="435">
        <f>SUM(прил7!I544)</f>
        <v>655744</v>
      </c>
    </row>
    <row r="442" spans="1:8" ht="17.25" customHeight="1" x14ac:dyDescent="0.25">
      <c r="A442" s="3" t="s">
        <v>18</v>
      </c>
      <c r="B442" s="2" t="s">
        <v>35</v>
      </c>
      <c r="C442" s="2" t="s">
        <v>10</v>
      </c>
      <c r="D442" s="223" t="s">
        <v>225</v>
      </c>
      <c r="E442" s="224" t="s">
        <v>10</v>
      </c>
      <c r="F442" s="225" t="s">
        <v>415</v>
      </c>
      <c r="G442" s="2" t="s">
        <v>17</v>
      </c>
      <c r="H442" s="435">
        <f>SUM(прил7!I545)</f>
        <v>8846</v>
      </c>
    </row>
    <row r="443" spans="1:8" s="64" customFormat="1" ht="33.75" hidden="1" customHeight="1" x14ac:dyDescent="0.25">
      <c r="A443" s="75" t="s">
        <v>112</v>
      </c>
      <c r="B443" s="28" t="s">
        <v>35</v>
      </c>
      <c r="C443" s="28" t="s">
        <v>10</v>
      </c>
      <c r="D443" s="220" t="s">
        <v>398</v>
      </c>
      <c r="E443" s="221" t="s">
        <v>383</v>
      </c>
      <c r="F443" s="222" t="s">
        <v>384</v>
      </c>
      <c r="G443" s="28"/>
      <c r="H443" s="432">
        <f>SUM(H444)</f>
        <v>0</v>
      </c>
    </row>
    <row r="444" spans="1:8" s="64" customFormat="1" ht="47.25" hidden="1" customHeight="1" x14ac:dyDescent="0.25">
      <c r="A444" s="76" t="s">
        <v>148</v>
      </c>
      <c r="B444" s="35" t="s">
        <v>35</v>
      </c>
      <c r="C444" s="44" t="s">
        <v>10</v>
      </c>
      <c r="D444" s="259" t="s">
        <v>218</v>
      </c>
      <c r="E444" s="260" t="s">
        <v>383</v>
      </c>
      <c r="F444" s="261" t="s">
        <v>384</v>
      </c>
      <c r="G444" s="71"/>
      <c r="H444" s="436">
        <f>SUM(H445)</f>
        <v>0</v>
      </c>
    </row>
    <row r="445" spans="1:8" s="64" customFormat="1" ht="32.25" hidden="1" customHeight="1" x14ac:dyDescent="0.25">
      <c r="A445" s="76" t="s">
        <v>453</v>
      </c>
      <c r="B445" s="35" t="s">
        <v>35</v>
      </c>
      <c r="C445" s="44" t="s">
        <v>10</v>
      </c>
      <c r="D445" s="259" t="s">
        <v>218</v>
      </c>
      <c r="E445" s="260" t="s">
        <v>10</v>
      </c>
      <c r="F445" s="261" t="s">
        <v>384</v>
      </c>
      <c r="G445" s="71"/>
      <c r="H445" s="436">
        <f>SUM(H446)</f>
        <v>0</v>
      </c>
    </row>
    <row r="446" spans="1:8" s="37" customFormat="1" ht="32.25" hidden="1" customHeight="1" x14ac:dyDescent="0.25">
      <c r="A446" s="69" t="s">
        <v>149</v>
      </c>
      <c r="B446" s="35" t="s">
        <v>35</v>
      </c>
      <c r="C446" s="44" t="s">
        <v>10</v>
      </c>
      <c r="D446" s="259" t="s">
        <v>218</v>
      </c>
      <c r="E446" s="260" t="s">
        <v>10</v>
      </c>
      <c r="F446" s="261" t="s">
        <v>454</v>
      </c>
      <c r="G446" s="71"/>
      <c r="H446" s="436">
        <f>SUM(H447)</f>
        <v>0</v>
      </c>
    </row>
    <row r="447" spans="1:8" s="37" customFormat="1" ht="30.75" hidden="1" customHeight="1" x14ac:dyDescent="0.25">
      <c r="A447" s="91" t="s">
        <v>537</v>
      </c>
      <c r="B447" s="44" t="s">
        <v>35</v>
      </c>
      <c r="C447" s="44" t="s">
        <v>10</v>
      </c>
      <c r="D447" s="259" t="s">
        <v>218</v>
      </c>
      <c r="E447" s="260" t="s">
        <v>10</v>
      </c>
      <c r="F447" s="261" t="s">
        <v>454</v>
      </c>
      <c r="G447" s="71" t="s">
        <v>16</v>
      </c>
      <c r="H447" s="437">
        <f>SUM(прил7!I550)</f>
        <v>0</v>
      </c>
    </row>
    <row r="448" spans="1:8" s="37" customFormat="1" ht="64.5" customHeight="1" x14ac:dyDescent="0.25">
      <c r="A448" s="102" t="s">
        <v>128</v>
      </c>
      <c r="B448" s="28" t="s">
        <v>35</v>
      </c>
      <c r="C448" s="42" t="s">
        <v>10</v>
      </c>
      <c r="D448" s="232" t="s">
        <v>199</v>
      </c>
      <c r="E448" s="233" t="s">
        <v>383</v>
      </c>
      <c r="F448" s="234" t="s">
        <v>384</v>
      </c>
      <c r="G448" s="28"/>
      <c r="H448" s="432">
        <f>SUM(H449)</f>
        <v>53880</v>
      </c>
    </row>
    <row r="449" spans="1:8" s="37" customFormat="1" ht="94.5" customHeight="1" x14ac:dyDescent="0.25">
      <c r="A449" s="103" t="s">
        <v>144</v>
      </c>
      <c r="B449" s="2" t="s">
        <v>35</v>
      </c>
      <c r="C449" s="35" t="s">
        <v>10</v>
      </c>
      <c r="D449" s="262" t="s">
        <v>201</v>
      </c>
      <c r="E449" s="263" t="s">
        <v>383</v>
      </c>
      <c r="F449" s="264" t="s">
        <v>384</v>
      </c>
      <c r="G449" s="2"/>
      <c r="H449" s="433">
        <f>SUM(H450)</f>
        <v>53880</v>
      </c>
    </row>
    <row r="450" spans="1:8" s="37" customFormat="1" ht="46.5" customHeight="1" x14ac:dyDescent="0.25">
      <c r="A450" s="103" t="s">
        <v>403</v>
      </c>
      <c r="B450" s="2" t="s">
        <v>35</v>
      </c>
      <c r="C450" s="35" t="s">
        <v>10</v>
      </c>
      <c r="D450" s="262" t="s">
        <v>201</v>
      </c>
      <c r="E450" s="263" t="s">
        <v>10</v>
      </c>
      <c r="F450" s="264" t="s">
        <v>384</v>
      </c>
      <c r="G450" s="2"/>
      <c r="H450" s="433">
        <f>SUM(H451)</f>
        <v>53880</v>
      </c>
    </row>
    <row r="451" spans="1:8" s="37" customFormat="1" ht="18.75" customHeight="1" x14ac:dyDescent="0.25">
      <c r="A451" s="61" t="s">
        <v>99</v>
      </c>
      <c r="B451" s="2" t="s">
        <v>35</v>
      </c>
      <c r="C451" s="35" t="s">
        <v>10</v>
      </c>
      <c r="D451" s="262" t="s">
        <v>201</v>
      </c>
      <c r="E451" s="263" t="s">
        <v>10</v>
      </c>
      <c r="F451" s="264" t="s">
        <v>404</v>
      </c>
      <c r="G451" s="2"/>
      <c r="H451" s="433">
        <f>SUM(H452)</f>
        <v>53880</v>
      </c>
    </row>
    <row r="452" spans="1:8" s="37" customFormat="1" ht="34.5" customHeight="1" x14ac:dyDescent="0.25">
      <c r="A452" s="110" t="s">
        <v>537</v>
      </c>
      <c r="B452" s="2" t="s">
        <v>35</v>
      </c>
      <c r="C452" s="35" t="s">
        <v>10</v>
      </c>
      <c r="D452" s="262" t="s">
        <v>201</v>
      </c>
      <c r="E452" s="263" t="s">
        <v>10</v>
      </c>
      <c r="F452" s="264" t="s">
        <v>404</v>
      </c>
      <c r="G452" s="2" t="s">
        <v>16</v>
      </c>
      <c r="H452" s="434">
        <f>SUM(прил7!I555)</f>
        <v>53880</v>
      </c>
    </row>
    <row r="453" spans="1:8" s="64" customFormat="1" ht="33.75" customHeight="1" x14ac:dyDescent="0.25">
      <c r="A453" s="27" t="s">
        <v>135</v>
      </c>
      <c r="B453" s="28" t="s">
        <v>35</v>
      </c>
      <c r="C453" s="28" t="s">
        <v>10</v>
      </c>
      <c r="D453" s="220" t="s">
        <v>204</v>
      </c>
      <c r="E453" s="221" t="s">
        <v>383</v>
      </c>
      <c r="F453" s="222" t="s">
        <v>384</v>
      </c>
      <c r="G453" s="31"/>
      <c r="H453" s="432">
        <f>SUM(H454)</f>
        <v>25000</v>
      </c>
    </row>
    <row r="454" spans="1:8" s="64" customFormat="1" ht="64.5" customHeight="1" x14ac:dyDescent="0.25">
      <c r="A454" s="84" t="s">
        <v>158</v>
      </c>
      <c r="B454" s="2" t="s">
        <v>35</v>
      </c>
      <c r="C454" s="2" t="s">
        <v>10</v>
      </c>
      <c r="D454" s="223" t="s">
        <v>226</v>
      </c>
      <c r="E454" s="224" t="s">
        <v>383</v>
      </c>
      <c r="F454" s="225" t="s">
        <v>384</v>
      </c>
      <c r="G454" s="2"/>
      <c r="H454" s="433">
        <f>SUM(H455)</f>
        <v>25000</v>
      </c>
    </row>
    <row r="455" spans="1:8" s="64" customFormat="1" ht="33.75" customHeight="1" x14ac:dyDescent="0.25">
      <c r="A455" s="84" t="s">
        <v>467</v>
      </c>
      <c r="B455" s="2" t="s">
        <v>35</v>
      </c>
      <c r="C455" s="2" t="s">
        <v>10</v>
      </c>
      <c r="D455" s="223" t="s">
        <v>226</v>
      </c>
      <c r="E455" s="224" t="s">
        <v>12</v>
      </c>
      <c r="F455" s="225" t="s">
        <v>384</v>
      </c>
      <c r="G455" s="2"/>
      <c r="H455" s="433">
        <f>SUM(+H456)</f>
        <v>25000</v>
      </c>
    </row>
    <row r="456" spans="1:8" s="64" customFormat="1" ht="33" customHeight="1" x14ac:dyDescent="0.25">
      <c r="A456" s="3" t="s">
        <v>469</v>
      </c>
      <c r="B456" s="2" t="s">
        <v>35</v>
      </c>
      <c r="C456" s="2" t="s">
        <v>10</v>
      </c>
      <c r="D456" s="223" t="s">
        <v>226</v>
      </c>
      <c r="E456" s="224" t="s">
        <v>12</v>
      </c>
      <c r="F456" s="225" t="s">
        <v>468</v>
      </c>
      <c r="G456" s="2"/>
      <c r="H456" s="433">
        <f>SUM(H457)</f>
        <v>25000</v>
      </c>
    </row>
    <row r="457" spans="1:8" s="64" customFormat="1" ht="30.75" customHeight="1" x14ac:dyDescent="0.25">
      <c r="A457" s="89" t="s">
        <v>537</v>
      </c>
      <c r="B457" s="2" t="s">
        <v>35</v>
      </c>
      <c r="C457" s="2" t="s">
        <v>10</v>
      </c>
      <c r="D457" s="223" t="s">
        <v>226</v>
      </c>
      <c r="E457" s="224" t="s">
        <v>12</v>
      </c>
      <c r="F457" s="225" t="s">
        <v>468</v>
      </c>
      <c r="G457" s="2" t="s">
        <v>16</v>
      </c>
      <c r="H457" s="435">
        <f>SUM(прил7!I560)</f>
        <v>25000</v>
      </c>
    </row>
    <row r="458" spans="1:8" ht="15.75" x14ac:dyDescent="0.25">
      <c r="A458" s="86" t="s">
        <v>36</v>
      </c>
      <c r="B458" s="23" t="s">
        <v>35</v>
      </c>
      <c r="C458" s="23" t="s">
        <v>20</v>
      </c>
      <c r="D458" s="217"/>
      <c r="E458" s="218"/>
      <c r="F458" s="219"/>
      <c r="G458" s="22"/>
      <c r="H458" s="439">
        <f>SUM(H459,H475)</f>
        <v>7146979</v>
      </c>
    </row>
    <row r="459" spans="1:8" ht="35.25" customHeight="1" x14ac:dyDescent="0.25">
      <c r="A459" s="27" t="s">
        <v>150</v>
      </c>
      <c r="B459" s="28" t="s">
        <v>35</v>
      </c>
      <c r="C459" s="28" t="s">
        <v>20</v>
      </c>
      <c r="D459" s="220" t="s">
        <v>221</v>
      </c>
      <c r="E459" s="221" t="s">
        <v>383</v>
      </c>
      <c r="F459" s="222" t="s">
        <v>384</v>
      </c>
      <c r="G459" s="28"/>
      <c r="H459" s="432">
        <f>SUM(H464+H460)</f>
        <v>7139979</v>
      </c>
    </row>
    <row r="460" spans="1:8" s="43" customFormat="1" ht="35.25" customHeight="1" x14ac:dyDescent="0.25">
      <c r="A460" s="61" t="s">
        <v>157</v>
      </c>
      <c r="B460" s="2" t="s">
        <v>35</v>
      </c>
      <c r="C460" s="2" t="s">
        <v>20</v>
      </c>
      <c r="D460" s="223" t="s">
        <v>465</v>
      </c>
      <c r="E460" s="224" t="s">
        <v>383</v>
      </c>
      <c r="F460" s="225" t="s">
        <v>384</v>
      </c>
      <c r="G460" s="2"/>
      <c r="H460" s="433">
        <f>SUM(H461)</f>
        <v>160000</v>
      </c>
    </row>
    <row r="461" spans="1:8" s="43" customFormat="1" ht="19.5" customHeight="1" x14ac:dyDescent="0.25">
      <c r="A461" s="105" t="s">
        <v>591</v>
      </c>
      <c r="B461" s="2" t="s">
        <v>35</v>
      </c>
      <c r="C461" s="2" t="s">
        <v>20</v>
      </c>
      <c r="D461" s="223" t="s">
        <v>225</v>
      </c>
      <c r="E461" s="224" t="s">
        <v>12</v>
      </c>
      <c r="F461" s="225" t="s">
        <v>384</v>
      </c>
      <c r="G461" s="2"/>
      <c r="H461" s="433">
        <f>SUM(H462)</f>
        <v>160000</v>
      </c>
    </row>
    <row r="462" spans="1:8" s="43" customFormat="1" ht="35.25" customHeight="1" x14ac:dyDescent="0.25">
      <c r="A462" s="105" t="s">
        <v>590</v>
      </c>
      <c r="B462" s="2" t="s">
        <v>35</v>
      </c>
      <c r="C462" s="2" t="s">
        <v>20</v>
      </c>
      <c r="D462" s="223" t="s">
        <v>225</v>
      </c>
      <c r="E462" s="224" t="s">
        <v>12</v>
      </c>
      <c r="F462" s="225" t="s">
        <v>589</v>
      </c>
      <c r="G462" s="2"/>
      <c r="H462" s="433">
        <f>SUM(H463)</f>
        <v>160000</v>
      </c>
    </row>
    <row r="463" spans="1:8" s="43" customFormat="1" ht="18" customHeight="1" x14ac:dyDescent="0.25">
      <c r="A463" s="105" t="s">
        <v>21</v>
      </c>
      <c r="B463" s="2" t="s">
        <v>35</v>
      </c>
      <c r="C463" s="2" t="s">
        <v>20</v>
      </c>
      <c r="D463" s="223" t="s">
        <v>225</v>
      </c>
      <c r="E463" s="224" t="s">
        <v>12</v>
      </c>
      <c r="F463" s="225" t="s">
        <v>589</v>
      </c>
      <c r="G463" s="2" t="s">
        <v>66</v>
      </c>
      <c r="H463" s="435">
        <f>SUM(прил7!I566)</f>
        <v>160000</v>
      </c>
    </row>
    <row r="464" spans="1:8" ht="48" customHeight="1" x14ac:dyDescent="0.25">
      <c r="A464" s="3" t="s">
        <v>159</v>
      </c>
      <c r="B464" s="2" t="s">
        <v>35</v>
      </c>
      <c r="C464" s="2" t="s">
        <v>20</v>
      </c>
      <c r="D464" s="223" t="s">
        <v>227</v>
      </c>
      <c r="E464" s="224" t="s">
        <v>383</v>
      </c>
      <c r="F464" s="225" t="s">
        <v>384</v>
      </c>
      <c r="G464" s="2"/>
      <c r="H464" s="433">
        <f>SUM(H465+H468)</f>
        <v>6979979</v>
      </c>
    </row>
    <row r="465" spans="1:8" ht="66.75" customHeight="1" x14ac:dyDescent="0.25">
      <c r="A465" s="3" t="s">
        <v>473</v>
      </c>
      <c r="B465" s="2" t="s">
        <v>35</v>
      </c>
      <c r="C465" s="2" t="s">
        <v>20</v>
      </c>
      <c r="D465" s="223" t="s">
        <v>227</v>
      </c>
      <c r="E465" s="224" t="s">
        <v>10</v>
      </c>
      <c r="F465" s="225" t="s">
        <v>384</v>
      </c>
      <c r="G465" s="2"/>
      <c r="H465" s="433">
        <f>SUM(H466)</f>
        <v>1193609</v>
      </c>
    </row>
    <row r="466" spans="1:8" ht="31.5" x14ac:dyDescent="0.25">
      <c r="A466" s="3" t="s">
        <v>75</v>
      </c>
      <c r="B466" s="44" t="s">
        <v>35</v>
      </c>
      <c r="C466" s="44" t="s">
        <v>20</v>
      </c>
      <c r="D466" s="259" t="s">
        <v>227</v>
      </c>
      <c r="E466" s="260" t="s">
        <v>474</v>
      </c>
      <c r="F466" s="261" t="s">
        <v>388</v>
      </c>
      <c r="G466" s="44"/>
      <c r="H466" s="433">
        <f>SUM(H467:H467)</f>
        <v>1193609</v>
      </c>
    </row>
    <row r="467" spans="1:8" ht="48.75" customHeight="1" x14ac:dyDescent="0.25">
      <c r="A467" s="84" t="s">
        <v>76</v>
      </c>
      <c r="B467" s="2" t="s">
        <v>35</v>
      </c>
      <c r="C467" s="2" t="s">
        <v>20</v>
      </c>
      <c r="D467" s="223" t="s">
        <v>227</v>
      </c>
      <c r="E467" s="224" t="s">
        <v>474</v>
      </c>
      <c r="F467" s="225" t="s">
        <v>388</v>
      </c>
      <c r="G467" s="2" t="s">
        <v>13</v>
      </c>
      <c r="H467" s="435">
        <f>SUM(прил7!I570)</f>
        <v>1193609</v>
      </c>
    </row>
    <row r="468" spans="1:8" ht="48" customHeight="1" x14ac:dyDescent="0.25">
      <c r="A468" s="3" t="s">
        <v>470</v>
      </c>
      <c r="B468" s="2" t="s">
        <v>35</v>
      </c>
      <c r="C468" s="2" t="s">
        <v>20</v>
      </c>
      <c r="D468" s="223" t="s">
        <v>227</v>
      </c>
      <c r="E468" s="224" t="s">
        <v>12</v>
      </c>
      <c r="F468" s="225" t="s">
        <v>384</v>
      </c>
      <c r="G468" s="2"/>
      <c r="H468" s="433">
        <f>SUM(H469+H471)</f>
        <v>5786370</v>
      </c>
    </row>
    <row r="469" spans="1:8" ht="47.25" x14ac:dyDescent="0.25">
      <c r="A469" s="3" t="s">
        <v>86</v>
      </c>
      <c r="B469" s="2" t="s">
        <v>35</v>
      </c>
      <c r="C469" s="2" t="s">
        <v>20</v>
      </c>
      <c r="D469" s="223" t="s">
        <v>227</v>
      </c>
      <c r="E469" s="224" t="s">
        <v>471</v>
      </c>
      <c r="F469" s="225" t="s">
        <v>472</v>
      </c>
      <c r="G469" s="2"/>
      <c r="H469" s="433">
        <f>SUM(H470)</f>
        <v>59958</v>
      </c>
    </row>
    <row r="470" spans="1:8" ht="47.25" x14ac:dyDescent="0.25">
      <c r="A470" s="84" t="s">
        <v>76</v>
      </c>
      <c r="B470" s="2" t="s">
        <v>35</v>
      </c>
      <c r="C470" s="2" t="s">
        <v>20</v>
      </c>
      <c r="D470" s="223" t="s">
        <v>227</v>
      </c>
      <c r="E470" s="224" t="s">
        <v>471</v>
      </c>
      <c r="F470" s="225" t="s">
        <v>472</v>
      </c>
      <c r="G470" s="2" t="s">
        <v>13</v>
      </c>
      <c r="H470" s="435">
        <f>SUM(прил7!I573)</f>
        <v>59958</v>
      </c>
    </row>
    <row r="471" spans="1:8" ht="31.5" x14ac:dyDescent="0.25">
      <c r="A471" s="3" t="s">
        <v>84</v>
      </c>
      <c r="B471" s="2" t="s">
        <v>35</v>
      </c>
      <c r="C471" s="2" t="s">
        <v>20</v>
      </c>
      <c r="D471" s="223" t="s">
        <v>227</v>
      </c>
      <c r="E471" s="224" t="s">
        <v>471</v>
      </c>
      <c r="F471" s="225" t="s">
        <v>415</v>
      </c>
      <c r="G471" s="2"/>
      <c r="H471" s="433">
        <f>SUM(H472:H474)</f>
        <v>5726412</v>
      </c>
    </row>
    <row r="472" spans="1:8" ht="47.25" x14ac:dyDescent="0.25">
      <c r="A472" s="84" t="s">
        <v>76</v>
      </c>
      <c r="B472" s="2" t="s">
        <v>35</v>
      </c>
      <c r="C472" s="2" t="s">
        <v>20</v>
      </c>
      <c r="D472" s="223" t="s">
        <v>227</v>
      </c>
      <c r="E472" s="224" t="s">
        <v>471</v>
      </c>
      <c r="F472" s="225" t="s">
        <v>415</v>
      </c>
      <c r="G472" s="2" t="s">
        <v>13</v>
      </c>
      <c r="H472" s="435">
        <f>SUM(прил7!I575)</f>
        <v>5557190</v>
      </c>
    </row>
    <row r="473" spans="1:8" ht="32.25" customHeight="1" x14ac:dyDescent="0.25">
      <c r="A473" s="89" t="s">
        <v>537</v>
      </c>
      <c r="B473" s="2" t="s">
        <v>35</v>
      </c>
      <c r="C473" s="2" t="s">
        <v>20</v>
      </c>
      <c r="D473" s="223" t="s">
        <v>227</v>
      </c>
      <c r="E473" s="224" t="s">
        <v>471</v>
      </c>
      <c r="F473" s="225" t="s">
        <v>415</v>
      </c>
      <c r="G473" s="2" t="s">
        <v>16</v>
      </c>
      <c r="H473" s="435">
        <f>SUM(прил7!I576)</f>
        <v>169022</v>
      </c>
    </row>
    <row r="474" spans="1:8" ht="16.5" customHeight="1" x14ac:dyDescent="0.25">
      <c r="A474" s="3" t="s">
        <v>18</v>
      </c>
      <c r="B474" s="2" t="s">
        <v>35</v>
      </c>
      <c r="C474" s="2" t="s">
        <v>20</v>
      </c>
      <c r="D474" s="223" t="s">
        <v>227</v>
      </c>
      <c r="E474" s="224" t="s">
        <v>471</v>
      </c>
      <c r="F474" s="225" t="s">
        <v>415</v>
      </c>
      <c r="G474" s="2" t="s">
        <v>17</v>
      </c>
      <c r="H474" s="435">
        <f>SUM(прил7!I577)</f>
        <v>200</v>
      </c>
    </row>
    <row r="475" spans="1:8" ht="31.5" customHeight="1" x14ac:dyDescent="0.25">
      <c r="A475" s="102" t="s">
        <v>105</v>
      </c>
      <c r="B475" s="28" t="s">
        <v>35</v>
      </c>
      <c r="C475" s="28" t="s">
        <v>20</v>
      </c>
      <c r="D475" s="220" t="s">
        <v>386</v>
      </c>
      <c r="E475" s="221" t="s">
        <v>383</v>
      </c>
      <c r="F475" s="222" t="s">
        <v>384</v>
      </c>
      <c r="G475" s="28"/>
      <c r="H475" s="432">
        <f>SUM(H476)</f>
        <v>7000</v>
      </c>
    </row>
    <row r="476" spans="1:8" ht="48.75" customHeight="1" x14ac:dyDescent="0.25">
      <c r="A476" s="103" t="s">
        <v>116</v>
      </c>
      <c r="B476" s="2" t="s">
        <v>35</v>
      </c>
      <c r="C476" s="2" t="s">
        <v>20</v>
      </c>
      <c r="D476" s="223" t="s">
        <v>183</v>
      </c>
      <c r="E476" s="224" t="s">
        <v>383</v>
      </c>
      <c r="F476" s="225" t="s">
        <v>384</v>
      </c>
      <c r="G476" s="44"/>
      <c r="H476" s="433">
        <f>SUM(H477)</f>
        <v>7000</v>
      </c>
    </row>
    <row r="477" spans="1:8" ht="48.75" customHeight="1" x14ac:dyDescent="0.25">
      <c r="A477" s="103" t="s">
        <v>390</v>
      </c>
      <c r="B477" s="2" t="s">
        <v>35</v>
      </c>
      <c r="C477" s="2" t="s">
        <v>20</v>
      </c>
      <c r="D477" s="223" t="s">
        <v>183</v>
      </c>
      <c r="E477" s="224" t="s">
        <v>10</v>
      </c>
      <c r="F477" s="225" t="s">
        <v>384</v>
      </c>
      <c r="G477" s="44"/>
      <c r="H477" s="433">
        <f>SUM(H478)</f>
        <v>7000</v>
      </c>
    </row>
    <row r="478" spans="1:8" ht="15.75" customHeight="1" x14ac:dyDescent="0.25">
      <c r="A478" s="103" t="s">
        <v>107</v>
      </c>
      <c r="B478" s="2" t="s">
        <v>35</v>
      </c>
      <c r="C478" s="2" t="s">
        <v>20</v>
      </c>
      <c r="D478" s="223" t="s">
        <v>183</v>
      </c>
      <c r="E478" s="224" t="s">
        <v>10</v>
      </c>
      <c r="F478" s="225" t="s">
        <v>389</v>
      </c>
      <c r="G478" s="44"/>
      <c r="H478" s="433">
        <f>SUM(H479)</f>
        <v>7000</v>
      </c>
    </row>
    <row r="479" spans="1:8" ht="32.25" customHeight="1" x14ac:dyDescent="0.25">
      <c r="A479" s="110" t="s">
        <v>537</v>
      </c>
      <c r="B479" s="2" t="s">
        <v>35</v>
      </c>
      <c r="C479" s="2" t="s">
        <v>20</v>
      </c>
      <c r="D479" s="223" t="s">
        <v>183</v>
      </c>
      <c r="E479" s="224" t="s">
        <v>10</v>
      </c>
      <c r="F479" s="225" t="s">
        <v>389</v>
      </c>
      <c r="G479" s="2" t="s">
        <v>16</v>
      </c>
      <c r="H479" s="435">
        <f>SUM(прил7!I582)</f>
        <v>7000</v>
      </c>
    </row>
    <row r="480" spans="1:8" ht="17.25" customHeight="1" x14ac:dyDescent="0.25">
      <c r="A480" s="397" t="s">
        <v>594</v>
      </c>
      <c r="B480" s="131" t="s">
        <v>32</v>
      </c>
      <c r="C480" s="39"/>
      <c r="D480" s="250"/>
      <c r="E480" s="251"/>
      <c r="F480" s="252"/>
      <c r="G480" s="16"/>
      <c r="H480" s="485">
        <f>SUM(H481)</f>
        <v>146459</v>
      </c>
    </row>
    <row r="481" spans="1:8" ht="16.5" customHeight="1" x14ac:dyDescent="0.25">
      <c r="A481" s="391" t="s">
        <v>595</v>
      </c>
      <c r="B481" s="55" t="s">
        <v>32</v>
      </c>
      <c r="C481" s="23" t="s">
        <v>29</v>
      </c>
      <c r="D481" s="217"/>
      <c r="E481" s="218"/>
      <c r="F481" s="219"/>
      <c r="G481" s="23"/>
      <c r="H481" s="439">
        <f>SUM(H482)</f>
        <v>146459</v>
      </c>
    </row>
    <row r="482" spans="1:8" ht="16.5" customHeight="1" x14ac:dyDescent="0.25">
      <c r="A482" s="75" t="s">
        <v>176</v>
      </c>
      <c r="B482" s="28" t="s">
        <v>32</v>
      </c>
      <c r="C482" s="30" t="s">
        <v>29</v>
      </c>
      <c r="D482" s="226" t="s">
        <v>195</v>
      </c>
      <c r="E482" s="227" t="s">
        <v>383</v>
      </c>
      <c r="F482" s="228" t="s">
        <v>384</v>
      </c>
      <c r="G482" s="28"/>
      <c r="H482" s="432">
        <f>SUM(H483)</f>
        <v>146459</v>
      </c>
    </row>
    <row r="483" spans="1:8" ht="16.5" customHeight="1" x14ac:dyDescent="0.25">
      <c r="A483" s="84" t="s">
        <v>175</v>
      </c>
      <c r="B483" s="2" t="s">
        <v>32</v>
      </c>
      <c r="C483" s="347" t="s">
        <v>29</v>
      </c>
      <c r="D483" s="241" t="s">
        <v>196</v>
      </c>
      <c r="E483" s="242" t="s">
        <v>383</v>
      </c>
      <c r="F483" s="243" t="s">
        <v>384</v>
      </c>
      <c r="G483" s="2"/>
      <c r="H483" s="433">
        <f>SUM(H484)</f>
        <v>146459</v>
      </c>
    </row>
    <row r="484" spans="1:8" ht="30.75" customHeight="1" x14ac:dyDescent="0.25">
      <c r="A484" s="84" t="s">
        <v>668</v>
      </c>
      <c r="B484" s="2" t="s">
        <v>32</v>
      </c>
      <c r="C484" s="347" t="s">
        <v>29</v>
      </c>
      <c r="D484" s="241" t="s">
        <v>196</v>
      </c>
      <c r="E484" s="242" t="s">
        <v>383</v>
      </c>
      <c r="F484" s="356">
        <v>12700</v>
      </c>
      <c r="G484" s="2"/>
      <c r="H484" s="433">
        <f>SUM(H485)</f>
        <v>146459</v>
      </c>
    </row>
    <row r="485" spans="1:8" ht="31.5" customHeight="1" x14ac:dyDescent="0.25">
      <c r="A485" s="84" t="s">
        <v>537</v>
      </c>
      <c r="B485" s="2" t="s">
        <v>32</v>
      </c>
      <c r="C485" s="347" t="s">
        <v>29</v>
      </c>
      <c r="D485" s="241" t="s">
        <v>196</v>
      </c>
      <c r="E485" s="242" t="s">
        <v>383</v>
      </c>
      <c r="F485" s="356">
        <v>12700</v>
      </c>
      <c r="G485" s="2" t="s">
        <v>16</v>
      </c>
      <c r="H485" s="435">
        <f>SUM(прил7!I218)</f>
        <v>146459</v>
      </c>
    </row>
    <row r="486" spans="1:8" ht="15.75" x14ac:dyDescent="0.25">
      <c r="A486" s="74" t="s">
        <v>37</v>
      </c>
      <c r="B486" s="39">
        <v>10</v>
      </c>
      <c r="C486" s="39"/>
      <c r="D486" s="250"/>
      <c r="E486" s="251"/>
      <c r="F486" s="252"/>
      <c r="G486" s="15"/>
      <c r="H486" s="485">
        <f>SUM(H487,H493,H552,H581)</f>
        <v>72296144</v>
      </c>
    </row>
    <row r="487" spans="1:8" ht="15.75" x14ac:dyDescent="0.25">
      <c r="A487" s="86" t="s">
        <v>38</v>
      </c>
      <c r="B487" s="40">
        <v>10</v>
      </c>
      <c r="C487" s="23" t="s">
        <v>10</v>
      </c>
      <c r="D487" s="217"/>
      <c r="E487" s="218"/>
      <c r="F487" s="219"/>
      <c r="G487" s="22"/>
      <c r="H487" s="439">
        <f>SUM(H488)</f>
        <v>2538990</v>
      </c>
    </row>
    <row r="488" spans="1:8" ht="32.25" customHeight="1" x14ac:dyDescent="0.25">
      <c r="A488" s="75" t="s">
        <v>110</v>
      </c>
      <c r="B488" s="30">
        <v>10</v>
      </c>
      <c r="C488" s="28" t="s">
        <v>10</v>
      </c>
      <c r="D488" s="220" t="s">
        <v>180</v>
      </c>
      <c r="E488" s="221" t="s">
        <v>383</v>
      </c>
      <c r="F488" s="222" t="s">
        <v>384</v>
      </c>
      <c r="G488" s="28"/>
      <c r="H488" s="432">
        <f>SUM(H489)</f>
        <v>2538990</v>
      </c>
    </row>
    <row r="489" spans="1:8" ht="48.75" customHeight="1" x14ac:dyDescent="0.25">
      <c r="A489" s="3" t="s">
        <v>160</v>
      </c>
      <c r="B489" s="347">
        <v>10</v>
      </c>
      <c r="C489" s="2" t="s">
        <v>10</v>
      </c>
      <c r="D489" s="223" t="s">
        <v>182</v>
      </c>
      <c r="E489" s="224" t="s">
        <v>383</v>
      </c>
      <c r="F489" s="225" t="s">
        <v>384</v>
      </c>
      <c r="G489" s="2"/>
      <c r="H489" s="433">
        <f>SUM(H490)</f>
        <v>2538990</v>
      </c>
    </row>
    <row r="490" spans="1:8" ht="33.75" customHeight="1" x14ac:dyDescent="0.25">
      <c r="A490" s="3" t="s">
        <v>475</v>
      </c>
      <c r="B490" s="347">
        <v>10</v>
      </c>
      <c r="C490" s="2" t="s">
        <v>10</v>
      </c>
      <c r="D490" s="223" t="s">
        <v>182</v>
      </c>
      <c r="E490" s="224" t="s">
        <v>10</v>
      </c>
      <c r="F490" s="225" t="s">
        <v>384</v>
      </c>
      <c r="G490" s="2"/>
      <c r="H490" s="433">
        <f>SUM(H491)</f>
        <v>2538990</v>
      </c>
    </row>
    <row r="491" spans="1:8" ht="18.75" customHeight="1" x14ac:dyDescent="0.25">
      <c r="A491" s="3" t="s">
        <v>161</v>
      </c>
      <c r="B491" s="347">
        <v>10</v>
      </c>
      <c r="C491" s="2" t="s">
        <v>10</v>
      </c>
      <c r="D491" s="223" t="s">
        <v>182</v>
      </c>
      <c r="E491" s="224" t="s">
        <v>10</v>
      </c>
      <c r="F491" s="225" t="s">
        <v>621</v>
      </c>
      <c r="G491" s="2"/>
      <c r="H491" s="433">
        <f>SUM(H492)</f>
        <v>2538990</v>
      </c>
    </row>
    <row r="492" spans="1:8" ht="17.25" customHeight="1" x14ac:dyDescent="0.25">
      <c r="A492" s="3" t="s">
        <v>40</v>
      </c>
      <c r="B492" s="347">
        <v>10</v>
      </c>
      <c r="C492" s="2" t="s">
        <v>10</v>
      </c>
      <c r="D492" s="223" t="s">
        <v>182</v>
      </c>
      <c r="E492" s="224" t="s">
        <v>10</v>
      </c>
      <c r="F492" s="225" t="s">
        <v>621</v>
      </c>
      <c r="G492" s="2" t="s">
        <v>39</v>
      </c>
      <c r="H492" s="434">
        <f>SUM(прил7!I611)</f>
        <v>2538990</v>
      </c>
    </row>
    <row r="493" spans="1:8" ht="15.75" x14ac:dyDescent="0.25">
      <c r="A493" s="86" t="s">
        <v>41</v>
      </c>
      <c r="B493" s="40">
        <v>10</v>
      </c>
      <c r="C493" s="23" t="s">
        <v>15</v>
      </c>
      <c r="D493" s="217"/>
      <c r="E493" s="218"/>
      <c r="F493" s="219"/>
      <c r="G493" s="22"/>
      <c r="H493" s="439">
        <f>SUM(H494,H505,H520)</f>
        <v>16051338</v>
      </c>
    </row>
    <row r="494" spans="1:8" ht="31.5" x14ac:dyDescent="0.25">
      <c r="A494" s="27" t="s">
        <v>150</v>
      </c>
      <c r="B494" s="28" t="s">
        <v>57</v>
      </c>
      <c r="C494" s="28" t="s">
        <v>15</v>
      </c>
      <c r="D494" s="220" t="s">
        <v>221</v>
      </c>
      <c r="E494" s="221" t="s">
        <v>383</v>
      </c>
      <c r="F494" s="222" t="s">
        <v>384</v>
      </c>
      <c r="G494" s="28"/>
      <c r="H494" s="432">
        <f>SUM(H495,H500)</f>
        <v>1064477</v>
      </c>
    </row>
    <row r="495" spans="1:8" ht="33.75" customHeight="1" x14ac:dyDescent="0.25">
      <c r="A495" s="84" t="s">
        <v>156</v>
      </c>
      <c r="B495" s="53">
        <v>10</v>
      </c>
      <c r="C495" s="44" t="s">
        <v>15</v>
      </c>
      <c r="D495" s="259" t="s">
        <v>224</v>
      </c>
      <c r="E495" s="260" t="s">
        <v>383</v>
      </c>
      <c r="F495" s="261" t="s">
        <v>384</v>
      </c>
      <c r="G495" s="44"/>
      <c r="H495" s="433">
        <f>SUM(H496)</f>
        <v>572850</v>
      </c>
    </row>
    <row r="496" spans="1:8" ht="20.25" customHeight="1" x14ac:dyDescent="0.25">
      <c r="A496" s="84" t="s">
        <v>464</v>
      </c>
      <c r="B496" s="53">
        <v>10</v>
      </c>
      <c r="C496" s="44" t="s">
        <v>15</v>
      </c>
      <c r="D496" s="259" t="s">
        <v>224</v>
      </c>
      <c r="E496" s="260" t="s">
        <v>10</v>
      </c>
      <c r="F496" s="261" t="s">
        <v>384</v>
      </c>
      <c r="G496" s="44"/>
      <c r="H496" s="433">
        <f>SUM(H497)</f>
        <v>572850</v>
      </c>
    </row>
    <row r="497" spans="1:8" ht="32.25" customHeight="1" x14ac:dyDescent="0.25">
      <c r="A497" s="84" t="s">
        <v>162</v>
      </c>
      <c r="B497" s="53">
        <v>10</v>
      </c>
      <c r="C497" s="44" t="s">
        <v>15</v>
      </c>
      <c r="D497" s="259" t="s">
        <v>224</v>
      </c>
      <c r="E497" s="260" t="s">
        <v>474</v>
      </c>
      <c r="F497" s="261" t="s">
        <v>476</v>
      </c>
      <c r="G497" s="44"/>
      <c r="H497" s="433">
        <f>SUM(H498:H499)</f>
        <v>572850</v>
      </c>
    </row>
    <row r="498" spans="1:8" ht="31.5" x14ac:dyDescent="0.25">
      <c r="A498" s="89" t="s">
        <v>537</v>
      </c>
      <c r="B498" s="53">
        <v>10</v>
      </c>
      <c r="C498" s="44" t="s">
        <v>15</v>
      </c>
      <c r="D498" s="259" t="s">
        <v>224</v>
      </c>
      <c r="E498" s="260" t="s">
        <v>474</v>
      </c>
      <c r="F498" s="261" t="s">
        <v>476</v>
      </c>
      <c r="G498" s="44" t="s">
        <v>16</v>
      </c>
      <c r="H498" s="435">
        <f>SUM(прил7!I589)</f>
        <v>3150</v>
      </c>
    </row>
    <row r="499" spans="1:8" ht="15.75" x14ac:dyDescent="0.25">
      <c r="A499" s="3" t="s">
        <v>40</v>
      </c>
      <c r="B499" s="53">
        <v>10</v>
      </c>
      <c r="C499" s="44" t="s">
        <v>15</v>
      </c>
      <c r="D499" s="259" t="s">
        <v>224</v>
      </c>
      <c r="E499" s="260" t="s">
        <v>474</v>
      </c>
      <c r="F499" s="261" t="s">
        <v>476</v>
      </c>
      <c r="G499" s="44" t="s">
        <v>39</v>
      </c>
      <c r="H499" s="435">
        <f>SUM(прил7!I590)</f>
        <v>569700</v>
      </c>
    </row>
    <row r="500" spans="1:8" ht="33" customHeight="1" x14ac:dyDescent="0.25">
      <c r="A500" s="3" t="s">
        <v>157</v>
      </c>
      <c r="B500" s="53">
        <v>10</v>
      </c>
      <c r="C500" s="44" t="s">
        <v>15</v>
      </c>
      <c r="D500" s="259" t="s">
        <v>465</v>
      </c>
      <c r="E500" s="260" t="s">
        <v>383</v>
      </c>
      <c r="F500" s="261" t="s">
        <v>384</v>
      </c>
      <c r="G500" s="44"/>
      <c r="H500" s="433">
        <f>SUM(H501)</f>
        <v>491627</v>
      </c>
    </row>
    <row r="501" spans="1:8" ht="18.75" customHeight="1" x14ac:dyDescent="0.25">
      <c r="A501" s="3" t="s">
        <v>466</v>
      </c>
      <c r="B501" s="53">
        <v>10</v>
      </c>
      <c r="C501" s="44" t="s">
        <v>15</v>
      </c>
      <c r="D501" s="259" t="s">
        <v>225</v>
      </c>
      <c r="E501" s="260" t="s">
        <v>10</v>
      </c>
      <c r="F501" s="261" t="s">
        <v>384</v>
      </c>
      <c r="G501" s="44"/>
      <c r="H501" s="433">
        <f>SUM(H502)</f>
        <v>491627</v>
      </c>
    </row>
    <row r="502" spans="1:8" ht="33" customHeight="1" x14ac:dyDescent="0.25">
      <c r="A502" s="84" t="s">
        <v>162</v>
      </c>
      <c r="B502" s="53">
        <v>10</v>
      </c>
      <c r="C502" s="44" t="s">
        <v>15</v>
      </c>
      <c r="D502" s="259" t="s">
        <v>225</v>
      </c>
      <c r="E502" s="260" t="s">
        <v>474</v>
      </c>
      <c r="F502" s="261" t="s">
        <v>476</v>
      </c>
      <c r="G502" s="44"/>
      <c r="H502" s="433">
        <f>SUM(H503:H504)</f>
        <v>491627</v>
      </c>
    </row>
    <row r="503" spans="1:8" ht="31.5" x14ac:dyDescent="0.25">
      <c r="A503" s="89" t="s">
        <v>537</v>
      </c>
      <c r="B503" s="53">
        <v>10</v>
      </c>
      <c r="C503" s="44" t="s">
        <v>15</v>
      </c>
      <c r="D503" s="259" t="s">
        <v>225</v>
      </c>
      <c r="E503" s="260" t="s">
        <v>474</v>
      </c>
      <c r="F503" s="261" t="s">
        <v>476</v>
      </c>
      <c r="G503" s="44" t="s">
        <v>16</v>
      </c>
      <c r="H503" s="435">
        <f>SUM(прил7!I594)</f>
        <v>2548</v>
      </c>
    </row>
    <row r="504" spans="1:8" ht="15.75" x14ac:dyDescent="0.25">
      <c r="A504" s="3" t="s">
        <v>40</v>
      </c>
      <c r="B504" s="53">
        <v>10</v>
      </c>
      <c r="C504" s="44" t="s">
        <v>15</v>
      </c>
      <c r="D504" s="259" t="s">
        <v>225</v>
      </c>
      <c r="E504" s="260" t="s">
        <v>474</v>
      </c>
      <c r="F504" s="261" t="s">
        <v>476</v>
      </c>
      <c r="G504" s="44" t="s">
        <v>39</v>
      </c>
      <c r="H504" s="435">
        <f>SUM(прил7!I595)</f>
        <v>489079</v>
      </c>
    </row>
    <row r="505" spans="1:8" ht="33" customHeight="1" x14ac:dyDescent="0.25">
      <c r="A505" s="75" t="s">
        <v>110</v>
      </c>
      <c r="B505" s="30">
        <v>10</v>
      </c>
      <c r="C505" s="28" t="s">
        <v>15</v>
      </c>
      <c r="D505" s="220" t="s">
        <v>180</v>
      </c>
      <c r="E505" s="221" t="s">
        <v>383</v>
      </c>
      <c r="F505" s="222" t="s">
        <v>384</v>
      </c>
      <c r="G505" s="28"/>
      <c r="H505" s="432">
        <f>SUM(H506)</f>
        <v>4080379</v>
      </c>
    </row>
    <row r="506" spans="1:8" ht="50.25" customHeight="1" x14ac:dyDescent="0.25">
      <c r="A506" s="3" t="s">
        <v>160</v>
      </c>
      <c r="B506" s="347">
        <v>10</v>
      </c>
      <c r="C506" s="2" t="s">
        <v>15</v>
      </c>
      <c r="D506" s="223" t="s">
        <v>182</v>
      </c>
      <c r="E506" s="224" t="s">
        <v>383</v>
      </c>
      <c r="F506" s="225" t="s">
        <v>384</v>
      </c>
      <c r="G506" s="2"/>
      <c r="H506" s="433">
        <f>SUM(H507)</f>
        <v>4080379</v>
      </c>
    </row>
    <row r="507" spans="1:8" ht="33" customHeight="1" x14ac:dyDescent="0.25">
      <c r="A507" s="3" t="s">
        <v>475</v>
      </c>
      <c r="B507" s="347">
        <v>10</v>
      </c>
      <c r="C507" s="2" t="s">
        <v>15</v>
      </c>
      <c r="D507" s="223" t="s">
        <v>182</v>
      </c>
      <c r="E507" s="224" t="s">
        <v>10</v>
      </c>
      <c r="F507" s="225" t="s">
        <v>384</v>
      </c>
      <c r="G507" s="2"/>
      <c r="H507" s="433">
        <f>SUM(H508+H511+H514+H517)</f>
        <v>4080379</v>
      </c>
    </row>
    <row r="508" spans="1:8" ht="31.5" customHeight="1" x14ac:dyDescent="0.25">
      <c r="A508" s="84" t="s">
        <v>87</v>
      </c>
      <c r="B508" s="347">
        <v>10</v>
      </c>
      <c r="C508" s="2" t="s">
        <v>15</v>
      </c>
      <c r="D508" s="223" t="s">
        <v>182</v>
      </c>
      <c r="E508" s="224" t="s">
        <v>10</v>
      </c>
      <c r="F508" s="225" t="s">
        <v>479</v>
      </c>
      <c r="G508" s="2"/>
      <c r="H508" s="433">
        <f>SUM(H509:H510)</f>
        <v>45070</v>
      </c>
    </row>
    <row r="509" spans="1:8" ht="18" customHeight="1" x14ac:dyDescent="0.25">
      <c r="A509" s="89" t="s">
        <v>537</v>
      </c>
      <c r="B509" s="347">
        <v>10</v>
      </c>
      <c r="C509" s="2" t="s">
        <v>15</v>
      </c>
      <c r="D509" s="223" t="s">
        <v>182</v>
      </c>
      <c r="E509" s="224" t="s">
        <v>10</v>
      </c>
      <c r="F509" s="225" t="s">
        <v>479</v>
      </c>
      <c r="G509" s="2" t="s">
        <v>16</v>
      </c>
      <c r="H509" s="435">
        <f>SUM(прил7!I617)</f>
        <v>640</v>
      </c>
    </row>
    <row r="510" spans="1:8" ht="16.5" customHeight="1" x14ac:dyDescent="0.25">
      <c r="A510" s="3" t="s">
        <v>40</v>
      </c>
      <c r="B510" s="347">
        <v>10</v>
      </c>
      <c r="C510" s="2" t="s">
        <v>15</v>
      </c>
      <c r="D510" s="223" t="s">
        <v>182</v>
      </c>
      <c r="E510" s="224" t="s">
        <v>10</v>
      </c>
      <c r="F510" s="225" t="s">
        <v>479</v>
      </c>
      <c r="G510" s="2" t="s">
        <v>39</v>
      </c>
      <c r="H510" s="434">
        <f>SUM(прил7!I618)</f>
        <v>44430</v>
      </c>
    </row>
    <row r="511" spans="1:8" ht="32.25" customHeight="1" x14ac:dyDescent="0.25">
      <c r="A511" s="84" t="s">
        <v>88</v>
      </c>
      <c r="B511" s="347">
        <v>10</v>
      </c>
      <c r="C511" s="2" t="s">
        <v>15</v>
      </c>
      <c r="D511" s="223" t="s">
        <v>182</v>
      </c>
      <c r="E511" s="224" t="s">
        <v>10</v>
      </c>
      <c r="F511" s="225" t="s">
        <v>480</v>
      </c>
      <c r="G511" s="2"/>
      <c r="H511" s="433">
        <f>SUM(H512:H513)</f>
        <v>170185</v>
      </c>
    </row>
    <row r="512" spans="1:8" s="78" customFormat="1" ht="32.25" customHeight="1" x14ac:dyDescent="0.25">
      <c r="A512" s="89" t="s">
        <v>537</v>
      </c>
      <c r="B512" s="347">
        <v>10</v>
      </c>
      <c r="C512" s="2" t="s">
        <v>15</v>
      </c>
      <c r="D512" s="223" t="s">
        <v>182</v>
      </c>
      <c r="E512" s="224" t="s">
        <v>10</v>
      </c>
      <c r="F512" s="225" t="s">
        <v>480</v>
      </c>
      <c r="G512" s="77" t="s">
        <v>16</v>
      </c>
      <c r="H512" s="438">
        <f>SUM(прил7!I620)</f>
        <v>2100</v>
      </c>
    </row>
    <row r="513" spans="1:8" ht="15.75" x14ac:dyDescent="0.25">
      <c r="A513" s="3" t="s">
        <v>40</v>
      </c>
      <c r="B513" s="347">
        <v>10</v>
      </c>
      <c r="C513" s="2" t="s">
        <v>15</v>
      </c>
      <c r="D513" s="223" t="s">
        <v>182</v>
      </c>
      <c r="E513" s="224" t="s">
        <v>10</v>
      </c>
      <c r="F513" s="225" t="s">
        <v>480</v>
      </c>
      <c r="G513" s="2" t="s">
        <v>39</v>
      </c>
      <c r="H513" s="435">
        <f>SUM(прил7!I621)</f>
        <v>168085</v>
      </c>
    </row>
    <row r="514" spans="1:8" ht="15.75" x14ac:dyDescent="0.25">
      <c r="A514" s="83" t="s">
        <v>89</v>
      </c>
      <c r="B514" s="347">
        <v>10</v>
      </c>
      <c r="C514" s="2" t="s">
        <v>15</v>
      </c>
      <c r="D514" s="223" t="s">
        <v>182</v>
      </c>
      <c r="E514" s="224" t="s">
        <v>10</v>
      </c>
      <c r="F514" s="225" t="s">
        <v>481</v>
      </c>
      <c r="G514" s="2"/>
      <c r="H514" s="433">
        <f>SUM(H515:H516)</f>
        <v>3559174</v>
      </c>
    </row>
    <row r="515" spans="1:8" ht="31.5" x14ac:dyDescent="0.25">
      <c r="A515" s="89" t="s">
        <v>537</v>
      </c>
      <c r="B515" s="347">
        <v>10</v>
      </c>
      <c r="C515" s="2" t="s">
        <v>15</v>
      </c>
      <c r="D515" s="223" t="s">
        <v>182</v>
      </c>
      <c r="E515" s="224" t="s">
        <v>10</v>
      </c>
      <c r="F515" s="225" t="s">
        <v>481</v>
      </c>
      <c r="G515" s="2" t="s">
        <v>16</v>
      </c>
      <c r="H515" s="435">
        <f>SUM(прил7!I623)</f>
        <v>34400</v>
      </c>
    </row>
    <row r="516" spans="1:8" ht="15.75" customHeight="1" x14ac:dyDescent="0.25">
      <c r="A516" s="3" t="s">
        <v>40</v>
      </c>
      <c r="B516" s="347">
        <v>10</v>
      </c>
      <c r="C516" s="2" t="s">
        <v>15</v>
      </c>
      <c r="D516" s="223" t="s">
        <v>182</v>
      </c>
      <c r="E516" s="224" t="s">
        <v>10</v>
      </c>
      <c r="F516" s="225" t="s">
        <v>481</v>
      </c>
      <c r="G516" s="2" t="s">
        <v>39</v>
      </c>
      <c r="H516" s="434">
        <f>SUM(прил7!I624)</f>
        <v>3524774</v>
      </c>
    </row>
    <row r="517" spans="1:8" ht="15.75" x14ac:dyDescent="0.25">
      <c r="A517" s="84" t="s">
        <v>90</v>
      </c>
      <c r="B517" s="347">
        <v>10</v>
      </c>
      <c r="C517" s="2" t="s">
        <v>15</v>
      </c>
      <c r="D517" s="223" t="s">
        <v>182</v>
      </c>
      <c r="E517" s="224" t="s">
        <v>10</v>
      </c>
      <c r="F517" s="225" t="s">
        <v>482</v>
      </c>
      <c r="G517" s="2"/>
      <c r="H517" s="433">
        <f>SUM(H518:H519)</f>
        <v>305950</v>
      </c>
    </row>
    <row r="518" spans="1:8" ht="31.5" x14ac:dyDescent="0.25">
      <c r="A518" s="89" t="s">
        <v>537</v>
      </c>
      <c r="B518" s="347">
        <v>10</v>
      </c>
      <c r="C518" s="2" t="s">
        <v>15</v>
      </c>
      <c r="D518" s="223" t="s">
        <v>182</v>
      </c>
      <c r="E518" s="224" t="s">
        <v>10</v>
      </c>
      <c r="F518" s="225" t="s">
        <v>482</v>
      </c>
      <c r="G518" s="2" t="s">
        <v>16</v>
      </c>
      <c r="H518" s="435">
        <f>SUM(прил7!I626)</f>
        <v>3850</v>
      </c>
    </row>
    <row r="519" spans="1:8" ht="18" customHeight="1" x14ac:dyDescent="0.25">
      <c r="A519" s="3" t="s">
        <v>40</v>
      </c>
      <c r="B519" s="347">
        <v>10</v>
      </c>
      <c r="C519" s="2" t="s">
        <v>15</v>
      </c>
      <c r="D519" s="223" t="s">
        <v>182</v>
      </c>
      <c r="E519" s="224" t="s">
        <v>10</v>
      </c>
      <c r="F519" s="225" t="s">
        <v>482</v>
      </c>
      <c r="G519" s="2" t="s">
        <v>39</v>
      </c>
      <c r="H519" s="435">
        <f>SUM(прил7!I627)</f>
        <v>302100</v>
      </c>
    </row>
    <row r="520" spans="1:8" ht="30" customHeight="1" x14ac:dyDescent="0.25">
      <c r="A520" s="75" t="s">
        <v>141</v>
      </c>
      <c r="B520" s="30">
        <v>10</v>
      </c>
      <c r="C520" s="28" t="s">
        <v>15</v>
      </c>
      <c r="D520" s="220" t="s">
        <v>441</v>
      </c>
      <c r="E520" s="221" t="s">
        <v>383</v>
      </c>
      <c r="F520" s="222" t="s">
        <v>384</v>
      </c>
      <c r="G520" s="28"/>
      <c r="H520" s="432">
        <f>SUM(H521,H542)</f>
        <v>10906482</v>
      </c>
    </row>
    <row r="521" spans="1:8" ht="48" customHeight="1" x14ac:dyDescent="0.25">
      <c r="A521" s="84" t="s">
        <v>142</v>
      </c>
      <c r="B521" s="347">
        <v>10</v>
      </c>
      <c r="C521" s="2" t="s">
        <v>15</v>
      </c>
      <c r="D521" s="223" t="s">
        <v>215</v>
      </c>
      <c r="E521" s="224" t="s">
        <v>383</v>
      </c>
      <c r="F521" s="225" t="s">
        <v>384</v>
      </c>
      <c r="G521" s="2"/>
      <c r="H521" s="433">
        <f>SUM(H522+H532)</f>
        <v>10527901</v>
      </c>
    </row>
    <row r="522" spans="1:8" ht="18" customHeight="1" x14ac:dyDescent="0.25">
      <c r="A522" s="84" t="s">
        <v>442</v>
      </c>
      <c r="B522" s="347">
        <v>10</v>
      </c>
      <c r="C522" s="2" t="s">
        <v>15</v>
      </c>
      <c r="D522" s="223" t="s">
        <v>215</v>
      </c>
      <c r="E522" s="224" t="s">
        <v>10</v>
      </c>
      <c r="F522" s="225" t="s">
        <v>384</v>
      </c>
      <c r="G522" s="2"/>
      <c r="H522" s="433">
        <f>SUM(H523+H525+H528+H530)</f>
        <v>1094820</v>
      </c>
    </row>
    <row r="523" spans="1:8" ht="31.5" customHeight="1" x14ac:dyDescent="0.25">
      <c r="A523" s="101" t="s">
        <v>544</v>
      </c>
      <c r="B523" s="347">
        <v>10</v>
      </c>
      <c r="C523" s="2" t="s">
        <v>15</v>
      </c>
      <c r="D523" s="223" t="s">
        <v>215</v>
      </c>
      <c r="E523" s="224" t="s">
        <v>10</v>
      </c>
      <c r="F523" s="225" t="s">
        <v>543</v>
      </c>
      <c r="G523" s="2"/>
      <c r="H523" s="433">
        <f>SUM(H524)</f>
        <v>8466</v>
      </c>
    </row>
    <row r="524" spans="1:8" ht="18" customHeight="1" x14ac:dyDescent="0.25">
      <c r="A524" s="61" t="s">
        <v>40</v>
      </c>
      <c r="B524" s="347">
        <v>10</v>
      </c>
      <c r="C524" s="2" t="s">
        <v>15</v>
      </c>
      <c r="D524" s="223" t="s">
        <v>215</v>
      </c>
      <c r="E524" s="224" t="s">
        <v>10</v>
      </c>
      <c r="F524" s="225" t="s">
        <v>543</v>
      </c>
      <c r="G524" s="2" t="s">
        <v>39</v>
      </c>
      <c r="H524" s="435">
        <f>SUM(прил7!I456)</f>
        <v>8466</v>
      </c>
    </row>
    <row r="525" spans="1:8" ht="63" customHeight="1" x14ac:dyDescent="0.25">
      <c r="A525" s="3" t="s">
        <v>96</v>
      </c>
      <c r="B525" s="347">
        <v>10</v>
      </c>
      <c r="C525" s="2" t="s">
        <v>15</v>
      </c>
      <c r="D525" s="223" t="s">
        <v>215</v>
      </c>
      <c r="E525" s="224" t="s">
        <v>10</v>
      </c>
      <c r="F525" s="225" t="s">
        <v>477</v>
      </c>
      <c r="G525" s="2"/>
      <c r="H525" s="433">
        <f>SUM(H526:H527)</f>
        <v>1019070</v>
      </c>
    </row>
    <row r="526" spans="1:8" ht="33" customHeight="1" x14ac:dyDescent="0.25">
      <c r="A526" s="89" t="s">
        <v>537</v>
      </c>
      <c r="B526" s="347">
        <v>10</v>
      </c>
      <c r="C526" s="2" t="s">
        <v>15</v>
      </c>
      <c r="D526" s="223" t="s">
        <v>215</v>
      </c>
      <c r="E526" s="224" t="s">
        <v>10</v>
      </c>
      <c r="F526" s="225" t="s">
        <v>477</v>
      </c>
      <c r="G526" s="2" t="s">
        <v>16</v>
      </c>
      <c r="H526" s="435">
        <f>SUM(прил7!I458)</f>
        <v>5070</v>
      </c>
    </row>
    <row r="527" spans="1:8" ht="16.5" customHeight="1" x14ac:dyDescent="0.25">
      <c r="A527" s="3" t="s">
        <v>40</v>
      </c>
      <c r="B527" s="347">
        <v>10</v>
      </c>
      <c r="C527" s="2" t="s">
        <v>15</v>
      </c>
      <c r="D527" s="223" t="s">
        <v>215</v>
      </c>
      <c r="E527" s="224" t="s">
        <v>10</v>
      </c>
      <c r="F527" s="225" t="s">
        <v>477</v>
      </c>
      <c r="G527" s="2" t="s">
        <v>39</v>
      </c>
      <c r="H527" s="435">
        <f>SUM(прил7!I459)</f>
        <v>1014000</v>
      </c>
    </row>
    <row r="528" spans="1:8" ht="16.5" customHeight="1" x14ac:dyDescent="0.25">
      <c r="A528" s="3" t="s">
        <v>446</v>
      </c>
      <c r="B528" s="347">
        <v>10</v>
      </c>
      <c r="C528" s="2" t="s">
        <v>15</v>
      </c>
      <c r="D528" s="223" t="s">
        <v>215</v>
      </c>
      <c r="E528" s="224" t="s">
        <v>10</v>
      </c>
      <c r="F528" s="225" t="s">
        <v>447</v>
      </c>
      <c r="G528" s="2"/>
      <c r="H528" s="433">
        <f>SUM(H529)</f>
        <v>67284</v>
      </c>
    </row>
    <row r="529" spans="1:8" ht="16.5" customHeight="1" x14ac:dyDescent="0.25">
      <c r="A529" s="3" t="s">
        <v>40</v>
      </c>
      <c r="B529" s="347">
        <v>10</v>
      </c>
      <c r="C529" s="2" t="s">
        <v>15</v>
      </c>
      <c r="D529" s="223" t="s">
        <v>215</v>
      </c>
      <c r="E529" s="224" t="s">
        <v>10</v>
      </c>
      <c r="F529" s="225" t="s">
        <v>447</v>
      </c>
      <c r="G529" s="2" t="s">
        <v>39</v>
      </c>
      <c r="H529" s="435">
        <f>SUM(прил7!I461)</f>
        <v>67284</v>
      </c>
    </row>
    <row r="530" spans="1:8" s="562" customFormat="1" ht="31.5" hidden="1" customHeight="1" x14ac:dyDescent="0.25">
      <c r="A530" s="410" t="s">
        <v>628</v>
      </c>
      <c r="B530" s="563">
        <v>10</v>
      </c>
      <c r="C530" s="2" t="s">
        <v>15</v>
      </c>
      <c r="D530" s="223" t="s">
        <v>215</v>
      </c>
      <c r="E530" s="224" t="s">
        <v>10</v>
      </c>
      <c r="F530" s="225" t="s">
        <v>627</v>
      </c>
      <c r="G530" s="2"/>
      <c r="H530" s="433">
        <f>SUM(H531)</f>
        <v>0</v>
      </c>
    </row>
    <row r="531" spans="1:8" s="562" customFormat="1" ht="16.5" hidden="1" customHeight="1" x14ac:dyDescent="0.25">
      <c r="A531" s="3" t="s">
        <v>40</v>
      </c>
      <c r="B531" s="563">
        <v>10</v>
      </c>
      <c r="C531" s="2" t="s">
        <v>15</v>
      </c>
      <c r="D531" s="223" t="s">
        <v>215</v>
      </c>
      <c r="E531" s="224" t="s">
        <v>10</v>
      </c>
      <c r="F531" s="225" t="s">
        <v>627</v>
      </c>
      <c r="G531" s="2" t="s">
        <v>39</v>
      </c>
      <c r="H531" s="435">
        <f>SUM(прил7!I463)</f>
        <v>0</v>
      </c>
    </row>
    <row r="532" spans="1:8" ht="16.5" customHeight="1" x14ac:dyDescent="0.25">
      <c r="A532" s="3" t="s">
        <v>452</v>
      </c>
      <c r="B532" s="347">
        <v>10</v>
      </c>
      <c r="C532" s="2" t="s">
        <v>15</v>
      </c>
      <c r="D532" s="223" t="s">
        <v>215</v>
      </c>
      <c r="E532" s="224" t="s">
        <v>12</v>
      </c>
      <c r="F532" s="225" t="s">
        <v>384</v>
      </c>
      <c r="G532" s="2"/>
      <c r="H532" s="433">
        <f>SUM(H533+H535+H538+H540)</f>
        <v>9433081</v>
      </c>
    </row>
    <row r="533" spans="1:8" ht="31.5" customHeight="1" x14ac:dyDescent="0.25">
      <c r="A533" s="101" t="s">
        <v>544</v>
      </c>
      <c r="B533" s="347">
        <v>10</v>
      </c>
      <c r="C533" s="2" t="s">
        <v>15</v>
      </c>
      <c r="D533" s="223" t="s">
        <v>215</v>
      </c>
      <c r="E533" s="224" t="s">
        <v>12</v>
      </c>
      <c r="F533" s="225" t="s">
        <v>543</v>
      </c>
      <c r="G533" s="2"/>
      <c r="H533" s="433">
        <f>SUM(H534)</f>
        <v>51154</v>
      </c>
    </row>
    <row r="534" spans="1:8" ht="16.5" customHeight="1" x14ac:dyDescent="0.25">
      <c r="A534" s="61" t="s">
        <v>40</v>
      </c>
      <c r="B534" s="347">
        <v>10</v>
      </c>
      <c r="C534" s="2" t="s">
        <v>15</v>
      </c>
      <c r="D534" s="223" t="s">
        <v>215</v>
      </c>
      <c r="E534" s="224" t="s">
        <v>12</v>
      </c>
      <c r="F534" s="225" t="s">
        <v>543</v>
      </c>
      <c r="G534" s="2" t="s">
        <v>39</v>
      </c>
      <c r="H534" s="435">
        <f>SUM(прил7!I466)</f>
        <v>51154</v>
      </c>
    </row>
    <row r="535" spans="1:8" ht="63" customHeight="1" x14ac:dyDescent="0.25">
      <c r="A535" s="3" t="s">
        <v>96</v>
      </c>
      <c r="B535" s="347">
        <v>10</v>
      </c>
      <c r="C535" s="2" t="s">
        <v>15</v>
      </c>
      <c r="D535" s="223" t="s">
        <v>215</v>
      </c>
      <c r="E535" s="224" t="s">
        <v>12</v>
      </c>
      <c r="F535" s="225" t="s">
        <v>477</v>
      </c>
      <c r="G535" s="2"/>
      <c r="H535" s="433">
        <f>SUM(H536:H537)</f>
        <v>8967345</v>
      </c>
    </row>
    <row r="536" spans="1:8" ht="34.5" customHeight="1" x14ac:dyDescent="0.25">
      <c r="A536" s="89" t="s">
        <v>537</v>
      </c>
      <c r="B536" s="347">
        <v>10</v>
      </c>
      <c r="C536" s="2" t="s">
        <v>15</v>
      </c>
      <c r="D536" s="223" t="s">
        <v>215</v>
      </c>
      <c r="E536" s="224" t="s">
        <v>12</v>
      </c>
      <c r="F536" s="225" t="s">
        <v>477</v>
      </c>
      <c r="G536" s="2" t="s">
        <v>16</v>
      </c>
      <c r="H536" s="435">
        <f>SUM(прил7!I468)</f>
        <v>44837</v>
      </c>
    </row>
    <row r="537" spans="1:8" ht="16.5" customHeight="1" x14ac:dyDescent="0.25">
      <c r="A537" s="3" t="s">
        <v>40</v>
      </c>
      <c r="B537" s="347">
        <v>10</v>
      </c>
      <c r="C537" s="2" t="s">
        <v>15</v>
      </c>
      <c r="D537" s="223" t="s">
        <v>215</v>
      </c>
      <c r="E537" s="224" t="s">
        <v>12</v>
      </c>
      <c r="F537" s="225" t="s">
        <v>477</v>
      </c>
      <c r="G537" s="2" t="s">
        <v>39</v>
      </c>
      <c r="H537" s="435">
        <f>SUM(прил7!I469)</f>
        <v>8922508</v>
      </c>
    </row>
    <row r="538" spans="1:8" ht="32.25" customHeight="1" x14ac:dyDescent="0.25">
      <c r="A538" s="3" t="s">
        <v>446</v>
      </c>
      <c r="B538" s="347">
        <v>10</v>
      </c>
      <c r="C538" s="2" t="s">
        <v>15</v>
      </c>
      <c r="D538" s="223" t="s">
        <v>215</v>
      </c>
      <c r="E538" s="224" t="s">
        <v>12</v>
      </c>
      <c r="F538" s="225" t="s">
        <v>447</v>
      </c>
      <c r="G538" s="2"/>
      <c r="H538" s="433">
        <f>SUM(H539)</f>
        <v>414582</v>
      </c>
    </row>
    <row r="539" spans="1:8" ht="16.5" customHeight="1" x14ac:dyDescent="0.25">
      <c r="A539" s="3" t="s">
        <v>40</v>
      </c>
      <c r="B539" s="347">
        <v>10</v>
      </c>
      <c r="C539" s="2" t="s">
        <v>15</v>
      </c>
      <c r="D539" s="223" t="s">
        <v>215</v>
      </c>
      <c r="E539" s="224" t="s">
        <v>12</v>
      </c>
      <c r="F539" s="225" t="s">
        <v>447</v>
      </c>
      <c r="G539" s="2" t="s">
        <v>39</v>
      </c>
      <c r="H539" s="435">
        <f>SUM(прил7!I471)</f>
        <v>414582</v>
      </c>
    </row>
    <row r="540" spans="1:8" ht="31.5" hidden="1" customHeight="1" x14ac:dyDescent="0.25">
      <c r="A540" s="410" t="s">
        <v>628</v>
      </c>
      <c r="B540" s="347">
        <v>10</v>
      </c>
      <c r="C540" s="2" t="s">
        <v>15</v>
      </c>
      <c r="D540" s="223" t="s">
        <v>215</v>
      </c>
      <c r="E540" s="224" t="s">
        <v>12</v>
      </c>
      <c r="F540" s="225" t="s">
        <v>627</v>
      </c>
      <c r="G540" s="2"/>
      <c r="H540" s="433">
        <f>SUM(H541)</f>
        <v>0</v>
      </c>
    </row>
    <row r="541" spans="1:8" ht="16.5" hidden="1" customHeight="1" x14ac:dyDescent="0.25">
      <c r="A541" s="3" t="s">
        <v>40</v>
      </c>
      <c r="B541" s="347">
        <v>10</v>
      </c>
      <c r="C541" s="2" t="s">
        <v>15</v>
      </c>
      <c r="D541" s="223" t="s">
        <v>215</v>
      </c>
      <c r="E541" s="224" t="s">
        <v>12</v>
      </c>
      <c r="F541" s="225" t="s">
        <v>627</v>
      </c>
      <c r="G541" s="2" t="s">
        <v>39</v>
      </c>
      <c r="H541" s="435">
        <f>SUM(прил7!I473)</f>
        <v>0</v>
      </c>
    </row>
    <row r="542" spans="1:8" ht="48.75" customHeight="1" x14ac:dyDescent="0.25">
      <c r="A542" s="3" t="s">
        <v>146</v>
      </c>
      <c r="B542" s="347">
        <v>10</v>
      </c>
      <c r="C542" s="2" t="s">
        <v>15</v>
      </c>
      <c r="D542" s="223" t="s">
        <v>216</v>
      </c>
      <c r="E542" s="224" t="s">
        <v>383</v>
      </c>
      <c r="F542" s="225" t="s">
        <v>384</v>
      </c>
      <c r="G542" s="2"/>
      <c r="H542" s="433">
        <f>SUM(H543)</f>
        <v>378581</v>
      </c>
    </row>
    <row r="543" spans="1:8" ht="32.25" customHeight="1" x14ac:dyDescent="0.25">
      <c r="A543" s="3" t="s">
        <v>455</v>
      </c>
      <c r="B543" s="347">
        <v>10</v>
      </c>
      <c r="C543" s="2" t="s">
        <v>15</v>
      </c>
      <c r="D543" s="223" t="s">
        <v>216</v>
      </c>
      <c r="E543" s="224" t="s">
        <v>10</v>
      </c>
      <c r="F543" s="225" t="s">
        <v>384</v>
      </c>
      <c r="G543" s="2"/>
      <c r="H543" s="433">
        <f>SUM(H544+H546+H548+H550)</f>
        <v>378581</v>
      </c>
    </row>
    <row r="544" spans="1:8" ht="32.25" customHeight="1" x14ac:dyDescent="0.25">
      <c r="A544" s="101" t="s">
        <v>544</v>
      </c>
      <c r="B544" s="347">
        <v>10</v>
      </c>
      <c r="C544" s="2" t="s">
        <v>15</v>
      </c>
      <c r="D544" s="223" t="s">
        <v>216</v>
      </c>
      <c r="E544" s="224" t="s">
        <v>10</v>
      </c>
      <c r="F544" s="225" t="s">
        <v>543</v>
      </c>
      <c r="G544" s="2"/>
      <c r="H544" s="433">
        <f>SUM(H545)</f>
        <v>2124</v>
      </c>
    </row>
    <row r="545" spans="1:8" ht="32.25" customHeight="1" x14ac:dyDescent="0.25">
      <c r="A545" s="101" t="s">
        <v>930</v>
      </c>
      <c r="B545" s="347">
        <v>10</v>
      </c>
      <c r="C545" s="2" t="s">
        <v>15</v>
      </c>
      <c r="D545" s="223" t="s">
        <v>216</v>
      </c>
      <c r="E545" s="224" t="s">
        <v>10</v>
      </c>
      <c r="F545" s="225" t="s">
        <v>543</v>
      </c>
      <c r="G545" s="2" t="s">
        <v>931</v>
      </c>
      <c r="H545" s="435">
        <f>SUM(прил7!I477)</f>
        <v>2124</v>
      </c>
    </row>
    <row r="546" spans="1:8" ht="64.5" customHeight="1" x14ac:dyDescent="0.25">
      <c r="A546" s="3" t="s">
        <v>96</v>
      </c>
      <c r="B546" s="347">
        <v>10</v>
      </c>
      <c r="C546" s="2" t="s">
        <v>15</v>
      </c>
      <c r="D546" s="223" t="s">
        <v>216</v>
      </c>
      <c r="E546" s="224" t="s">
        <v>10</v>
      </c>
      <c r="F546" s="225" t="s">
        <v>477</v>
      </c>
      <c r="G546" s="2"/>
      <c r="H546" s="433">
        <f>SUM(H547)</f>
        <v>359500</v>
      </c>
    </row>
    <row r="547" spans="1:8" ht="30" customHeight="1" x14ac:dyDescent="0.25">
      <c r="A547" s="101" t="s">
        <v>930</v>
      </c>
      <c r="B547" s="347">
        <v>10</v>
      </c>
      <c r="C547" s="2" t="s">
        <v>15</v>
      </c>
      <c r="D547" s="223" t="s">
        <v>216</v>
      </c>
      <c r="E547" s="306" t="s">
        <v>10</v>
      </c>
      <c r="F547" s="225" t="s">
        <v>477</v>
      </c>
      <c r="G547" s="2" t="s">
        <v>931</v>
      </c>
      <c r="H547" s="435">
        <f>SUM(прил7!I479)</f>
        <v>359500</v>
      </c>
    </row>
    <row r="548" spans="1:8" ht="31.5" x14ac:dyDescent="0.25">
      <c r="A548" s="3" t="s">
        <v>446</v>
      </c>
      <c r="B548" s="347">
        <v>10</v>
      </c>
      <c r="C548" s="2" t="s">
        <v>15</v>
      </c>
      <c r="D548" s="223" t="s">
        <v>216</v>
      </c>
      <c r="E548" s="224" t="s">
        <v>10</v>
      </c>
      <c r="F548" s="225" t="s">
        <v>447</v>
      </c>
      <c r="G548" s="2"/>
      <c r="H548" s="433">
        <f>SUM(H549)</f>
        <v>16957</v>
      </c>
    </row>
    <row r="549" spans="1:8" ht="31.5" x14ac:dyDescent="0.25">
      <c r="A549" s="101" t="s">
        <v>930</v>
      </c>
      <c r="B549" s="347">
        <v>10</v>
      </c>
      <c r="C549" s="2" t="s">
        <v>15</v>
      </c>
      <c r="D549" s="223" t="s">
        <v>216</v>
      </c>
      <c r="E549" s="224" t="s">
        <v>10</v>
      </c>
      <c r="F549" s="225" t="s">
        <v>447</v>
      </c>
      <c r="G549" s="2" t="s">
        <v>931</v>
      </c>
      <c r="H549" s="435">
        <f>SUM(прил7!I481)</f>
        <v>16957</v>
      </c>
    </row>
    <row r="550" spans="1:8" s="562" customFormat="1" ht="31.5" hidden="1" x14ac:dyDescent="0.25">
      <c r="A550" s="410" t="s">
        <v>628</v>
      </c>
      <c r="B550" s="563">
        <v>10</v>
      </c>
      <c r="C550" s="2" t="s">
        <v>15</v>
      </c>
      <c r="D550" s="223" t="s">
        <v>216</v>
      </c>
      <c r="E550" s="224" t="s">
        <v>10</v>
      </c>
      <c r="F550" s="225" t="s">
        <v>627</v>
      </c>
      <c r="G550" s="2"/>
      <c r="H550" s="433">
        <f>SUM(H551)</f>
        <v>0</v>
      </c>
    </row>
    <row r="551" spans="1:8" s="562" customFormat="1" ht="15.75" hidden="1" x14ac:dyDescent="0.25">
      <c r="A551" s="3" t="s">
        <v>40</v>
      </c>
      <c r="B551" s="563">
        <v>10</v>
      </c>
      <c r="C551" s="2" t="s">
        <v>15</v>
      </c>
      <c r="D551" s="223" t="s">
        <v>216</v>
      </c>
      <c r="E551" s="224" t="s">
        <v>10</v>
      </c>
      <c r="F551" s="225" t="s">
        <v>627</v>
      </c>
      <c r="G551" s="2" t="s">
        <v>39</v>
      </c>
      <c r="H551" s="435">
        <f>SUM(прил7!I483)</f>
        <v>0</v>
      </c>
    </row>
    <row r="552" spans="1:8" ht="15.75" x14ac:dyDescent="0.25">
      <c r="A552" s="86" t="s">
        <v>42</v>
      </c>
      <c r="B552" s="40">
        <v>10</v>
      </c>
      <c r="C552" s="23" t="s">
        <v>20</v>
      </c>
      <c r="D552" s="217"/>
      <c r="E552" s="218"/>
      <c r="F552" s="219"/>
      <c r="G552" s="22"/>
      <c r="H552" s="439">
        <f>SUM(H571,H553+H576)</f>
        <v>49747554</v>
      </c>
    </row>
    <row r="553" spans="1:8" ht="33.75" customHeight="1" x14ac:dyDescent="0.25">
      <c r="A553" s="75" t="s">
        <v>110</v>
      </c>
      <c r="B553" s="30">
        <v>10</v>
      </c>
      <c r="C553" s="28" t="s">
        <v>20</v>
      </c>
      <c r="D553" s="220" t="s">
        <v>180</v>
      </c>
      <c r="E553" s="221" t="s">
        <v>383</v>
      </c>
      <c r="F553" s="222" t="s">
        <v>384</v>
      </c>
      <c r="G553" s="28"/>
      <c r="H553" s="432">
        <f>SUM(H554+H564)</f>
        <v>47459472</v>
      </c>
    </row>
    <row r="554" spans="1:8" ht="49.5" customHeight="1" x14ac:dyDescent="0.25">
      <c r="A554" s="3" t="s">
        <v>160</v>
      </c>
      <c r="B554" s="6">
        <v>10</v>
      </c>
      <c r="C554" s="2" t="s">
        <v>20</v>
      </c>
      <c r="D554" s="223" t="s">
        <v>182</v>
      </c>
      <c r="E554" s="224" t="s">
        <v>383</v>
      </c>
      <c r="F554" s="225" t="s">
        <v>384</v>
      </c>
      <c r="G554" s="2"/>
      <c r="H554" s="433">
        <f>SUM(H555)</f>
        <v>38411331</v>
      </c>
    </row>
    <row r="555" spans="1:8" ht="33.75" customHeight="1" x14ac:dyDescent="0.25">
      <c r="A555" s="3" t="s">
        <v>475</v>
      </c>
      <c r="B555" s="6">
        <v>10</v>
      </c>
      <c r="C555" s="2" t="s">
        <v>20</v>
      </c>
      <c r="D555" s="223" t="s">
        <v>182</v>
      </c>
      <c r="E555" s="224" t="s">
        <v>10</v>
      </c>
      <c r="F555" s="225" t="s">
        <v>384</v>
      </c>
      <c r="G555" s="2"/>
      <c r="H555" s="433">
        <f>SUM(H556+H560+H562+H558)</f>
        <v>38411331</v>
      </c>
    </row>
    <row r="556" spans="1:8" ht="15" customHeight="1" x14ac:dyDescent="0.25">
      <c r="A556" s="84" t="s">
        <v>551</v>
      </c>
      <c r="B556" s="6">
        <v>10</v>
      </c>
      <c r="C556" s="2" t="s">
        <v>20</v>
      </c>
      <c r="D556" s="223" t="s">
        <v>182</v>
      </c>
      <c r="E556" s="224" t="s">
        <v>10</v>
      </c>
      <c r="F556" s="225" t="s">
        <v>478</v>
      </c>
      <c r="G556" s="2"/>
      <c r="H556" s="433">
        <f>SUM(H557:H557)</f>
        <v>1389456</v>
      </c>
    </row>
    <row r="557" spans="1:8" ht="15.75" x14ac:dyDescent="0.25">
      <c r="A557" s="3" t="s">
        <v>40</v>
      </c>
      <c r="B557" s="6">
        <v>10</v>
      </c>
      <c r="C557" s="2" t="s">
        <v>20</v>
      </c>
      <c r="D557" s="223" t="s">
        <v>182</v>
      </c>
      <c r="E557" s="224" t="s">
        <v>10</v>
      </c>
      <c r="F557" s="225" t="s">
        <v>478</v>
      </c>
      <c r="G557" s="2" t="s">
        <v>39</v>
      </c>
      <c r="H557" s="435">
        <f>SUM(прил7!I633)</f>
        <v>1389456</v>
      </c>
    </row>
    <row r="558" spans="1:8" s="567" customFormat="1" ht="31.5" hidden="1" x14ac:dyDescent="0.25">
      <c r="A558" s="61" t="s">
        <v>751</v>
      </c>
      <c r="B558" s="6">
        <v>10</v>
      </c>
      <c r="C558" s="2" t="s">
        <v>20</v>
      </c>
      <c r="D558" s="223" t="s">
        <v>182</v>
      </c>
      <c r="E558" s="224" t="s">
        <v>10</v>
      </c>
      <c r="F558" s="264" t="s">
        <v>752</v>
      </c>
      <c r="G558" s="271"/>
      <c r="H558" s="433">
        <f>SUM(H559)</f>
        <v>0</v>
      </c>
    </row>
    <row r="559" spans="1:8" s="567" customFormat="1" ht="15.75" hidden="1" x14ac:dyDescent="0.25">
      <c r="A559" s="3" t="s">
        <v>40</v>
      </c>
      <c r="B559" s="6">
        <v>10</v>
      </c>
      <c r="C559" s="2" t="s">
        <v>20</v>
      </c>
      <c r="D559" s="223" t="s">
        <v>182</v>
      </c>
      <c r="E559" s="224" t="s">
        <v>10</v>
      </c>
      <c r="F559" s="264" t="s">
        <v>752</v>
      </c>
      <c r="G559" s="271" t="s">
        <v>39</v>
      </c>
      <c r="H559" s="435">
        <f>SUM(прил7!I635)</f>
        <v>0</v>
      </c>
    </row>
    <row r="560" spans="1:8" s="562" customFormat="1" ht="18.75" customHeight="1" x14ac:dyDescent="0.25">
      <c r="A560" s="61" t="s">
        <v>733</v>
      </c>
      <c r="B560" s="6">
        <v>10</v>
      </c>
      <c r="C560" s="2" t="s">
        <v>20</v>
      </c>
      <c r="D560" s="223" t="s">
        <v>182</v>
      </c>
      <c r="E560" s="224" t="s">
        <v>10</v>
      </c>
      <c r="F560" s="264" t="s">
        <v>732</v>
      </c>
      <c r="G560" s="271"/>
      <c r="H560" s="433">
        <f>SUM(H561)</f>
        <v>36313656</v>
      </c>
    </row>
    <row r="561" spans="1:8" s="562" customFormat="1" ht="18" customHeight="1" x14ac:dyDescent="0.25">
      <c r="A561" s="3" t="s">
        <v>40</v>
      </c>
      <c r="B561" s="6">
        <v>10</v>
      </c>
      <c r="C561" s="2" t="s">
        <v>20</v>
      </c>
      <c r="D561" s="223" t="s">
        <v>182</v>
      </c>
      <c r="E561" s="224" t="s">
        <v>10</v>
      </c>
      <c r="F561" s="264" t="s">
        <v>732</v>
      </c>
      <c r="G561" s="271" t="s">
        <v>39</v>
      </c>
      <c r="H561" s="435">
        <f>SUM(прил7!I637)</f>
        <v>36313656</v>
      </c>
    </row>
    <row r="562" spans="1:8" s="562" customFormat="1" ht="32.25" customHeight="1" x14ac:dyDescent="0.25">
      <c r="A562" s="61" t="s">
        <v>734</v>
      </c>
      <c r="B562" s="6">
        <v>10</v>
      </c>
      <c r="C562" s="2" t="s">
        <v>20</v>
      </c>
      <c r="D562" s="223" t="s">
        <v>182</v>
      </c>
      <c r="E562" s="224" t="s">
        <v>10</v>
      </c>
      <c r="F562" s="264" t="s">
        <v>731</v>
      </c>
      <c r="G562" s="271"/>
      <c r="H562" s="433">
        <f>SUM(H563)</f>
        <v>708219</v>
      </c>
    </row>
    <row r="563" spans="1:8" s="562" customFormat="1" ht="33" customHeight="1" x14ac:dyDescent="0.25">
      <c r="A563" s="110" t="s">
        <v>537</v>
      </c>
      <c r="B563" s="6">
        <v>10</v>
      </c>
      <c r="C563" s="2" t="s">
        <v>20</v>
      </c>
      <c r="D563" s="223" t="s">
        <v>182</v>
      </c>
      <c r="E563" s="224" t="s">
        <v>10</v>
      </c>
      <c r="F563" s="264" t="s">
        <v>731</v>
      </c>
      <c r="G563" s="271" t="s">
        <v>16</v>
      </c>
      <c r="H563" s="435">
        <f>SUM(прил7!I639)</f>
        <v>708219</v>
      </c>
    </row>
    <row r="564" spans="1:8" ht="66" customHeight="1" x14ac:dyDescent="0.25">
      <c r="A564" s="3" t="s">
        <v>111</v>
      </c>
      <c r="B564" s="6">
        <v>10</v>
      </c>
      <c r="C564" s="2" t="s">
        <v>20</v>
      </c>
      <c r="D564" s="223" t="s">
        <v>210</v>
      </c>
      <c r="E564" s="224" t="s">
        <v>383</v>
      </c>
      <c r="F564" s="225" t="s">
        <v>384</v>
      </c>
      <c r="G564" s="2"/>
      <c r="H564" s="433">
        <f>SUM(H565+H568)</f>
        <v>9048141</v>
      </c>
    </row>
    <row r="565" spans="1:8" ht="34.5" customHeight="1" x14ac:dyDescent="0.25">
      <c r="A565" s="3" t="s">
        <v>391</v>
      </c>
      <c r="B565" s="6">
        <v>10</v>
      </c>
      <c r="C565" s="2" t="s">
        <v>20</v>
      </c>
      <c r="D565" s="223" t="s">
        <v>210</v>
      </c>
      <c r="E565" s="224" t="s">
        <v>10</v>
      </c>
      <c r="F565" s="225" t="s">
        <v>384</v>
      </c>
      <c r="G565" s="2"/>
      <c r="H565" s="433">
        <f>SUM(H566)</f>
        <v>4963943</v>
      </c>
    </row>
    <row r="566" spans="1:8" ht="33" customHeight="1" x14ac:dyDescent="0.25">
      <c r="A566" s="3" t="s">
        <v>365</v>
      </c>
      <c r="B566" s="6">
        <v>10</v>
      </c>
      <c r="C566" s="2" t="s">
        <v>20</v>
      </c>
      <c r="D566" s="223" t="s">
        <v>210</v>
      </c>
      <c r="E566" s="224" t="s">
        <v>10</v>
      </c>
      <c r="F566" s="225" t="s">
        <v>483</v>
      </c>
      <c r="G566" s="2"/>
      <c r="H566" s="433">
        <f>SUM(H567:H567)</f>
        <v>4963943</v>
      </c>
    </row>
    <row r="567" spans="1:8" ht="18" customHeight="1" x14ac:dyDescent="0.25">
      <c r="A567" s="3" t="s">
        <v>40</v>
      </c>
      <c r="B567" s="6">
        <v>10</v>
      </c>
      <c r="C567" s="2" t="s">
        <v>20</v>
      </c>
      <c r="D567" s="223" t="s">
        <v>210</v>
      </c>
      <c r="E567" s="224" t="s">
        <v>10</v>
      </c>
      <c r="F567" s="225" t="s">
        <v>483</v>
      </c>
      <c r="G567" s="2" t="s">
        <v>39</v>
      </c>
      <c r="H567" s="435">
        <f>SUM(прил7!I225)</f>
        <v>4963943</v>
      </c>
    </row>
    <row r="568" spans="1:8" s="659" customFormat="1" ht="31.5" x14ac:dyDescent="0.25">
      <c r="A568" s="61" t="s">
        <v>908</v>
      </c>
      <c r="B568" s="6">
        <v>10</v>
      </c>
      <c r="C568" s="2" t="s">
        <v>20</v>
      </c>
      <c r="D568" s="223" t="s">
        <v>210</v>
      </c>
      <c r="E568" s="224" t="s">
        <v>12</v>
      </c>
      <c r="F568" s="225" t="s">
        <v>384</v>
      </c>
      <c r="G568" s="2"/>
      <c r="H568" s="433">
        <f>SUM(H569)</f>
        <v>4084198</v>
      </c>
    </row>
    <row r="569" spans="1:8" s="659" customFormat="1" ht="48.75" customHeight="1" x14ac:dyDescent="0.25">
      <c r="A569" s="61" t="s">
        <v>909</v>
      </c>
      <c r="B569" s="6">
        <v>10</v>
      </c>
      <c r="C569" s="2" t="s">
        <v>20</v>
      </c>
      <c r="D569" s="223" t="s">
        <v>210</v>
      </c>
      <c r="E569" s="224" t="s">
        <v>12</v>
      </c>
      <c r="F569" s="225" t="s">
        <v>910</v>
      </c>
      <c r="G569" s="2"/>
      <c r="H569" s="433">
        <f>SUM(H570:H570)</f>
        <v>4084198</v>
      </c>
    </row>
    <row r="570" spans="1:8" s="659" customFormat="1" ht="15.75" x14ac:dyDescent="0.25">
      <c r="A570" s="61" t="s">
        <v>40</v>
      </c>
      <c r="B570" s="6">
        <v>10</v>
      </c>
      <c r="C570" s="2" t="s">
        <v>20</v>
      </c>
      <c r="D570" s="223" t="s">
        <v>210</v>
      </c>
      <c r="E570" s="224" t="s">
        <v>12</v>
      </c>
      <c r="F570" s="225" t="s">
        <v>910</v>
      </c>
      <c r="G570" s="2" t="s">
        <v>39</v>
      </c>
      <c r="H570" s="435">
        <f>SUM(прил7!I228)</f>
        <v>4084198</v>
      </c>
    </row>
    <row r="571" spans="1:8" ht="32.25" customHeight="1" x14ac:dyDescent="0.25">
      <c r="A571" s="75" t="s">
        <v>163</v>
      </c>
      <c r="B571" s="30">
        <v>10</v>
      </c>
      <c r="C571" s="28" t="s">
        <v>20</v>
      </c>
      <c r="D571" s="220" t="s">
        <v>441</v>
      </c>
      <c r="E571" s="221" t="s">
        <v>383</v>
      </c>
      <c r="F571" s="222" t="s">
        <v>384</v>
      </c>
      <c r="G571" s="28"/>
      <c r="H571" s="432">
        <f>SUM(H572)</f>
        <v>1985092</v>
      </c>
    </row>
    <row r="572" spans="1:8" ht="49.5" customHeight="1" x14ac:dyDescent="0.25">
      <c r="A572" s="3" t="s">
        <v>164</v>
      </c>
      <c r="B572" s="347">
        <v>10</v>
      </c>
      <c r="C572" s="2" t="s">
        <v>20</v>
      </c>
      <c r="D572" s="223" t="s">
        <v>215</v>
      </c>
      <c r="E572" s="224" t="s">
        <v>383</v>
      </c>
      <c r="F572" s="225" t="s">
        <v>384</v>
      </c>
      <c r="G572" s="2"/>
      <c r="H572" s="433">
        <f>SUM(H573)</f>
        <v>1985092</v>
      </c>
    </row>
    <row r="573" spans="1:8" ht="17.25" customHeight="1" x14ac:dyDescent="0.25">
      <c r="A573" s="3" t="s">
        <v>442</v>
      </c>
      <c r="B573" s="6">
        <v>10</v>
      </c>
      <c r="C573" s="2" t="s">
        <v>20</v>
      </c>
      <c r="D573" s="223" t="s">
        <v>215</v>
      </c>
      <c r="E573" s="224" t="s">
        <v>10</v>
      </c>
      <c r="F573" s="225" t="s">
        <v>384</v>
      </c>
      <c r="G573" s="2"/>
      <c r="H573" s="433">
        <f>SUM(H574)</f>
        <v>1985092</v>
      </c>
    </row>
    <row r="574" spans="1:8" ht="16.5" customHeight="1" x14ac:dyDescent="0.25">
      <c r="A574" s="84" t="s">
        <v>165</v>
      </c>
      <c r="B574" s="347">
        <v>10</v>
      </c>
      <c r="C574" s="2" t="s">
        <v>20</v>
      </c>
      <c r="D574" s="223" t="s">
        <v>215</v>
      </c>
      <c r="E574" s="224" t="s">
        <v>10</v>
      </c>
      <c r="F574" s="225" t="s">
        <v>484</v>
      </c>
      <c r="G574" s="2"/>
      <c r="H574" s="433">
        <f>SUM(H575:H575)</f>
        <v>1985092</v>
      </c>
    </row>
    <row r="575" spans="1:8" ht="15.75" x14ac:dyDescent="0.25">
      <c r="A575" s="3" t="s">
        <v>40</v>
      </c>
      <c r="B575" s="347">
        <v>10</v>
      </c>
      <c r="C575" s="2" t="s">
        <v>20</v>
      </c>
      <c r="D575" s="223" t="s">
        <v>215</v>
      </c>
      <c r="E575" s="224" t="s">
        <v>10</v>
      </c>
      <c r="F575" s="225" t="s">
        <v>484</v>
      </c>
      <c r="G575" s="2" t="s">
        <v>39</v>
      </c>
      <c r="H575" s="435">
        <f>SUM(прил7!I489)</f>
        <v>1985092</v>
      </c>
    </row>
    <row r="576" spans="1:8" ht="47.25" x14ac:dyDescent="0.25">
      <c r="A576" s="27" t="s">
        <v>178</v>
      </c>
      <c r="B576" s="30">
        <v>10</v>
      </c>
      <c r="C576" s="28" t="s">
        <v>20</v>
      </c>
      <c r="D576" s="220" t="s">
        <v>434</v>
      </c>
      <c r="E576" s="221" t="s">
        <v>383</v>
      </c>
      <c r="F576" s="222" t="s">
        <v>384</v>
      </c>
      <c r="G576" s="28"/>
      <c r="H576" s="432">
        <f>SUM(H577)</f>
        <v>302990</v>
      </c>
    </row>
    <row r="577" spans="1:8" ht="78.75" x14ac:dyDescent="0.25">
      <c r="A577" s="3" t="s">
        <v>179</v>
      </c>
      <c r="B577" s="347">
        <v>10</v>
      </c>
      <c r="C577" s="2" t="s">
        <v>20</v>
      </c>
      <c r="D577" s="223" t="s">
        <v>206</v>
      </c>
      <c r="E577" s="224" t="s">
        <v>383</v>
      </c>
      <c r="F577" s="225" t="s">
        <v>384</v>
      </c>
      <c r="G577" s="2"/>
      <c r="H577" s="433">
        <f>SUM(H578)</f>
        <v>302990</v>
      </c>
    </row>
    <row r="578" spans="1:8" ht="31.5" x14ac:dyDescent="0.25">
      <c r="A578" s="61" t="s">
        <v>440</v>
      </c>
      <c r="B578" s="347">
        <v>10</v>
      </c>
      <c r="C578" s="2" t="s">
        <v>20</v>
      </c>
      <c r="D578" s="223" t="s">
        <v>206</v>
      </c>
      <c r="E578" s="224" t="s">
        <v>10</v>
      </c>
      <c r="F578" s="225" t="s">
        <v>384</v>
      </c>
      <c r="G578" s="2"/>
      <c r="H578" s="433">
        <f>SUM(H579)</f>
        <v>302990</v>
      </c>
    </row>
    <row r="579" spans="1:8" ht="15.75" x14ac:dyDescent="0.25">
      <c r="A579" s="61" t="s">
        <v>620</v>
      </c>
      <c r="B579" s="347">
        <v>10</v>
      </c>
      <c r="C579" s="2" t="s">
        <v>20</v>
      </c>
      <c r="D579" s="223" t="s">
        <v>206</v>
      </c>
      <c r="E579" s="224" t="s">
        <v>10</v>
      </c>
      <c r="F579" s="225" t="s">
        <v>619</v>
      </c>
      <c r="G579" s="2"/>
      <c r="H579" s="433">
        <f>SUM(H580)</f>
        <v>302990</v>
      </c>
    </row>
    <row r="580" spans="1:8" ht="15.75" x14ac:dyDescent="0.25">
      <c r="A580" s="76" t="s">
        <v>40</v>
      </c>
      <c r="B580" s="347">
        <v>10</v>
      </c>
      <c r="C580" s="2" t="s">
        <v>20</v>
      </c>
      <c r="D580" s="223" t="s">
        <v>206</v>
      </c>
      <c r="E580" s="224" t="s">
        <v>10</v>
      </c>
      <c r="F580" s="225" t="s">
        <v>619</v>
      </c>
      <c r="G580" s="2" t="s">
        <v>39</v>
      </c>
      <c r="H580" s="435">
        <f>SUM(прил7!I233)</f>
        <v>302990</v>
      </c>
    </row>
    <row r="581" spans="1:8" s="9" customFormat="1" ht="16.5" customHeight="1" x14ac:dyDescent="0.25">
      <c r="A581" s="41" t="s">
        <v>70</v>
      </c>
      <c r="B581" s="40">
        <v>10</v>
      </c>
      <c r="C581" s="51" t="s">
        <v>68</v>
      </c>
      <c r="D581" s="217"/>
      <c r="E581" s="218"/>
      <c r="F581" s="219"/>
      <c r="G581" s="52"/>
      <c r="H581" s="439">
        <f>SUM(H582)</f>
        <v>3958262</v>
      </c>
    </row>
    <row r="582" spans="1:8" ht="35.25" customHeight="1" x14ac:dyDescent="0.25">
      <c r="A582" s="92" t="s">
        <v>123</v>
      </c>
      <c r="B582" s="67">
        <v>10</v>
      </c>
      <c r="C582" s="68" t="s">
        <v>68</v>
      </c>
      <c r="D582" s="265" t="s">
        <v>180</v>
      </c>
      <c r="E582" s="266" t="s">
        <v>383</v>
      </c>
      <c r="F582" s="267" t="s">
        <v>384</v>
      </c>
      <c r="G582" s="31"/>
      <c r="H582" s="432">
        <f>SUM(H583+H597+H593)</f>
        <v>3958262</v>
      </c>
    </row>
    <row r="583" spans="1:8" ht="48" customHeight="1" x14ac:dyDescent="0.25">
      <c r="A583" s="7" t="s">
        <v>122</v>
      </c>
      <c r="B583" s="34">
        <v>10</v>
      </c>
      <c r="C583" s="35" t="s">
        <v>68</v>
      </c>
      <c r="D583" s="262" t="s">
        <v>211</v>
      </c>
      <c r="E583" s="263" t="s">
        <v>383</v>
      </c>
      <c r="F583" s="264" t="s">
        <v>384</v>
      </c>
      <c r="G583" s="271"/>
      <c r="H583" s="433">
        <f>SUM(H584)</f>
        <v>3946262</v>
      </c>
    </row>
    <row r="584" spans="1:8" ht="36" customHeight="1" x14ac:dyDescent="0.25">
      <c r="A584" s="7" t="s">
        <v>407</v>
      </c>
      <c r="B584" s="34">
        <v>10</v>
      </c>
      <c r="C584" s="35" t="s">
        <v>68</v>
      </c>
      <c r="D584" s="262" t="s">
        <v>211</v>
      </c>
      <c r="E584" s="263" t="s">
        <v>10</v>
      </c>
      <c r="F584" s="264" t="s">
        <v>384</v>
      </c>
      <c r="G584" s="271"/>
      <c r="H584" s="433">
        <f>SUM(H585+H591+H588)</f>
        <v>3946262</v>
      </c>
    </row>
    <row r="585" spans="1:8" ht="32.25" customHeight="1" x14ac:dyDescent="0.25">
      <c r="A585" s="3" t="s">
        <v>91</v>
      </c>
      <c r="B585" s="34">
        <v>10</v>
      </c>
      <c r="C585" s="35" t="s">
        <v>68</v>
      </c>
      <c r="D585" s="262" t="s">
        <v>211</v>
      </c>
      <c r="E585" s="263" t="s">
        <v>10</v>
      </c>
      <c r="F585" s="264" t="s">
        <v>485</v>
      </c>
      <c r="G585" s="271"/>
      <c r="H585" s="433">
        <f>SUM(H586:H587)</f>
        <v>2677600</v>
      </c>
    </row>
    <row r="586" spans="1:8" ht="48.75" customHeight="1" x14ac:dyDescent="0.25">
      <c r="A586" s="84" t="s">
        <v>76</v>
      </c>
      <c r="B586" s="34">
        <v>10</v>
      </c>
      <c r="C586" s="35" t="s">
        <v>68</v>
      </c>
      <c r="D586" s="262" t="s">
        <v>211</v>
      </c>
      <c r="E586" s="263" t="s">
        <v>10</v>
      </c>
      <c r="F586" s="264" t="s">
        <v>485</v>
      </c>
      <c r="G586" s="2" t="s">
        <v>13</v>
      </c>
      <c r="H586" s="435">
        <f>SUM(прил7!I645)</f>
        <v>2467600</v>
      </c>
    </row>
    <row r="587" spans="1:8" ht="33" customHeight="1" x14ac:dyDescent="0.25">
      <c r="A587" s="89" t="s">
        <v>537</v>
      </c>
      <c r="B587" s="34">
        <v>10</v>
      </c>
      <c r="C587" s="35" t="s">
        <v>68</v>
      </c>
      <c r="D587" s="262" t="s">
        <v>211</v>
      </c>
      <c r="E587" s="263" t="s">
        <v>10</v>
      </c>
      <c r="F587" s="264" t="s">
        <v>485</v>
      </c>
      <c r="G587" s="2" t="s">
        <v>16</v>
      </c>
      <c r="H587" s="435">
        <f>SUM(прил7!I646)</f>
        <v>210000</v>
      </c>
    </row>
    <row r="588" spans="1:8" s="562" customFormat="1" ht="48.75" customHeight="1" x14ac:dyDescent="0.25">
      <c r="A588" s="61" t="s">
        <v>736</v>
      </c>
      <c r="B588" s="34">
        <v>10</v>
      </c>
      <c r="C588" s="35" t="s">
        <v>68</v>
      </c>
      <c r="D588" s="262" t="s">
        <v>211</v>
      </c>
      <c r="E588" s="263" t="s">
        <v>10</v>
      </c>
      <c r="F588" s="264" t="s">
        <v>735</v>
      </c>
      <c r="G588" s="2"/>
      <c r="H588" s="433">
        <f>SUM(H589:H590)</f>
        <v>669400</v>
      </c>
    </row>
    <row r="589" spans="1:8" s="562" customFormat="1" ht="48" customHeight="1" x14ac:dyDescent="0.25">
      <c r="A589" s="101" t="s">
        <v>76</v>
      </c>
      <c r="B589" s="34">
        <v>10</v>
      </c>
      <c r="C589" s="35" t="s">
        <v>68</v>
      </c>
      <c r="D589" s="262" t="s">
        <v>211</v>
      </c>
      <c r="E589" s="263" t="s">
        <v>10</v>
      </c>
      <c r="F589" s="264" t="s">
        <v>735</v>
      </c>
      <c r="G589" s="2" t="s">
        <v>13</v>
      </c>
      <c r="H589" s="435">
        <f>SUM(прил7!I648)</f>
        <v>603520</v>
      </c>
    </row>
    <row r="590" spans="1:8" s="562" customFormat="1" ht="33.75" customHeight="1" x14ac:dyDescent="0.25">
      <c r="A590" s="110" t="s">
        <v>537</v>
      </c>
      <c r="B590" s="34">
        <v>10</v>
      </c>
      <c r="C590" s="35" t="s">
        <v>68</v>
      </c>
      <c r="D590" s="262" t="s">
        <v>211</v>
      </c>
      <c r="E590" s="263" t="s">
        <v>10</v>
      </c>
      <c r="F590" s="264" t="s">
        <v>735</v>
      </c>
      <c r="G590" s="2" t="s">
        <v>16</v>
      </c>
      <c r="H590" s="435">
        <f>SUM(прил7!I649)</f>
        <v>65880</v>
      </c>
    </row>
    <row r="591" spans="1:8" ht="30.75" customHeight="1" x14ac:dyDescent="0.25">
      <c r="A591" s="3" t="s">
        <v>75</v>
      </c>
      <c r="B591" s="34">
        <v>10</v>
      </c>
      <c r="C591" s="35" t="s">
        <v>68</v>
      </c>
      <c r="D591" s="262" t="s">
        <v>211</v>
      </c>
      <c r="E591" s="263" t="s">
        <v>10</v>
      </c>
      <c r="F591" s="264" t="s">
        <v>388</v>
      </c>
      <c r="G591" s="2"/>
      <c r="H591" s="433">
        <f>SUM(H592)</f>
        <v>599262</v>
      </c>
    </row>
    <row r="592" spans="1:8" ht="48.75" customHeight="1" x14ac:dyDescent="0.25">
      <c r="A592" s="84" t="s">
        <v>76</v>
      </c>
      <c r="B592" s="34">
        <v>10</v>
      </c>
      <c r="C592" s="35" t="s">
        <v>68</v>
      </c>
      <c r="D592" s="262" t="s">
        <v>211</v>
      </c>
      <c r="E592" s="263" t="s">
        <v>10</v>
      </c>
      <c r="F592" s="264" t="s">
        <v>388</v>
      </c>
      <c r="G592" s="2" t="s">
        <v>13</v>
      </c>
      <c r="H592" s="435">
        <f>SUM(прил7!I651)</f>
        <v>599262</v>
      </c>
    </row>
    <row r="593" spans="1:8" ht="48.75" customHeight="1" x14ac:dyDescent="0.25">
      <c r="A593" s="84" t="s">
        <v>160</v>
      </c>
      <c r="B593" s="35">
        <v>10</v>
      </c>
      <c r="C593" s="35" t="s">
        <v>68</v>
      </c>
      <c r="D593" s="262" t="s">
        <v>182</v>
      </c>
      <c r="E593" s="263" t="s">
        <v>383</v>
      </c>
      <c r="F593" s="264" t="s">
        <v>384</v>
      </c>
      <c r="G593" s="36"/>
      <c r="H593" s="436">
        <f>SUM(H594)</f>
        <v>2000</v>
      </c>
    </row>
    <row r="594" spans="1:8" ht="34.5" customHeight="1" x14ac:dyDescent="0.25">
      <c r="A594" s="84" t="s">
        <v>475</v>
      </c>
      <c r="B594" s="35">
        <v>10</v>
      </c>
      <c r="C594" s="35" t="s">
        <v>68</v>
      </c>
      <c r="D594" s="262" t="s">
        <v>182</v>
      </c>
      <c r="E594" s="263" t="s">
        <v>10</v>
      </c>
      <c r="F594" s="264" t="s">
        <v>384</v>
      </c>
      <c r="G594" s="36"/>
      <c r="H594" s="436">
        <f>SUM(H595)</f>
        <v>2000</v>
      </c>
    </row>
    <row r="595" spans="1:8" ht="21" customHeight="1" x14ac:dyDescent="0.25">
      <c r="A595" s="84" t="s">
        <v>487</v>
      </c>
      <c r="B595" s="35">
        <v>10</v>
      </c>
      <c r="C595" s="35" t="s">
        <v>68</v>
      </c>
      <c r="D595" s="262" t="s">
        <v>182</v>
      </c>
      <c r="E595" s="263" t="s">
        <v>10</v>
      </c>
      <c r="F595" s="264" t="s">
        <v>486</v>
      </c>
      <c r="G595" s="36"/>
      <c r="H595" s="436">
        <f>SUM(H596)</f>
        <v>2000</v>
      </c>
    </row>
    <row r="596" spans="1:8" ht="33" customHeight="1" x14ac:dyDescent="0.25">
      <c r="A596" s="84" t="s">
        <v>537</v>
      </c>
      <c r="B596" s="35">
        <v>10</v>
      </c>
      <c r="C596" s="35" t="s">
        <v>68</v>
      </c>
      <c r="D596" s="262" t="s">
        <v>182</v>
      </c>
      <c r="E596" s="263" t="s">
        <v>10</v>
      </c>
      <c r="F596" s="264" t="s">
        <v>486</v>
      </c>
      <c r="G596" s="36" t="s">
        <v>16</v>
      </c>
      <c r="H596" s="437">
        <f>SUM(прил7!I655)</f>
        <v>2000</v>
      </c>
    </row>
    <row r="597" spans="1:8" ht="66.75" customHeight="1" x14ac:dyDescent="0.25">
      <c r="A597" s="76" t="s">
        <v>111</v>
      </c>
      <c r="B597" s="34">
        <v>10</v>
      </c>
      <c r="C597" s="35" t="s">
        <v>68</v>
      </c>
      <c r="D597" s="262" t="s">
        <v>210</v>
      </c>
      <c r="E597" s="263" t="s">
        <v>383</v>
      </c>
      <c r="F597" s="264" t="s">
        <v>384</v>
      </c>
      <c r="G597" s="2"/>
      <c r="H597" s="433">
        <f>SUM(H598)</f>
        <v>10000</v>
      </c>
    </row>
    <row r="598" spans="1:8" ht="33" customHeight="1" x14ac:dyDescent="0.25">
      <c r="A598" s="273" t="s">
        <v>391</v>
      </c>
      <c r="B598" s="34">
        <v>10</v>
      </c>
      <c r="C598" s="35" t="s">
        <v>68</v>
      </c>
      <c r="D598" s="262" t="s">
        <v>210</v>
      </c>
      <c r="E598" s="263" t="s">
        <v>10</v>
      </c>
      <c r="F598" s="264" t="s">
        <v>384</v>
      </c>
      <c r="G598" s="2"/>
      <c r="H598" s="433">
        <f>SUM(H599)</f>
        <v>10000</v>
      </c>
    </row>
    <row r="599" spans="1:8" ht="33" customHeight="1" x14ac:dyDescent="0.25">
      <c r="A599" s="79" t="s">
        <v>102</v>
      </c>
      <c r="B599" s="34">
        <v>10</v>
      </c>
      <c r="C599" s="35" t="s">
        <v>68</v>
      </c>
      <c r="D599" s="262" t="s">
        <v>210</v>
      </c>
      <c r="E599" s="263" t="s">
        <v>10</v>
      </c>
      <c r="F599" s="264" t="s">
        <v>393</v>
      </c>
      <c r="G599" s="2"/>
      <c r="H599" s="433">
        <f>SUM(H600)</f>
        <v>10000</v>
      </c>
    </row>
    <row r="600" spans="1:8" ht="32.25" customHeight="1" x14ac:dyDescent="0.25">
      <c r="A600" s="89" t="s">
        <v>537</v>
      </c>
      <c r="B600" s="34">
        <v>10</v>
      </c>
      <c r="C600" s="35" t="s">
        <v>68</v>
      </c>
      <c r="D600" s="262" t="s">
        <v>210</v>
      </c>
      <c r="E600" s="263" t="s">
        <v>10</v>
      </c>
      <c r="F600" s="264" t="s">
        <v>393</v>
      </c>
      <c r="G600" s="2" t="s">
        <v>16</v>
      </c>
      <c r="H600" s="434">
        <f>SUM(прил7!I659)</f>
        <v>10000</v>
      </c>
    </row>
    <row r="601" spans="1:8" ht="15.75" x14ac:dyDescent="0.25">
      <c r="A601" s="74" t="s">
        <v>43</v>
      </c>
      <c r="B601" s="39">
        <v>11</v>
      </c>
      <c r="C601" s="39"/>
      <c r="D601" s="250"/>
      <c r="E601" s="251"/>
      <c r="F601" s="252"/>
      <c r="G601" s="15"/>
      <c r="H601" s="485">
        <f t="shared" ref="H601:H605" si="5">SUM(H602)</f>
        <v>150000</v>
      </c>
    </row>
    <row r="602" spans="1:8" ht="15.75" x14ac:dyDescent="0.25">
      <c r="A602" s="86" t="s">
        <v>44</v>
      </c>
      <c r="B602" s="40">
        <v>11</v>
      </c>
      <c r="C602" s="23" t="s">
        <v>12</v>
      </c>
      <c r="D602" s="217"/>
      <c r="E602" s="218"/>
      <c r="F602" s="219"/>
      <c r="G602" s="22"/>
      <c r="H602" s="439">
        <f t="shared" si="5"/>
        <v>150000</v>
      </c>
    </row>
    <row r="603" spans="1:8" ht="64.5" customHeight="1" x14ac:dyDescent="0.25">
      <c r="A603" s="66" t="s">
        <v>151</v>
      </c>
      <c r="B603" s="28" t="s">
        <v>45</v>
      </c>
      <c r="C603" s="28" t="s">
        <v>12</v>
      </c>
      <c r="D603" s="220" t="s">
        <v>456</v>
      </c>
      <c r="E603" s="221" t="s">
        <v>383</v>
      </c>
      <c r="F603" s="222" t="s">
        <v>384</v>
      </c>
      <c r="G603" s="28"/>
      <c r="H603" s="432">
        <f t="shared" si="5"/>
        <v>150000</v>
      </c>
    </row>
    <row r="604" spans="1:8" ht="81.75" customHeight="1" x14ac:dyDescent="0.25">
      <c r="A604" s="80" t="s">
        <v>167</v>
      </c>
      <c r="B604" s="2" t="s">
        <v>45</v>
      </c>
      <c r="C604" s="2" t="s">
        <v>12</v>
      </c>
      <c r="D604" s="223" t="s">
        <v>228</v>
      </c>
      <c r="E604" s="224" t="s">
        <v>383</v>
      </c>
      <c r="F604" s="225" t="s">
        <v>384</v>
      </c>
      <c r="G604" s="2"/>
      <c r="H604" s="433">
        <f t="shared" si="5"/>
        <v>150000</v>
      </c>
    </row>
    <row r="605" spans="1:8" ht="32.25" customHeight="1" x14ac:dyDescent="0.25">
      <c r="A605" s="80" t="s">
        <v>488</v>
      </c>
      <c r="B605" s="2" t="s">
        <v>45</v>
      </c>
      <c r="C605" s="2" t="s">
        <v>12</v>
      </c>
      <c r="D605" s="223" t="s">
        <v>228</v>
      </c>
      <c r="E605" s="224" t="s">
        <v>10</v>
      </c>
      <c r="F605" s="225" t="s">
        <v>384</v>
      </c>
      <c r="G605" s="2"/>
      <c r="H605" s="433">
        <f t="shared" si="5"/>
        <v>150000</v>
      </c>
    </row>
    <row r="606" spans="1:8" ht="47.25" x14ac:dyDescent="0.25">
      <c r="A606" s="3" t="s">
        <v>168</v>
      </c>
      <c r="B606" s="2" t="s">
        <v>45</v>
      </c>
      <c r="C606" s="2" t="s">
        <v>12</v>
      </c>
      <c r="D606" s="223" t="s">
        <v>228</v>
      </c>
      <c r="E606" s="224" t="s">
        <v>10</v>
      </c>
      <c r="F606" s="225" t="s">
        <v>489</v>
      </c>
      <c r="G606" s="2"/>
      <c r="H606" s="433">
        <f>SUM(H607:H608)</f>
        <v>150000</v>
      </c>
    </row>
    <row r="607" spans="1:8" ht="31.5" x14ac:dyDescent="0.25">
      <c r="A607" s="89" t="s">
        <v>537</v>
      </c>
      <c r="B607" s="2" t="s">
        <v>45</v>
      </c>
      <c r="C607" s="2" t="s">
        <v>12</v>
      </c>
      <c r="D607" s="223" t="s">
        <v>228</v>
      </c>
      <c r="E607" s="224" t="s">
        <v>10</v>
      </c>
      <c r="F607" s="225" t="s">
        <v>489</v>
      </c>
      <c r="G607" s="2" t="s">
        <v>16</v>
      </c>
      <c r="H607" s="435">
        <f>SUM(прил7!I602)</f>
        <v>0</v>
      </c>
    </row>
    <row r="608" spans="1:8" s="655" customFormat="1" ht="15.75" x14ac:dyDescent="0.25">
      <c r="A608" s="61" t="s">
        <v>40</v>
      </c>
      <c r="B608" s="2" t="s">
        <v>45</v>
      </c>
      <c r="C608" s="2" t="s">
        <v>12</v>
      </c>
      <c r="D608" s="223" t="s">
        <v>228</v>
      </c>
      <c r="E608" s="224" t="s">
        <v>10</v>
      </c>
      <c r="F608" s="225" t="s">
        <v>489</v>
      </c>
      <c r="G608" s="2" t="s">
        <v>39</v>
      </c>
      <c r="H608" s="435">
        <f>SUM(прил7!I603)</f>
        <v>150000</v>
      </c>
    </row>
    <row r="609" spans="1:8" ht="47.25" x14ac:dyDescent="0.25">
      <c r="A609" s="74" t="s">
        <v>46</v>
      </c>
      <c r="B609" s="39">
        <v>14</v>
      </c>
      <c r="C609" s="39"/>
      <c r="D609" s="250"/>
      <c r="E609" s="251"/>
      <c r="F609" s="252"/>
      <c r="G609" s="15"/>
      <c r="H609" s="485">
        <f>SUM(H610+H616)</f>
        <v>6577489</v>
      </c>
    </row>
    <row r="610" spans="1:8" ht="31.5" customHeight="1" x14ac:dyDescent="0.25">
      <c r="A610" s="86" t="s">
        <v>47</v>
      </c>
      <c r="B610" s="40">
        <v>14</v>
      </c>
      <c r="C610" s="23" t="s">
        <v>10</v>
      </c>
      <c r="D610" s="217"/>
      <c r="E610" s="218"/>
      <c r="F610" s="219"/>
      <c r="G610" s="22"/>
      <c r="H610" s="439">
        <f>SUM(H611)</f>
        <v>6577489</v>
      </c>
    </row>
    <row r="611" spans="1:8" ht="32.25" customHeight="1" x14ac:dyDescent="0.25">
      <c r="A611" s="75" t="s">
        <v>120</v>
      </c>
      <c r="B611" s="30">
        <v>14</v>
      </c>
      <c r="C611" s="28" t="s">
        <v>10</v>
      </c>
      <c r="D611" s="220" t="s">
        <v>208</v>
      </c>
      <c r="E611" s="221" t="s">
        <v>383</v>
      </c>
      <c r="F611" s="222" t="s">
        <v>384</v>
      </c>
      <c r="G611" s="28"/>
      <c r="H611" s="432">
        <f>SUM(H612)</f>
        <v>6577489</v>
      </c>
    </row>
    <row r="612" spans="1:8" ht="50.25" customHeight="1" x14ac:dyDescent="0.25">
      <c r="A612" s="84" t="s">
        <v>169</v>
      </c>
      <c r="B612" s="347">
        <v>14</v>
      </c>
      <c r="C612" s="2" t="s">
        <v>10</v>
      </c>
      <c r="D612" s="223" t="s">
        <v>212</v>
      </c>
      <c r="E612" s="224" t="s">
        <v>383</v>
      </c>
      <c r="F612" s="225" t="s">
        <v>384</v>
      </c>
      <c r="G612" s="2"/>
      <c r="H612" s="433">
        <f>SUM(H613)</f>
        <v>6577489</v>
      </c>
    </row>
    <row r="613" spans="1:8" ht="31.5" customHeight="1" x14ac:dyDescent="0.25">
      <c r="A613" s="84" t="s">
        <v>490</v>
      </c>
      <c r="B613" s="347">
        <v>14</v>
      </c>
      <c r="C613" s="2" t="s">
        <v>10</v>
      </c>
      <c r="D613" s="223" t="s">
        <v>212</v>
      </c>
      <c r="E613" s="224" t="s">
        <v>12</v>
      </c>
      <c r="F613" s="225" t="s">
        <v>384</v>
      </c>
      <c r="G613" s="2"/>
      <c r="H613" s="433">
        <f>SUM(H614)</f>
        <v>6577489</v>
      </c>
    </row>
    <row r="614" spans="1:8" ht="32.25" customHeight="1" x14ac:dyDescent="0.25">
      <c r="A614" s="84" t="s">
        <v>492</v>
      </c>
      <c r="B614" s="347">
        <v>14</v>
      </c>
      <c r="C614" s="2" t="s">
        <v>10</v>
      </c>
      <c r="D614" s="223" t="s">
        <v>212</v>
      </c>
      <c r="E614" s="224" t="s">
        <v>12</v>
      </c>
      <c r="F614" s="225" t="s">
        <v>491</v>
      </c>
      <c r="G614" s="2"/>
      <c r="H614" s="433">
        <f>SUM(H615)</f>
        <v>6577489</v>
      </c>
    </row>
    <row r="615" spans="1:8" ht="15.75" x14ac:dyDescent="0.25">
      <c r="A615" s="84" t="s">
        <v>21</v>
      </c>
      <c r="B615" s="347">
        <v>14</v>
      </c>
      <c r="C615" s="2" t="s">
        <v>10</v>
      </c>
      <c r="D615" s="223" t="s">
        <v>212</v>
      </c>
      <c r="E615" s="224" t="s">
        <v>12</v>
      </c>
      <c r="F615" s="225" t="s">
        <v>491</v>
      </c>
      <c r="G615" s="2" t="s">
        <v>66</v>
      </c>
      <c r="H615" s="435">
        <f>SUM(прил7!I264)</f>
        <v>6577489</v>
      </c>
    </row>
    <row r="616" spans="1:8" ht="15.75" x14ac:dyDescent="0.25">
      <c r="A616" s="86" t="s">
        <v>174</v>
      </c>
      <c r="B616" s="40">
        <v>14</v>
      </c>
      <c r="C616" s="23" t="s">
        <v>15</v>
      </c>
      <c r="D616" s="217"/>
      <c r="E616" s="218"/>
      <c r="F616" s="219"/>
      <c r="G616" s="23"/>
      <c r="H616" s="439">
        <f>SUM(H617)</f>
        <v>0</v>
      </c>
    </row>
    <row r="617" spans="1:8" ht="33.75" customHeight="1" x14ac:dyDescent="0.25">
      <c r="A617" s="75" t="s">
        <v>120</v>
      </c>
      <c r="B617" s="30">
        <v>14</v>
      </c>
      <c r="C617" s="28" t="s">
        <v>15</v>
      </c>
      <c r="D617" s="220" t="s">
        <v>208</v>
      </c>
      <c r="E617" s="221" t="s">
        <v>383</v>
      </c>
      <c r="F617" s="222" t="s">
        <v>384</v>
      </c>
      <c r="G617" s="28"/>
      <c r="H617" s="432">
        <f>SUM(H618)</f>
        <v>0</v>
      </c>
    </row>
    <row r="618" spans="1:8" ht="50.25" customHeight="1" x14ac:dyDescent="0.25">
      <c r="A618" s="84" t="s">
        <v>169</v>
      </c>
      <c r="B618" s="347">
        <v>14</v>
      </c>
      <c r="C618" s="2" t="s">
        <v>15</v>
      </c>
      <c r="D618" s="223" t="s">
        <v>212</v>
      </c>
      <c r="E618" s="224" t="s">
        <v>383</v>
      </c>
      <c r="F618" s="225" t="s">
        <v>384</v>
      </c>
      <c r="G618" s="72"/>
      <c r="H618" s="433">
        <f>SUM(H619)</f>
        <v>0</v>
      </c>
    </row>
    <row r="619" spans="1:8" ht="35.25" customHeight="1" x14ac:dyDescent="0.25">
      <c r="A619" s="351" t="s">
        <v>528</v>
      </c>
      <c r="B619" s="287">
        <v>14</v>
      </c>
      <c r="C619" s="36" t="s">
        <v>15</v>
      </c>
      <c r="D619" s="262" t="s">
        <v>212</v>
      </c>
      <c r="E619" s="263" t="s">
        <v>20</v>
      </c>
      <c r="F619" s="264" t="s">
        <v>384</v>
      </c>
      <c r="G619" s="72"/>
      <c r="H619" s="433">
        <f>SUM(H620)</f>
        <v>0</v>
      </c>
    </row>
    <row r="620" spans="1:8" ht="35.25" customHeight="1" x14ac:dyDescent="0.25">
      <c r="A620" s="69" t="s">
        <v>816</v>
      </c>
      <c r="B620" s="287">
        <v>14</v>
      </c>
      <c r="C620" s="36" t="s">
        <v>15</v>
      </c>
      <c r="D620" s="262" t="s">
        <v>212</v>
      </c>
      <c r="E620" s="263" t="s">
        <v>20</v>
      </c>
      <c r="F620" s="264" t="s">
        <v>529</v>
      </c>
      <c r="G620" s="72"/>
      <c r="H620" s="433">
        <f>SUM(H621)</f>
        <v>0</v>
      </c>
    </row>
    <row r="621" spans="1:8" ht="16.5" customHeight="1" x14ac:dyDescent="0.25">
      <c r="A621" s="352" t="s">
        <v>21</v>
      </c>
      <c r="B621" s="287">
        <v>14</v>
      </c>
      <c r="C621" s="36" t="s">
        <v>15</v>
      </c>
      <c r="D621" s="262" t="s">
        <v>212</v>
      </c>
      <c r="E621" s="263" t="s">
        <v>20</v>
      </c>
      <c r="F621" s="264" t="s">
        <v>529</v>
      </c>
      <c r="G621" s="2" t="s">
        <v>66</v>
      </c>
      <c r="H621" s="417">
        <f>SUM(прил7!I270)</f>
        <v>0</v>
      </c>
    </row>
    <row r="622" spans="1:8" ht="15.75" x14ac:dyDescent="0.25">
      <c r="H622" s="486"/>
    </row>
  </sheetData>
  <mergeCells count="3">
    <mergeCell ref="A10:G12"/>
    <mergeCell ref="D14:F14"/>
    <mergeCell ref="I194:K194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1"/>
  <sheetViews>
    <sheetView topLeftCell="A157" zoomScaleNormal="100" workbookViewId="0">
      <selection activeCell="K233" sqref="K233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4" customWidth="1"/>
  </cols>
  <sheetData>
    <row r="1" spans="1:9" x14ac:dyDescent="0.25">
      <c r="C1" s="368" t="s">
        <v>898</v>
      </c>
      <c r="D1" s="368"/>
      <c r="E1" s="368"/>
      <c r="F1" s="1"/>
    </row>
    <row r="2" spans="1:9" x14ac:dyDescent="0.25">
      <c r="C2" s="368" t="s">
        <v>7</v>
      </c>
      <c r="D2" s="368"/>
      <c r="E2" s="368"/>
    </row>
    <row r="3" spans="1:9" x14ac:dyDescent="0.25">
      <c r="C3" s="368" t="s">
        <v>6</v>
      </c>
      <c r="D3" s="368"/>
      <c r="E3" s="368"/>
    </row>
    <row r="4" spans="1:9" x14ac:dyDescent="0.25">
      <c r="C4" s="368" t="s">
        <v>92</v>
      </c>
      <c r="D4" s="368"/>
      <c r="E4" s="368"/>
    </row>
    <row r="5" spans="1:9" x14ac:dyDescent="0.25">
      <c r="C5" s="368" t="s">
        <v>858</v>
      </c>
      <c r="D5" s="368"/>
      <c r="E5" s="368"/>
    </row>
    <row r="6" spans="1:9" x14ac:dyDescent="0.25">
      <c r="C6" s="368" t="s">
        <v>859</v>
      </c>
      <c r="D6" s="368"/>
      <c r="E6" s="368"/>
    </row>
    <row r="7" spans="1:9" x14ac:dyDescent="0.25">
      <c r="C7" s="4" t="s">
        <v>860</v>
      </c>
      <c r="D7" s="4"/>
      <c r="E7" s="4"/>
    </row>
    <row r="8" spans="1:9" x14ac:dyDescent="0.25">
      <c r="C8" s="368"/>
      <c r="D8" s="368"/>
      <c r="E8" s="368"/>
    </row>
    <row r="9" spans="1:9" x14ac:dyDescent="0.25">
      <c r="C9" s="368"/>
      <c r="D9" s="368"/>
      <c r="E9" s="368"/>
    </row>
    <row r="10" spans="1:9" ht="18.75" customHeight="1" x14ac:dyDescent="0.25">
      <c r="A10" s="679" t="s">
        <v>862</v>
      </c>
      <c r="B10" s="679"/>
      <c r="C10" s="679"/>
      <c r="D10" s="679"/>
      <c r="E10" s="679"/>
      <c r="F10" s="679"/>
      <c r="G10" s="679"/>
    </row>
    <row r="11" spans="1:9" ht="18.75" customHeight="1" x14ac:dyDescent="0.25">
      <c r="A11" s="679"/>
      <c r="B11" s="679"/>
      <c r="C11" s="679"/>
      <c r="D11" s="679"/>
      <c r="E11" s="679"/>
      <c r="F11" s="679"/>
      <c r="G11" s="679"/>
    </row>
    <row r="12" spans="1:9" ht="63" customHeight="1" x14ac:dyDescent="0.25">
      <c r="A12" s="679"/>
      <c r="B12" s="679"/>
      <c r="C12" s="679"/>
      <c r="D12" s="679"/>
      <c r="E12" s="679"/>
      <c r="F12" s="679"/>
      <c r="G12" s="679"/>
    </row>
    <row r="13" spans="1:9" ht="15.75" x14ac:dyDescent="0.25">
      <c r="B13" s="359"/>
      <c r="I13" s="484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80" t="s">
        <v>3</v>
      </c>
      <c r="E14" s="681"/>
      <c r="F14" s="682"/>
      <c r="G14" s="50" t="s">
        <v>4</v>
      </c>
      <c r="H14" s="10" t="s">
        <v>754</v>
      </c>
      <c r="I14" s="10" t="s">
        <v>857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SUM(H16,H123,H136,H180,H300,H349,H457,H464,H343,H471+H171)</f>
        <v>430963175</v>
      </c>
      <c r="I15" s="429">
        <f>SUM(I16,I123,I136,I180,I300,I349,I457,I464,I343,I471+I171)</f>
        <v>441003867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SUM(H17,H22,H32,H72,H89,H94)</f>
        <v>33711337</v>
      </c>
      <c r="I16" s="485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 t="shared" ref="H17:I20" si="0">SUM(H18)</f>
        <v>1828008</v>
      </c>
      <c r="I17" s="439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 t="shared" si="0"/>
        <v>1828008</v>
      </c>
      <c r="I18" s="432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 t="shared" si="0"/>
        <v>1828008</v>
      </c>
      <c r="I19" s="433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 t="shared" si="0"/>
        <v>1828008</v>
      </c>
      <c r="I20" s="433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SUM(прил8!I22)</f>
        <v>1828008</v>
      </c>
      <c r="I21" s="434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780604</v>
      </c>
      <c r="I22" s="439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 t="shared" ref="H23:I26" si="1">SUM(H24)</f>
        <v>83000</v>
      </c>
      <c r="I23" s="432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 t="shared" si="1"/>
        <v>83000</v>
      </c>
      <c r="I24" s="433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 t="shared" si="1"/>
        <v>83000</v>
      </c>
      <c r="I25" s="433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 t="shared" si="1"/>
        <v>83000</v>
      </c>
      <c r="I26" s="433">
        <f t="shared" si="1"/>
        <v>83000</v>
      </c>
    </row>
    <row r="27" spans="1:9" ht="34.5" customHeight="1" x14ac:dyDescent="0.25">
      <c r="A27" s="609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SUM(прил8!I207)</f>
        <v>83000</v>
      </c>
      <c r="I27" s="435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 t="shared" ref="H28:I30" si="2">SUM(H29)</f>
        <v>697604</v>
      </c>
      <c r="I28" s="432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 t="shared" si="2"/>
        <v>697604</v>
      </c>
      <c r="I29" s="433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 t="shared" si="2"/>
        <v>697604</v>
      </c>
      <c r="I30" s="433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SUM(прил8!I211)</f>
        <v>697604</v>
      </c>
      <c r="I31" s="434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39">
        <f>SUM(H33,H45,H50,H55,H62,H67+H40)</f>
        <v>18851377</v>
      </c>
      <c r="I32" s="439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32">
        <f>SUM(H34)</f>
        <v>1012100</v>
      </c>
      <c r="I33" s="432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33">
        <f>SUM(H35)</f>
        <v>1012100</v>
      </c>
      <c r="I34" s="433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33">
        <f>SUM(H36+H38)</f>
        <v>1012100</v>
      </c>
      <c r="I35" s="433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33">
        <f>SUM(H37)</f>
        <v>1004100</v>
      </c>
      <c r="I36" s="433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34">
        <f>SUM(прил8!I28)</f>
        <v>1004100</v>
      </c>
      <c r="I37" s="434">
        <f>SUM(прил8!J28)</f>
        <v>1004100</v>
      </c>
    </row>
    <row r="38" spans="1:9" ht="31.5" customHeight="1" x14ac:dyDescent="0.25">
      <c r="A38" s="608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33">
        <f>SUM(H39)</f>
        <v>8000</v>
      </c>
      <c r="I38" s="433">
        <f>SUM(I39)</f>
        <v>8000</v>
      </c>
    </row>
    <row r="39" spans="1:9" ht="30.75" customHeight="1" x14ac:dyDescent="0.25">
      <c r="A39" s="601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34">
        <f>SUM(прил8!I30)</f>
        <v>8000</v>
      </c>
      <c r="I39" s="434">
        <f>SUM(прил8!J30)</f>
        <v>8000</v>
      </c>
    </row>
    <row r="40" spans="1:9" ht="49.5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32">
        <f t="shared" ref="H40:I43" si="3">SUM(H41)</f>
        <v>0</v>
      </c>
      <c r="I40" s="432">
        <f t="shared" si="3"/>
        <v>0</v>
      </c>
    </row>
    <row r="41" spans="1:9" ht="66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33">
        <f t="shared" si="3"/>
        <v>0</v>
      </c>
      <c r="I41" s="433">
        <f t="shared" si="3"/>
        <v>0</v>
      </c>
    </row>
    <row r="42" spans="1:9" ht="48.75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33">
        <f t="shared" si="3"/>
        <v>0</v>
      </c>
      <c r="I42" s="433">
        <f t="shared" si="3"/>
        <v>0</v>
      </c>
    </row>
    <row r="43" spans="1:9" ht="17.25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33">
        <f t="shared" si="3"/>
        <v>0</v>
      </c>
      <c r="I43" s="433">
        <f t="shared" si="3"/>
        <v>0</v>
      </c>
    </row>
    <row r="44" spans="1:9" ht="30.75" customHeight="1" x14ac:dyDescent="0.25">
      <c r="A44" s="609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35">
        <f>SUM(прил8!I35)</f>
        <v>0</v>
      </c>
      <c r="I44" s="435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32">
        <f t="shared" ref="H45:I48" si="4">SUM(H46)</f>
        <v>987020</v>
      </c>
      <c r="I45" s="432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33">
        <f t="shared" si="4"/>
        <v>987020</v>
      </c>
      <c r="I46" s="433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33">
        <f t="shared" si="4"/>
        <v>987020</v>
      </c>
      <c r="I47" s="433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33">
        <f t="shared" si="4"/>
        <v>987020</v>
      </c>
      <c r="I48" s="433">
        <f t="shared" si="4"/>
        <v>987020</v>
      </c>
    </row>
    <row r="49" spans="1:9" ht="33" customHeight="1" x14ac:dyDescent="0.25">
      <c r="A49" s="609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35">
        <f>SUM(прил8!I40)</f>
        <v>987020</v>
      </c>
      <c r="I49" s="435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32">
        <f t="shared" ref="H50:I53" si="5">SUM(H51)</f>
        <v>191079</v>
      </c>
      <c r="I50" s="432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33">
        <f t="shared" si="5"/>
        <v>191079</v>
      </c>
      <c r="I51" s="433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33">
        <f t="shared" si="5"/>
        <v>191079</v>
      </c>
      <c r="I52" s="433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33">
        <f t="shared" si="5"/>
        <v>191079</v>
      </c>
      <c r="I53" s="433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35">
        <f>SUM(прил8!I45)</f>
        <v>191079</v>
      </c>
      <c r="I54" s="435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32">
        <f>SUM(H56)</f>
        <v>669400</v>
      </c>
      <c r="I55" s="432">
        <f>SUM(I56)</f>
        <v>669400</v>
      </c>
    </row>
    <row r="56" spans="1:9" ht="48.75" customHeight="1" x14ac:dyDescent="0.25">
      <c r="A56" s="601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33">
        <f>SUM(H57)</f>
        <v>669400</v>
      </c>
      <c r="I56" s="433">
        <f>SUM(I57)</f>
        <v>669400</v>
      </c>
    </row>
    <row r="57" spans="1:9" ht="48.75" customHeight="1" x14ac:dyDescent="0.25">
      <c r="A57" s="603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33">
        <f>SUM(H58+H60)</f>
        <v>669400</v>
      </c>
      <c r="I57" s="433">
        <f>SUM(I58+I60)</f>
        <v>669400</v>
      </c>
    </row>
    <row r="58" spans="1:9" ht="47.25" x14ac:dyDescent="0.25">
      <c r="A58" s="84" t="s">
        <v>611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33">
        <f>SUM(H59)</f>
        <v>334700</v>
      </c>
      <c r="I58" s="433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34">
        <f>SUM(прил8!I50)</f>
        <v>334700</v>
      </c>
      <c r="I59" s="434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33">
        <f>SUM(H61)</f>
        <v>334700</v>
      </c>
      <c r="I60" s="433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35">
        <f>SUM(прил8!I52)</f>
        <v>334700</v>
      </c>
      <c r="I61" s="435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32">
        <f t="shared" ref="H62:I65" si="6">SUM(H63)</f>
        <v>334700</v>
      </c>
      <c r="I62" s="432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33">
        <f t="shared" si="6"/>
        <v>334700</v>
      </c>
      <c r="I63" s="433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33">
        <f t="shared" si="6"/>
        <v>334700</v>
      </c>
      <c r="I64" s="433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33">
        <f t="shared" si="6"/>
        <v>334700</v>
      </c>
      <c r="I65" s="433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35">
        <f>SUM(прил8!I57)</f>
        <v>334700</v>
      </c>
      <c r="I66" s="435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32">
        <f>SUM(H68)</f>
        <v>15657078</v>
      </c>
      <c r="I67" s="432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33">
        <f>SUM(H69)</f>
        <v>15657078</v>
      </c>
      <c r="I68" s="433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33">
        <f>SUM(H70:H71)</f>
        <v>15657078</v>
      </c>
      <c r="I69" s="433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34">
        <f>SUM(прил8!I61)</f>
        <v>15646534</v>
      </c>
      <c r="I70" s="434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34">
        <f>SUM(прил8!I62)</f>
        <v>10544</v>
      </c>
      <c r="I71" s="434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39">
        <f>SUM(H73,H78,H83)</f>
        <v>3190632</v>
      </c>
      <c r="I72" s="439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32">
        <f t="shared" ref="H73:I76" si="7">SUM(H74)</f>
        <v>539566</v>
      </c>
      <c r="I73" s="432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33">
        <f t="shared" si="7"/>
        <v>539566</v>
      </c>
      <c r="I74" s="433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33">
        <f t="shared" si="7"/>
        <v>539566</v>
      </c>
      <c r="I75" s="433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33">
        <f t="shared" si="7"/>
        <v>539566</v>
      </c>
      <c r="I76" s="433">
        <f t="shared" si="7"/>
        <v>539566</v>
      </c>
    </row>
    <row r="77" spans="1:9" ht="31.5" customHeight="1" x14ac:dyDescent="0.25">
      <c r="A77" s="601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35">
        <f>SUM(прил8!I181)</f>
        <v>539566</v>
      </c>
      <c r="I77" s="435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32">
        <f t="shared" ref="H78:I81" si="8">SUM(H79)</f>
        <v>26000</v>
      </c>
      <c r="I78" s="432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33">
        <f t="shared" si="8"/>
        <v>26000</v>
      </c>
      <c r="I79" s="433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33">
        <f t="shared" si="8"/>
        <v>26000</v>
      </c>
      <c r="I80" s="433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33">
        <f t="shared" si="8"/>
        <v>26000</v>
      </c>
      <c r="I81" s="433">
        <f t="shared" si="8"/>
        <v>26000</v>
      </c>
    </row>
    <row r="82" spans="1:9" s="37" customFormat="1" ht="33" customHeight="1" x14ac:dyDescent="0.25">
      <c r="A82" s="601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34">
        <f>SUM(прил8!I186)</f>
        <v>26000</v>
      </c>
      <c r="I82" s="434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32">
        <f t="shared" ref="H83:I85" si="9">SUM(H84)</f>
        <v>2625066</v>
      </c>
      <c r="I83" s="432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33">
        <f t="shared" si="9"/>
        <v>2625066</v>
      </c>
      <c r="I84" s="433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33">
        <f t="shared" si="9"/>
        <v>2625066</v>
      </c>
      <c r="I85" s="433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33">
        <f>SUM(H87:H88)</f>
        <v>2625066</v>
      </c>
      <c r="I86" s="433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34">
        <f>SUM(прил8!I191)</f>
        <v>2622066</v>
      </c>
      <c r="I87" s="434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34">
        <f>SUM(прил8!I192)</f>
        <v>3000</v>
      </c>
      <c r="I88" s="434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39">
        <f t="shared" ref="H89:I92" si="10">SUM(H90)</f>
        <v>400000</v>
      </c>
      <c r="I89" s="439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32">
        <f t="shared" si="10"/>
        <v>400000</v>
      </c>
      <c r="I90" s="432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33">
        <f t="shared" si="10"/>
        <v>400000</v>
      </c>
      <c r="I91" s="433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33">
        <f t="shared" si="10"/>
        <v>400000</v>
      </c>
      <c r="I92" s="43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34">
        <f>SUM(прил8!I66)</f>
        <v>400000</v>
      </c>
      <c r="I93" s="434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39">
        <f>SUM(+H95+H105+H109+H117+H100)</f>
        <v>8660716</v>
      </c>
      <c r="I94" s="439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32">
        <f t="shared" ref="H95:I98" si="11">SUM(H96)</f>
        <v>3000</v>
      </c>
      <c r="I95" s="432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33">
        <f t="shared" si="11"/>
        <v>3000</v>
      </c>
      <c r="I96" s="433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33">
        <f t="shared" si="11"/>
        <v>3000</v>
      </c>
      <c r="I97" s="433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33">
        <f t="shared" si="11"/>
        <v>3000</v>
      </c>
      <c r="I98" s="433">
        <f t="shared" si="11"/>
        <v>3000</v>
      </c>
    </row>
    <row r="99" spans="1:9" ht="32.25" customHeight="1" x14ac:dyDescent="0.25">
      <c r="A99" s="601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34">
        <f>SUM(прил8!I72)</f>
        <v>3000</v>
      </c>
      <c r="I99" s="434">
        <f>SUM(прил8!J72)</f>
        <v>3000</v>
      </c>
    </row>
    <row r="100" spans="1:9" ht="31.5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32">
        <f t="shared" ref="H100:I103" si="12">SUM(H101)</f>
        <v>0</v>
      </c>
      <c r="I100" s="432">
        <f t="shared" si="12"/>
        <v>0</v>
      </c>
    </row>
    <row r="101" spans="1:9" ht="63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33">
        <f t="shared" si="12"/>
        <v>0</v>
      </c>
      <c r="I101" s="433">
        <f t="shared" si="12"/>
        <v>0</v>
      </c>
    </row>
    <row r="102" spans="1:9" ht="33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33">
        <f t="shared" si="12"/>
        <v>0</v>
      </c>
      <c r="I102" s="433">
        <f t="shared" si="12"/>
        <v>0</v>
      </c>
    </row>
    <row r="103" spans="1:9" ht="17.25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33">
        <f t="shared" si="12"/>
        <v>0</v>
      </c>
      <c r="I103" s="433">
        <f t="shared" si="12"/>
        <v>0</v>
      </c>
    </row>
    <row r="104" spans="1:9" ht="31.5" customHeight="1" x14ac:dyDescent="0.25">
      <c r="A104" s="601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35">
        <f>SUM(прил8!I77)</f>
        <v>0</v>
      </c>
      <c r="I104" s="435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32">
        <f>SUM(H106)</f>
        <v>46687</v>
      </c>
      <c r="I105" s="432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33">
        <f>SUM(H107)</f>
        <v>46687</v>
      </c>
      <c r="I106" s="433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33">
        <f>SUM(H108:H108)</f>
        <v>46687</v>
      </c>
      <c r="I107" s="433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34">
        <f>SUM(прил8!I81)</f>
        <v>46687</v>
      </c>
      <c r="I108" s="434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32">
        <f>SUM(H110)</f>
        <v>989470</v>
      </c>
      <c r="I109" s="432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33">
        <f>SUM(H111+H115+H113)</f>
        <v>989470</v>
      </c>
      <c r="I110" s="433">
        <f>SUM(I111+I115+I113)</f>
        <v>1023470</v>
      </c>
    </row>
    <row r="111" spans="1:9" ht="47.25" customHeight="1" x14ac:dyDescent="0.25">
      <c r="A111" s="84" t="s">
        <v>678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33">
        <f>SUM(H112)</f>
        <v>33470</v>
      </c>
      <c r="I111" s="433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35">
        <f>SUM(прил8!I85)</f>
        <v>33470</v>
      </c>
      <c r="I112" s="435">
        <f>SUM(прил8!J85)</f>
        <v>33470</v>
      </c>
    </row>
    <row r="113" spans="1:9" ht="33" customHeight="1" x14ac:dyDescent="0.25">
      <c r="A113" s="603" t="s">
        <v>661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33">
        <f>SUM(H114:H114)</f>
        <v>836000</v>
      </c>
      <c r="I113" s="433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34">
        <f>SUM(прил8!I87)</f>
        <v>836000</v>
      </c>
      <c r="I114" s="434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33">
        <f>SUM(H116)</f>
        <v>120000</v>
      </c>
      <c r="I115" s="433">
        <f>SUM(I116)</f>
        <v>120000</v>
      </c>
    </row>
    <row r="116" spans="1:9" ht="31.5" customHeight="1" x14ac:dyDescent="0.25">
      <c r="A116" s="602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34">
        <f>SUM(прил8!I89)</f>
        <v>120000</v>
      </c>
      <c r="I116" s="434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32">
        <f>SUM(H118)</f>
        <v>7621559</v>
      </c>
      <c r="I117" s="432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33">
        <f>SUM(H119)</f>
        <v>7621559</v>
      </c>
      <c r="I118" s="433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33">
        <f>SUM(H120:H122)</f>
        <v>7621559</v>
      </c>
      <c r="I119" s="433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34">
        <f>SUM(прил8!I93)</f>
        <v>4681501</v>
      </c>
      <c r="I120" s="434">
        <f>SUM(прил8!J93)</f>
        <v>4681501</v>
      </c>
    </row>
    <row r="121" spans="1:9" ht="30.75" customHeight="1" x14ac:dyDescent="0.25">
      <c r="A121" s="601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34">
        <f>SUM(прил8!I94)</f>
        <v>2886151</v>
      </c>
      <c r="I121" s="434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34">
        <f>SUM(прил8!I95)</f>
        <v>53907</v>
      </c>
      <c r="I122" s="434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85">
        <f>SUM(H124)</f>
        <v>2660254</v>
      </c>
      <c r="I123" s="485">
        <f>SUM(I124)</f>
        <v>2660254</v>
      </c>
    </row>
    <row r="124" spans="1:9" ht="33.75" customHeight="1" x14ac:dyDescent="0.25">
      <c r="A124" s="86" t="s">
        <v>758</v>
      </c>
      <c r="B124" s="23" t="s">
        <v>15</v>
      </c>
      <c r="C124" s="55" t="s">
        <v>57</v>
      </c>
      <c r="D124" s="253"/>
      <c r="E124" s="254"/>
      <c r="F124" s="255"/>
      <c r="G124" s="22"/>
      <c r="H124" s="439">
        <f>SUM(H125)</f>
        <v>2660254</v>
      </c>
      <c r="I124" s="439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32">
        <f>SUM(H126+H132)</f>
        <v>2660254</v>
      </c>
      <c r="I125" s="432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33">
        <f>SUM(H127)</f>
        <v>2560254</v>
      </c>
      <c r="I126" s="433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33">
        <f>SUM(H128)</f>
        <v>2560254</v>
      </c>
      <c r="I127" s="433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33">
        <f>SUM(H129:H131)</f>
        <v>2560254</v>
      </c>
      <c r="I128" s="433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34">
        <f>SUM(прил8!I102)</f>
        <v>2495254</v>
      </c>
      <c r="I129" s="434">
        <f>SUM(прил8!J102)</f>
        <v>2495254</v>
      </c>
    </row>
    <row r="130" spans="1:9" ht="31.5" customHeight="1" x14ac:dyDescent="0.25">
      <c r="A130" s="601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34">
        <f>SUM(прил8!I103)</f>
        <v>64000</v>
      </c>
      <c r="I130" s="434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34">
        <f>SUM(прил8!I104)</f>
        <v>1000</v>
      </c>
      <c r="I131" s="434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33">
        <f t="shared" ref="H132:I134" si="13">SUM(H133)</f>
        <v>100000</v>
      </c>
      <c r="I132" s="433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33">
        <f t="shared" si="13"/>
        <v>100000</v>
      </c>
      <c r="I133" s="433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33">
        <f t="shared" si="13"/>
        <v>100000</v>
      </c>
      <c r="I134" s="433">
        <f t="shared" si="13"/>
        <v>100000</v>
      </c>
    </row>
    <row r="135" spans="1:9" ht="32.25" customHeight="1" x14ac:dyDescent="0.25">
      <c r="A135" s="601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34">
        <f>SUM(прил8!I108)</f>
        <v>100000</v>
      </c>
      <c r="I135" s="434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85">
        <f>SUM(H137+H143+H153)</f>
        <v>8999144</v>
      </c>
      <c r="I136" s="485">
        <f>SUM(I137+I143+I153)</f>
        <v>10772488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39">
        <f t="shared" ref="H137:I141" si="14">SUM(H138)</f>
        <v>450000</v>
      </c>
      <c r="I137" s="439">
        <f t="shared" si="14"/>
        <v>450000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32">
        <f t="shared" si="14"/>
        <v>450000</v>
      </c>
      <c r="I138" s="432">
        <f t="shared" si="14"/>
        <v>450000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33">
        <f t="shared" si="14"/>
        <v>450000</v>
      </c>
      <c r="I139" s="433">
        <f t="shared" si="14"/>
        <v>450000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33">
        <f t="shared" si="14"/>
        <v>450000</v>
      </c>
      <c r="I140" s="433">
        <f t="shared" si="14"/>
        <v>450000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33">
        <f t="shared" si="14"/>
        <v>450000</v>
      </c>
      <c r="I141" s="433">
        <f t="shared" si="14"/>
        <v>450000</v>
      </c>
    </row>
    <row r="142" spans="1:9" ht="15.75" customHeight="1" x14ac:dyDescent="0.25">
      <c r="A142" s="3" t="s">
        <v>18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44" t="s">
        <v>17</v>
      </c>
      <c r="H142" s="435">
        <f>SUM(прил8!I115)</f>
        <v>450000</v>
      </c>
      <c r="I142" s="435">
        <f>SUM(прил8!J115)</f>
        <v>450000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39">
        <f>SUM(H144)</f>
        <v>7793390</v>
      </c>
      <c r="I143" s="439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32">
        <f>SUM(H145+H149)</f>
        <v>7793390</v>
      </c>
      <c r="I144" s="432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33">
        <f t="shared" ref="H145:I147" si="15">SUM(H146)</f>
        <v>7742510</v>
      </c>
      <c r="I145" s="433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33">
        <f t="shared" si="15"/>
        <v>7742510</v>
      </c>
      <c r="I146" s="433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33">
        <f t="shared" si="15"/>
        <v>7742510</v>
      </c>
      <c r="I147" s="433">
        <f t="shared" si="15"/>
        <v>7933660</v>
      </c>
      <c r="J147" s="401"/>
      <c r="K147" s="401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35">
        <f>SUM(прил8!I121)</f>
        <v>7742510</v>
      </c>
      <c r="I148" s="435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33">
        <f t="shared" ref="H149:I151" si="16">SUM(H150)</f>
        <v>50880</v>
      </c>
      <c r="I149" s="433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33">
        <f t="shared" si="16"/>
        <v>50880</v>
      </c>
      <c r="I150" s="433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33">
        <f t="shared" si="16"/>
        <v>50880</v>
      </c>
      <c r="I151" s="433">
        <f t="shared" si="16"/>
        <v>50880</v>
      </c>
    </row>
    <row r="152" spans="1:11" ht="32.25" customHeight="1" x14ac:dyDescent="0.25">
      <c r="A152" s="601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35">
        <f>SUM(прил8!I125)</f>
        <v>50880</v>
      </c>
      <c r="I152" s="435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39">
        <f>SUM(H154,H166+H159)</f>
        <v>755754</v>
      </c>
      <c r="I153" s="439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32">
        <f t="shared" ref="H154:I157" si="17">SUM(H155)</f>
        <v>100000</v>
      </c>
      <c r="I154" s="432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33">
        <f t="shared" si="17"/>
        <v>100000</v>
      </c>
      <c r="I155" s="433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33">
        <f t="shared" si="17"/>
        <v>100000</v>
      </c>
      <c r="I156" s="433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33">
        <f t="shared" si="17"/>
        <v>100000</v>
      </c>
      <c r="I157" s="433">
        <f t="shared" si="17"/>
        <v>100000</v>
      </c>
    </row>
    <row r="158" spans="1:11" ht="30" customHeight="1" x14ac:dyDescent="0.25">
      <c r="A158" s="601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34">
        <f>SUM(прил8!I131)</f>
        <v>100000</v>
      </c>
      <c r="I158" s="434">
        <f>SUM(прил8!J131)</f>
        <v>100000</v>
      </c>
    </row>
    <row r="159" spans="1:11" s="652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588</v>
      </c>
      <c r="E159" s="227" t="s">
        <v>383</v>
      </c>
      <c r="F159" s="228" t="s">
        <v>384</v>
      </c>
      <c r="G159" s="28"/>
      <c r="H159" s="432">
        <f>SUM(H160)</f>
        <v>645754</v>
      </c>
      <c r="I159" s="432">
        <f>SUM(I160)</f>
        <v>2227948</v>
      </c>
    </row>
    <row r="160" spans="1:11" s="652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33">
        <f>SUM(H161)</f>
        <v>645754</v>
      </c>
      <c r="I160" s="433">
        <f>SUM(I161)</f>
        <v>2227948</v>
      </c>
    </row>
    <row r="161" spans="1:9" s="652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33">
        <f>SUM(H162+H164)</f>
        <v>645754</v>
      </c>
      <c r="I161" s="433">
        <f>SUM(I162+I164)</f>
        <v>2227948</v>
      </c>
    </row>
    <row r="162" spans="1:9" s="652" customFormat="1" ht="30.75" customHeight="1" x14ac:dyDescent="0.25">
      <c r="A162" s="76" t="s">
        <v>720</v>
      </c>
      <c r="B162" s="44" t="s">
        <v>20</v>
      </c>
      <c r="C162" s="53">
        <v>12</v>
      </c>
      <c r="D162" s="229" t="s">
        <v>206</v>
      </c>
      <c r="E162" s="230" t="s">
        <v>10</v>
      </c>
      <c r="F162" s="399">
        <v>13600</v>
      </c>
      <c r="G162" s="44"/>
      <c r="H162" s="433">
        <f>SUM(H163:H163)</f>
        <v>452029</v>
      </c>
      <c r="I162" s="433">
        <f>SUM(I163:I163)</f>
        <v>1559564</v>
      </c>
    </row>
    <row r="163" spans="1:9" s="652" customFormat="1" ht="31.5" x14ac:dyDescent="0.25">
      <c r="A163" s="601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99">
        <v>13600</v>
      </c>
      <c r="G163" s="44" t="s">
        <v>16</v>
      </c>
      <c r="H163" s="435">
        <f>SUM(прил8!I136)</f>
        <v>452029</v>
      </c>
      <c r="I163" s="435">
        <f>SUM(прил8!J136)</f>
        <v>1559564</v>
      </c>
    </row>
    <row r="164" spans="1:9" s="652" customFormat="1" ht="30.75" customHeight="1" x14ac:dyDescent="0.25">
      <c r="A164" s="76" t="s">
        <v>721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598</v>
      </c>
      <c r="G164" s="44"/>
      <c r="H164" s="433">
        <f>SUM(H165:H165)</f>
        <v>193725</v>
      </c>
      <c r="I164" s="433">
        <f>SUM(I165:I165)</f>
        <v>668384</v>
      </c>
    </row>
    <row r="165" spans="1:9" s="652" customFormat="1" ht="31.5" x14ac:dyDescent="0.25">
      <c r="A165" s="601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598</v>
      </c>
      <c r="G165" s="44" t="s">
        <v>16</v>
      </c>
      <c r="H165" s="435">
        <f>SUM(прил8!I138)</f>
        <v>193725</v>
      </c>
      <c r="I165" s="435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32">
        <f t="shared" ref="H166:I169" si="18">SUM(H167)</f>
        <v>10000</v>
      </c>
      <c r="I166" s="432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5">
        <v>12</v>
      </c>
      <c r="D167" s="241" t="s">
        <v>205</v>
      </c>
      <c r="E167" s="242" t="s">
        <v>383</v>
      </c>
      <c r="F167" s="243" t="s">
        <v>384</v>
      </c>
      <c r="G167" s="271"/>
      <c r="H167" s="433">
        <f t="shared" si="18"/>
        <v>10000</v>
      </c>
      <c r="I167" s="433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5">
        <v>12</v>
      </c>
      <c r="D168" s="241" t="s">
        <v>205</v>
      </c>
      <c r="E168" s="242" t="s">
        <v>10</v>
      </c>
      <c r="F168" s="243" t="s">
        <v>384</v>
      </c>
      <c r="G168" s="271"/>
      <c r="H168" s="433">
        <f t="shared" si="18"/>
        <v>10000</v>
      </c>
      <c r="I168" s="433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5">
        <v>12</v>
      </c>
      <c r="D169" s="241" t="s">
        <v>205</v>
      </c>
      <c r="E169" s="242" t="s">
        <v>10</v>
      </c>
      <c r="F169" s="243" t="s">
        <v>432</v>
      </c>
      <c r="G169" s="271"/>
      <c r="H169" s="433">
        <f t="shared" si="18"/>
        <v>10000</v>
      </c>
      <c r="I169" s="433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5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35">
        <f>SUM(прил8!I143)</f>
        <v>10000</v>
      </c>
      <c r="I170" s="435">
        <f>SUM(прил8!J143)</f>
        <v>10000</v>
      </c>
    </row>
    <row r="171" spans="1:9" s="644" customFormat="1" ht="15.75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85">
        <f t="shared" ref="H171:I174" si="19">SUM(H172)</f>
        <v>0</v>
      </c>
      <c r="I171" s="485">
        <f t="shared" si="19"/>
        <v>0</v>
      </c>
    </row>
    <row r="172" spans="1:9" s="644" customFormat="1" ht="15.75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39">
        <f t="shared" si="19"/>
        <v>0</v>
      </c>
      <c r="I172" s="439">
        <f t="shared" si="19"/>
        <v>0</v>
      </c>
    </row>
    <row r="173" spans="1:9" s="644" customFormat="1" ht="47.25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32">
        <f t="shared" si="19"/>
        <v>0</v>
      </c>
      <c r="I173" s="432">
        <f t="shared" si="19"/>
        <v>0</v>
      </c>
    </row>
    <row r="174" spans="1:9" s="644" customFormat="1" ht="78.75" x14ac:dyDescent="0.25">
      <c r="A174" s="344" t="s">
        <v>179</v>
      </c>
      <c r="B174" s="5" t="s">
        <v>98</v>
      </c>
      <c r="C174" s="646" t="s">
        <v>12</v>
      </c>
      <c r="D174" s="241" t="s">
        <v>206</v>
      </c>
      <c r="E174" s="242" t="s">
        <v>383</v>
      </c>
      <c r="F174" s="243" t="s">
        <v>384</v>
      </c>
      <c r="G174" s="59"/>
      <c r="H174" s="433">
        <f t="shared" si="19"/>
        <v>0</v>
      </c>
      <c r="I174" s="433">
        <f t="shared" si="19"/>
        <v>0</v>
      </c>
    </row>
    <row r="175" spans="1:9" s="644" customFormat="1" ht="31.5" x14ac:dyDescent="0.25">
      <c r="A175" s="3" t="s">
        <v>440</v>
      </c>
      <c r="B175" s="5" t="s">
        <v>98</v>
      </c>
      <c r="C175" s="646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33">
        <f>SUM(H176+H178)</f>
        <v>0</v>
      </c>
      <c r="I175" s="433">
        <f>SUM(I178)</f>
        <v>0</v>
      </c>
    </row>
    <row r="176" spans="1:9" s="652" customFormat="1" ht="31.5" x14ac:dyDescent="0.25">
      <c r="A176" s="61" t="s">
        <v>825</v>
      </c>
      <c r="B176" s="5" t="s">
        <v>98</v>
      </c>
      <c r="C176" s="653" t="s">
        <v>12</v>
      </c>
      <c r="D176" s="241" t="s">
        <v>206</v>
      </c>
      <c r="E176" s="242" t="s">
        <v>10</v>
      </c>
      <c r="F176" s="243">
        <v>11500</v>
      </c>
      <c r="G176" s="59"/>
      <c r="H176" s="433">
        <f>SUM(H177)</f>
        <v>0</v>
      </c>
      <c r="I176" s="433"/>
    </row>
    <row r="177" spans="1:9" s="652" customFormat="1" ht="31.5" x14ac:dyDescent="0.25">
      <c r="A177" s="76" t="s">
        <v>171</v>
      </c>
      <c r="B177" s="5" t="s">
        <v>98</v>
      </c>
      <c r="C177" s="653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35">
        <f>SUM(прил8!I150)</f>
        <v>0</v>
      </c>
      <c r="I177" s="435"/>
    </row>
    <row r="178" spans="1:9" s="644" customFormat="1" ht="31.5" x14ac:dyDescent="0.25">
      <c r="A178" s="61" t="s">
        <v>819</v>
      </c>
      <c r="B178" s="5" t="s">
        <v>98</v>
      </c>
      <c r="C178" s="646" t="s">
        <v>12</v>
      </c>
      <c r="D178" s="241" t="s">
        <v>206</v>
      </c>
      <c r="E178" s="242" t="s">
        <v>10</v>
      </c>
      <c r="F178" s="356" t="s">
        <v>818</v>
      </c>
      <c r="G178" s="59"/>
      <c r="H178" s="433">
        <f>SUM(H179)</f>
        <v>0</v>
      </c>
      <c r="I178" s="433">
        <f>SUM(I179)</f>
        <v>0</v>
      </c>
    </row>
    <row r="179" spans="1:9" s="644" customFormat="1" ht="31.5" x14ac:dyDescent="0.25">
      <c r="A179" s="76" t="s">
        <v>171</v>
      </c>
      <c r="B179" s="5" t="s">
        <v>98</v>
      </c>
      <c r="C179" s="646" t="s">
        <v>12</v>
      </c>
      <c r="D179" s="241" t="s">
        <v>206</v>
      </c>
      <c r="E179" s="242" t="s">
        <v>10</v>
      </c>
      <c r="F179" s="356" t="s">
        <v>818</v>
      </c>
      <c r="G179" s="59" t="s">
        <v>170</v>
      </c>
      <c r="H179" s="435">
        <f>SUM(прил8!I152)</f>
        <v>0</v>
      </c>
      <c r="I179" s="435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85">
        <f>SUM(H181+H197+H242+H255+H273)</f>
        <v>272951079</v>
      </c>
      <c r="I180" s="485">
        <f>SUM(I181+I197+I242+I255+I273)</f>
        <v>273146907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39">
        <f>SUM(H182,H192)</f>
        <v>33757164</v>
      </c>
      <c r="I181" s="439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32">
        <f>SUM(H183)</f>
        <v>33609164</v>
      </c>
      <c r="I182" s="432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33">
        <f>SUM(H184)</f>
        <v>33609164</v>
      </c>
      <c r="I183" s="433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33">
        <f>SUM(H185+H188)</f>
        <v>33609164</v>
      </c>
      <c r="I184" s="433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33">
        <f>SUM(H186:H187)</f>
        <v>18429532</v>
      </c>
      <c r="I185" s="433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35">
        <f>SUM(прил8!I219)</f>
        <v>18218061</v>
      </c>
      <c r="I186" s="435">
        <f>SUM(прил8!J219)</f>
        <v>18218061</v>
      </c>
    </row>
    <row r="187" spans="1:9" ht="31.5" customHeight="1" x14ac:dyDescent="0.25">
      <c r="A187" s="601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35">
        <f>SUM(прил8!I220)</f>
        <v>211471</v>
      </c>
      <c r="I187" s="435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33">
        <f>SUM(H189:H191)</f>
        <v>15179632</v>
      </c>
      <c r="I188" s="433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35">
        <f>SUM(прил8!I222)</f>
        <v>6210585</v>
      </c>
      <c r="I189" s="435">
        <f>SUM(прил8!J222)</f>
        <v>6210585</v>
      </c>
    </row>
    <row r="190" spans="1:9" ht="31.5" customHeight="1" x14ac:dyDescent="0.25">
      <c r="A190" s="601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35">
        <f>SUM(прил8!I223)</f>
        <v>8427685</v>
      </c>
      <c r="I190" s="435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35">
        <f>SUM(прил8!I224)</f>
        <v>541362</v>
      </c>
      <c r="I191" s="435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32">
        <f t="shared" ref="H192:I195" si="20">SUM(H193)</f>
        <v>148000</v>
      </c>
      <c r="I192" s="432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33">
        <f t="shared" si="20"/>
        <v>148000</v>
      </c>
      <c r="I193" s="433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33">
        <f t="shared" si="20"/>
        <v>148000</v>
      </c>
      <c r="I194" s="433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33">
        <f t="shared" si="20"/>
        <v>148000</v>
      </c>
      <c r="I195" s="433">
        <f t="shared" si="20"/>
        <v>148000</v>
      </c>
    </row>
    <row r="196" spans="1:9" ht="30" customHeight="1" x14ac:dyDescent="0.25">
      <c r="A196" s="601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34">
        <f>SUM(прил8!I229)</f>
        <v>148000</v>
      </c>
      <c r="I196" s="434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39">
        <f>SUM(H198+H237)</f>
        <v>214348019</v>
      </c>
      <c r="I197" s="439">
        <f>SUM(I198+I237)</f>
        <v>214543847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32">
        <f>SUM(H199)</f>
        <v>212922519</v>
      </c>
      <c r="I198" s="432">
        <f>SUM(I199)</f>
        <v>213118347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33">
        <f>SUM(H200+H228+H234+H231)</f>
        <v>212922519</v>
      </c>
      <c r="I199" s="433">
        <f>SUM(I200+I228+I234+I231)</f>
        <v>213118347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33">
        <f>SUM(H201+H204+H209+H213+H215+H220+H211+H222+H218+H226+H207)</f>
        <v>212213630</v>
      </c>
      <c r="I200" s="433">
        <f>SUM(I201+I204+I209+I213+I215+I220+I211+I222+I218+I226+I207)</f>
        <v>208435467</v>
      </c>
    </row>
    <row r="201" spans="1:9" ht="82.5" customHeight="1" x14ac:dyDescent="0.25">
      <c r="A201" s="600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33">
        <f>SUM(H202:H203)</f>
        <v>165283609</v>
      </c>
      <c r="I201" s="433">
        <f>SUM(I202:I203)</f>
        <v>165283609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35">
        <f>SUM(прил8!I235)</f>
        <v>159931011</v>
      </c>
      <c r="I202" s="435">
        <f>SUM(прил8!J235)</f>
        <v>159931011</v>
      </c>
    </row>
    <row r="203" spans="1:9" ht="32.25" customHeight="1" x14ac:dyDescent="0.25">
      <c r="A203" s="601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35">
        <f>SUM(прил8!I236)</f>
        <v>5352598</v>
      </c>
      <c r="I203" s="435">
        <f>SUM(прил8!J236)</f>
        <v>5352598</v>
      </c>
    </row>
    <row r="204" spans="1:9" ht="34.5" customHeight="1" x14ac:dyDescent="0.25">
      <c r="A204" s="602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33">
        <f>SUM(H205:H206)</f>
        <v>107072</v>
      </c>
      <c r="I204" s="433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35">
        <f>SUM(прил8!I238)</f>
        <v>83872</v>
      </c>
      <c r="I205" s="435">
        <f>SUM(прил8!J238)</f>
        <v>83872</v>
      </c>
    </row>
    <row r="206" spans="1:9" s="630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35">
        <f>SUM(прил8!I239)</f>
        <v>23200</v>
      </c>
      <c r="I206" s="435">
        <f>SUM(прил8!J239)</f>
        <v>23200</v>
      </c>
    </row>
    <row r="207" spans="1:9" s="630" customFormat="1" ht="48" customHeight="1" x14ac:dyDescent="0.25">
      <c r="A207" s="600" t="s">
        <v>665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664</v>
      </c>
      <c r="G207" s="2"/>
      <c r="H207" s="433">
        <f>SUM(H208)</f>
        <v>436961</v>
      </c>
      <c r="I207" s="433">
        <f>SUM(I208)</f>
        <v>436961</v>
      </c>
    </row>
    <row r="208" spans="1:9" s="630" customFormat="1" ht="33.75" customHeight="1" x14ac:dyDescent="0.25">
      <c r="A208" s="601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664</v>
      </c>
      <c r="G208" s="2" t="s">
        <v>16</v>
      </c>
      <c r="H208" s="435">
        <f>SUM(прил8!I241)</f>
        <v>436961</v>
      </c>
      <c r="I208" s="435">
        <f>SUM(прил8!J241)</f>
        <v>436961</v>
      </c>
    </row>
    <row r="209" spans="1:9" ht="63.75" customHeight="1" x14ac:dyDescent="0.25">
      <c r="A209" s="602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33">
        <f>SUM(H210)</f>
        <v>440088</v>
      </c>
      <c r="I209" s="433">
        <f>SUM(I210)</f>
        <v>440088</v>
      </c>
    </row>
    <row r="210" spans="1:9" ht="33" customHeight="1" x14ac:dyDescent="0.25">
      <c r="A210" s="601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35">
        <f>SUM(прил8!I243)</f>
        <v>440088</v>
      </c>
      <c r="I210" s="435">
        <f>SUM(прил8!J243)</f>
        <v>440088</v>
      </c>
    </row>
    <row r="211" spans="1:9" ht="48" customHeight="1" x14ac:dyDescent="0.25">
      <c r="A211" s="603" t="s">
        <v>750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749</v>
      </c>
      <c r="G211" s="2"/>
      <c r="H211" s="433">
        <f>SUM(H212)</f>
        <v>11718000</v>
      </c>
      <c r="I211" s="433">
        <f>SUM(I212)</f>
        <v>11718000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749</v>
      </c>
      <c r="G212" s="2" t="s">
        <v>13</v>
      </c>
      <c r="H212" s="435">
        <f>SUM(прил8!I245)</f>
        <v>11718000</v>
      </c>
      <c r="I212" s="435">
        <f>SUM(прил8!J245)</f>
        <v>11718000</v>
      </c>
    </row>
    <row r="213" spans="1:9" ht="48" customHeight="1" x14ac:dyDescent="0.25">
      <c r="A213" s="604" t="s">
        <v>738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737</v>
      </c>
      <c r="G213" s="2"/>
      <c r="H213" s="433">
        <f>SUM(H214)</f>
        <v>4374032</v>
      </c>
      <c r="I213" s="433">
        <f>SUM(I214)</f>
        <v>4488159</v>
      </c>
    </row>
    <row r="214" spans="1:9" ht="32.25" customHeight="1" x14ac:dyDescent="0.25">
      <c r="A214" s="601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737</v>
      </c>
      <c r="G214" s="2" t="s">
        <v>16</v>
      </c>
      <c r="H214" s="435">
        <f>SUM(прил8!I247)</f>
        <v>4374032</v>
      </c>
      <c r="I214" s="435">
        <f>SUM(прил8!J247)</f>
        <v>4488159</v>
      </c>
    </row>
    <row r="215" spans="1:9" ht="32.25" customHeight="1" x14ac:dyDescent="0.25">
      <c r="A215" s="605" t="s">
        <v>446</v>
      </c>
      <c r="B215" s="2" t="s">
        <v>29</v>
      </c>
      <c r="C215" s="2" t="s">
        <v>12</v>
      </c>
      <c r="D215" s="223" t="s">
        <v>215</v>
      </c>
      <c r="E215" s="224" t="s">
        <v>12</v>
      </c>
      <c r="F215" s="225" t="s">
        <v>447</v>
      </c>
      <c r="G215" s="2"/>
      <c r="H215" s="433">
        <f>SUM(H216:H217)</f>
        <v>907338</v>
      </c>
      <c r="I215" s="433">
        <f>SUM(I216:I217)</f>
        <v>907338</v>
      </c>
    </row>
    <row r="216" spans="1:9" ht="49.5" customHeight="1" x14ac:dyDescent="0.25">
      <c r="A216" s="84" t="s">
        <v>76</v>
      </c>
      <c r="B216" s="2" t="s">
        <v>29</v>
      </c>
      <c r="C216" s="2" t="s">
        <v>12</v>
      </c>
      <c r="D216" s="223" t="s">
        <v>215</v>
      </c>
      <c r="E216" s="224" t="s">
        <v>12</v>
      </c>
      <c r="F216" s="225" t="s">
        <v>447</v>
      </c>
      <c r="G216" s="2" t="s">
        <v>13</v>
      </c>
      <c r="H216" s="435">
        <f>SUM(прил8!I249)</f>
        <v>710758</v>
      </c>
      <c r="I216" s="435">
        <f>SUM(прил8!J249)</f>
        <v>710758</v>
      </c>
    </row>
    <row r="217" spans="1:9" ht="16.5" customHeight="1" x14ac:dyDescent="0.25">
      <c r="A217" s="3" t="s">
        <v>40</v>
      </c>
      <c r="B217" s="2" t="s">
        <v>29</v>
      </c>
      <c r="C217" s="2" t="s">
        <v>12</v>
      </c>
      <c r="D217" s="223" t="s">
        <v>215</v>
      </c>
      <c r="E217" s="224" t="s">
        <v>12</v>
      </c>
      <c r="F217" s="225" t="s">
        <v>447</v>
      </c>
      <c r="G217" s="271" t="s">
        <v>39</v>
      </c>
      <c r="H217" s="435">
        <f>SUM(прил8!I250)</f>
        <v>196580</v>
      </c>
      <c r="I217" s="435">
        <f>SUM(прил8!J250)</f>
        <v>196580</v>
      </c>
    </row>
    <row r="218" spans="1:9" s="502" customFormat="1" ht="52.5" customHeight="1" x14ac:dyDescent="0.25">
      <c r="A218" s="600" t="s">
        <v>667</v>
      </c>
      <c r="B218" s="44" t="s">
        <v>29</v>
      </c>
      <c r="C218" s="44" t="s">
        <v>12</v>
      </c>
      <c r="D218" s="259" t="s">
        <v>215</v>
      </c>
      <c r="E218" s="260" t="s">
        <v>12</v>
      </c>
      <c r="F218" s="261" t="s">
        <v>666</v>
      </c>
      <c r="G218" s="44"/>
      <c r="H218" s="433">
        <f>SUM(H219)</f>
        <v>672557</v>
      </c>
      <c r="I218" s="433">
        <f>SUM(I219)</f>
        <v>672557</v>
      </c>
    </row>
    <row r="219" spans="1:9" s="502" customFormat="1" ht="36" customHeight="1" x14ac:dyDescent="0.25">
      <c r="A219" s="606" t="s">
        <v>537</v>
      </c>
      <c r="B219" s="44" t="s">
        <v>29</v>
      </c>
      <c r="C219" s="44" t="s">
        <v>12</v>
      </c>
      <c r="D219" s="259" t="s">
        <v>215</v>
      </c>
      <c r="E219" s="260" t="s">
        <v>12</v>
      </c>
      <c r="F219" s="261" t="s">
        <v>666</v>
      </c>
      <c r="G219" s="44" t="s">
        <v>16</v>
      </c>
      <c r="H219" s="435">
        <f>SUM(прил8!I252)</f>
        <v>672557</v>
      </c>
      <c r="I219" s="435">
        <f>SUM(прил8!J252)</f>
        <v>672557</v>
      </c>
    </row>
    <row r="220" spans="1:9" ht="48.75" customHeight="1" x14ac:dyDescent="0.25">
      <c r="A220" s="605" t="s">
        <v>622</v>
      </c>
      <c r="B220" s="44" t="s">
        <v>29</v>
      </c>
      <c r="C220" s="44" t="s">
        <v>12</v>
      </c>
      <c r="D220" s="259" t="s">
        <v>215</v>
      </c>
      <c r="E220" s="260" t="s">
        <v>12</v>
      </c>
      <c r="F220" s="261" t="s">
        <v>448</v>
      </c>
      <c r="G220" s="44"/>
      <c r="H220" s="433">
        <f>SUM(H221)</f>
        <v>2943303</v>
      </c>
      <c r="I220" s="433">
        <f>SUM(I221)</f>
        <v>2943303</v>
      </c>
    </row>
    <row r="221" spans="1:9" ht="30.75" customHeight="1" x14ac:dyDescent="0.25">
      <c r="A221" s="606" t="s">
        <v>537</v>
      </c>
      <c r="B221" s="59" t="s">
        <v>29</v>
      </c>
      <c r="C221" s="44" t="s">
        <v>12</v>
      </c>
      <c r="D221" s="259" t="s">
        <v>215</v>
      </c>
      <c r="E221" s="260" t="s">
        <v>12</v>
      </c>
      <c r="F221" s="261" t="s">
        <v>448</v>
      </c>
      <c r="G221" s="44" t="s">
        <v>16</v>
      </c>
      <c r="H221" s="435">
        <f>SUM(прил8!I254)</f>
        <v>2943303</v>
      </c>
      <c r="I221" s="435">
        <f>SUM(прил8!J254)</f>
        <v>2943303</v>
      </c>
    </row>
    <row r="222" spans="1:9" ht="33" customHeight="1" x14ac:dyDescent="0.25">
      <c r="A222" s="3" t="s">
        <v>84</v>
      </c>
      <c r="B222" s="5" t="s">
        <v>29</v>
      </c>
      <c r="C222" s="5" t="s">
        <v>12</v>
      </c>
      <c r="D222" s="223" t="s">
        <v>215</v>
      </c>
      <c r="E222" s="224" t="s">
        <v>12</v>
      </c>
      <c r="F222" s="225" t="s">
        <v>415</v>
      </c>
      <c r="G222" s="2"/>
      <c r="H222" s="433">
        <f>SUM(H223:H225)</f>
        <v>24087319</v>
      </c>
      <c r="I222" s="433">
        <f>SUM(I223:I225)</f>
        <v>20195029</v>
      </c>
    </row>
    <row r="223" spans="1:9" ht="49.5" customHeight="1" x14ac:dyDescent="0.25">
      <c r="A223" s="84" t="s">
        <v>76</v>
      </c>
      <c r="B223" s="5" t="s">
        <v>29</v>
      </c>
      <c r="C223" s="5" t="s">
        <v>12</v>
      </c>
      <c r="D223" s="223" t="s">
        <v>215</v>
      </c>
      <c r="E223" s="224" t="s">
        <v>12</v>
      </c>
      <c r="F223" s="225" t="s">
        <v>415</v>
      </c>
      <c r="G223" s="2" t="s">
        <v>13</v>
      </c>
      <c r="H223" s="434">
        <f>SUM(прил8!I256)</f>
        <v>2278307</v>
      </c>
      <c r="I223" s="434">
        <f>SUM(прил8!J256)</f>
        <v>2278307</v>
      </c>
    </row>
    <row r="224" spans="1:9" ht="31.5" customHeight="1" x14ac:dyDescent="0.25">
      <c r="A224" s="601" t="s">
        <v>537</v>
      </c>
      <c r="B224" s="5" t="s">
        <v>29</v>
      </c>
      <c r="C224" s="5" t="s">
        <v>12</v>
      </c>
      <c r="D224" s="223" t="s">
        <v>215</v>
      </c>
      <c r="E224" s="224" t="s">
        <v>12</v>
      </c>
      <c r="F224" s="225" t="s">
        <v>415</v>
      </c>
      <c r="G224" s="2" t="s">
        <v>16</v>
      </c>
      <c r="H224" s="434">
        <f>SUM(прил8!I257)</f>
        <v>19399204</v>
      </c>
      <c r="I224" s="434">
        <f>SUM(прил8!J257)</f>
        <v>15506914</v>
      </c>
    </row>
    <row r="225" spans="1:9" ht="16.5" customHeight="1" x14ac:dyDescent="0.25">
      <c r="A225" s="3" t="s">
        <v>18</v>
      </c>
      <c r="B225" s="44" t="s">
        <v>29</v>
      </c>
      <c r="C225" s="44" t="s">
        <v>12</v>
      </c>
      <c r="D225" s="259" t="s">
        <v>215</v>
      </c>
      <c r="E225" s="260" t="s">
        <v>12</v>
      </c>
      <c r="F225" s="261" t="s">
        <v>415</v>
      </c>
      <c r="G225" s="44" t="s">
        <v>17</v>
      </c>
      <c r="H225" s="434">
        <f>SUM(прил8!I258)</f>
        <v>2409808</v>
      </c>
      <c r="I225" s="434">
        <f>SUM(прил8!J258)</f>
        <v>2409808</v>
      </c>
    </row>
    <row r="226" spans="1:9" s="502" customFormat="1" ht="32.25" customHeight="1" x14ac:dyDescent="0.25">
      <c r="A226" s="607" t="s">
        <v>659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658</v>
      </c>
      <c r="G226" s="44"/>
      <c r="H226" s="433">
        <f>SUM(H227)</f>
        <v>1243351</v>
      </c>
      <c r="I226" s="433">
        <f>SUM(I227)</f>
        <v>1243351</v>
      </c>
    </row>
    <row r="227" spans="1:9" s="502" customFormat="1" ht="33" customHeight="1" x14ac:dyDescent="0.25">
      <c r="A227" s="607" t="s">
        <v>537</v>
      </c>
      <c r="B227" s="44" t="s">
        <v>29</v>
      </c>
      <c r="C227" s="44" t="s">
        <v>12</v>
      </c>
      <c r="D227" s="259" t="s">
        <v>215</v>
      </c>
      <c r="E227" s="260" t="s">
        <v>12</v>
      </c>
      <c r="F227" s="261" t="s">
        <v>658</v>
      </c>
      <c r="G227" s="44" t="s">
        <v>16</v>
      </c>
      <c r="H227" s="435">
        <f>SUM(прил8!I260)</f>
        <v>1243351</v>
      </c>
      <c r="I227" s="435">
        <f>SUM(прил8!J260)</f>
        <v>1243351</v>
      </c>
    </row>
    <row r="228" spans="1:9" s="521" customFormat="1" ht="18.75" customHeight="1" x14ac:dyDescent="0.25">
      <c r="A228" s="3" t="s">
        <v>706</v>
      </c>
      <c r="B228" s="2" t="s">
        <v>29</v>
      </c>
      <c r="C228" s="2" t="s">
        <v>12</v>
      </c>
      <c r="D228" s="223" t="s">
        <v>215</v>
      </c>
      <c r="E228" s="224" t="s">
        <v>701</v>
      </c>
      <c r="F228" s="225" t="s">
        <v>384</v>
      </c>
      <c r="G228" s="2"/>
      <c r="H228" s="433">
        <f>SUM(H229)</f>
        <v>0</v>
      </c>
      <c r="I228" s="433">
        <f>SUM(I229)</f>
        <v>3057871</v>
      </c>
    </row>
    <row r="229" spans="1:9" s="521" customFormat="1" ht="51" customHeight="1" x14ac:dyDescent="0.25">
      <c r="A229" s="3" t="s">
        <v>821</v>
      </c>
      <c r="B229" s="2" t="s">
        <v>29</v>
      </c>
      <c r="C229" s="2" t="s">
        <v>12</v>
      </c>
      <c r="D229" s="223" t="s">
        <v>215</v>
      </c>
      <c r="E229" s="224" t="s">
        <v>701</v>
      </c>
      <c r="F229" s="225" t="s">
        <v>702</v>
      </c>
      <c r="G229" s="2"/>
      <c r="H229" s="433">
        <f>SUM(H230)</f>
        <v>0</v>
      </c>
      <c r="I229" s="433">
        <f>SUM(I230)</f>
        <v>3057871</v>
      </c>
    </row>
    <row r="230" spans="1:9" s="521" customFormat="1" ht="32.25" customHeight="1" x14ac:dyDescent="0.25">
      <c r="A230" s="607" t="s">
        <v>537</v>
      </c>
      <c r="B230" s="2" t="s">
        <v>29</v>
      </c>
      <c r="C230" s="2" t="s">
        <v>12</v>
      </c>
      <c r="D230" s="223" t="s">
        <v>215</v>
      </c>
      <c r="E230" s="224" t="s">
        <v>701</v>
      </c>
      <c r="F230" s="225" t="s">
        <v>702</v>
      </c>
      <c r="G230" s="2" t="s">
        <v>16</v>
      </c>
      <c r="H230" s="435">
        <f>SUM(прил8!I263)</f>
        <v>0</v>
      </c>
      <c r="I230" s="435">
        <f>SUM(прил8!J263)</f>
        <v>3057871</v>
      </c>
    </row>
    <row r="231" spans="1:9" s="550" customFormat="1" ht="16.5" customHeight="1" x14ac:dyDescent="0.25">
      <c r="A231" s="3" t="s">
        <v>708</v>
      </c>
      <c r="B231" s="2" t="s">
        <v>29</v>
      </c>
      <c r="C231" s="2" t="s">
        <v>12</v>
      </c>
      <c r="D231" s="223" t="s">
        <v>215</v>
      </c>
      <c r="E231" s="224" t="s">
        <v>703</v>
      </c>
      <c r="F231" s="225" t="s">
        <v>384</v>
      </c>
      <c r="G231" s="2"/>
      <c r="H231" s="433">
        <f>SUM(H232)</f>
        <v>708889</v>
      </c>
      <c r="I231" s="433">
        <f>SUM(I232)</f>
        <v>0</v>
      </c>
    </row>
    <row r="232" spans="1:9" s="550" customFormat="1" ht="48.75" customHeight="1" x14ac:dyDescent="0.25">
      <c r="A232" s="607" t="s">
        <v>724</v>
      </c>
      <c r="B232" s="2" t="s">
        <v>29</v>
      </c>
      <c r="C232" s="2" t="s">
        <v>12</v>
      </c>
      <c r="D232" s="223" t="s">
        <v>215</v>
      </c>
      <c r="E232" s="224" t="s">
        <v>703</v>
      </c>
      <c r="F232" s="225" t="s">
        <v>723</v>
      </c>
      <c r="G232" s="2"/>
      <c r="H232" s="433">
        <f>SUM(H233)</f>
        <v>708889</v>
      </c>
      <c r="I232" s="433">
        <f>SUM(I233)</f>
        <v>0</v>
      </c>
    </row>
    <row r="233" spans="1:9" s="550" customFormat="1" ht="32.25" customHeight="1" x14ac:dyDescent="0.25">
      <c r="A233" s="607" t="s">
        <v>537</v>
      </c>
      <c r="B233" s="2" t="s">
        <v>29</v>
      </c>
      <c r="C233" s="2" t="s">
        <v>12</v>
      </c>
      <c r="D233" s="223" t="s">
        <v>215</v>
      </c>
      <c r="E233" s="224" t="s">
        <v>703</v>
      </c>
      <c r="F233" s="225" t="s">
        <v>723</v>
      </c>
      <c r="G233" s="2" t="s">
        <v>16</v>
      </c>
      <c r="H233" s="435">
        <f>SUM(прил8!I266)</f>
        <v>708889</v>
      </c>
      <c r="I233" s="435">
        <f>SUM(прил8!J266)</f>
        <v>0</v>
      </c>
    </row>
    <row r="234" spans="1:9" s="521" customFormat="1" ht="18.75" customHeight="1" x14ac:dyDescent="0.25">
      <c r="A234" s="3" t="s">
        <v>707</v>
      </c>
      <c r="B234" s="2" t="s">
        <v>29</v>
      </c>
      <c r="C234" s="2" t="s">
        <v>12</v>
      </c>
      <c r="D234" s="223" t="s">
        <v>215</v>
      </c>
      <c r="E234" s="224" t="s">
        <v>704</v>
      </c>
      <c r="F234" s="225" t="s">
        <v>384</v>
      </c>
      <c r="G234" s="2"/>
      <c r="H234" s="433">
        <f>SUM(H235)</f>
        <v>0</v>
      </c>
      <c r="I234" s="433">
        <f>SUM(I235)</f>
        <v>1625009</v>
      </c>
    </row>
    <row r="235" spans="1:9" s="521" customFormat="1" ht="33.75" customHeight="1" x14ac:dyDescent="0.25">
      <c r="A235" s="3" t="s">
        <v>820</v>
      </c>
      <c r="B235" s="2" t="s">
        <v>29</v>
      </c>
      <c r="C235" s="2" t="s">
        <v>12</v>
      </c>
      <c r="D235" s="223" t="s">
        <v>215</v>
      </c>
      <c r="E235" s="224" t="s">
        <v>704</v>
      </c>
      <c r="F235" s="225" t="s">
        <v>705</v>
      </c>
      <c r="G235" s="2"/>
      <c r="H235" s="433">
        <f>SUM(H236)</f>
        <v>0</v>
      </c>
      <c r="I235" s="433">
        <f>SUM(I236)</f>
        <v>1625009</v>
      </c>
    </row>
    <row r="236" spans="1:9" s="521" customFormat="1" ht="32.25" customHeight="1" x14ac:dyDescent="0.25">
      <c r="A236" s="607" t="s">
        <v>537</v>
      </c>
      <c r="B236" s="2" t="s">
        <v>29</v>
      </c>
      <c r="C236" s="2" t="s">
        <v>12</v>
      </c>
      <c r="D236" s="223" t="s">
        <v>215</v>
      </c>
      <c r="E236" s="224" t="s">
        <v>704</v>
      </c>
      <c r="F236" s="225" t="s">
        <v>705</v>
      </c>
      <c r="G236" s="2" t="s">
        <v>16</v>
      </c>
      <c r="H236" s="435">
        <f>SUM(прил8!I269)</f>
        <v>0</v>
      </c>
      <c r="I236" s="435">
        <f>SUM(прил8!J269)</f>
        <v>1625009</v>
      </c>
    </row>
    <row r="237" spans="1:9" s="37" customFormat="1" ht="64.5" customHeight="1" x14ac:dyDescent="0.25">
      <c r="A237" s="75" t="s">
        <v>128</v>
      </c>
      <c r="B237" s="28" t="s">
        <v>29</v>
      </c>
      <c r="C237" s="42" t="s">
        <v>12</v>
      </c>
      <c r="D237" s="232" t="s">
        <v>199</v>
      </c>
      <c r="E237" s="233" t="s">
        <v>383</v>
      </c>
      <c r="F237" s="234" t="s">
        <v>384</v>
      </c>
      <c r="G237" s="28"/>
      <c r="H237" s="432">
        <f t="shared" ref="H237:I240" si="21">SUM(H238)</f>
        <v>1425500</v>
      </c>
      <c r="I237" s="432">
        <f t="shared" si="21"/>
        <v>1425500</v>
      </c>
    </row>
    <row r="238" spans="1:9" s="37" customFormat="1" ht="96" customHeight="1" x14ac:dyDescent="0.25">
      <c r="A238" s="76" t="s">
        <v>144</v>
      </c>
      <c r="B238" s="2" t="s">
        <v>29</v>
      </c>
      <c r="C238" s="35" t="s">
        <v>12</v>
      </c>
      <c r="D238" s="262" t="s">
        <v>201</v>
      </c>
      <c r="E238" s="263" t="s">
        <v>383</v>
      </c>
      <c r="F238" s="264" t="s">
        <v>384</v>
      </c>
      <c r="G238" s="2"/>
      <c r="H238" s="433">
        <f t="shared" si="21"/>
        <v>1425500</v>
      </c>
      <c r="I238" s="433">
        <f t="shared" si="21"/>
        <v>1425500</v>
      </c>
    </row>
    <row r="239" spans="1:9" s="37" customFormat="1" ht="48.75" customHeight="1" x14ac:dyDescent="0.25">
      <c r="A239" s="76" t="s">
        <v>403</v>
      </c>
      <c r="B239" s="2" t="s">
        <v>29</v>
      </c>
      <c r="C239" s="35" t="s">
        <v>12</v>
      </c>
      <c r="D239" s="262" t="s">
        <v>201</v>
      </c>
      <c r="E239" s="263" t="s">
        <v>10</v>
      </c>
      <c r="F239" s="264" t="s">
        <v>384</v>
      </c>
      <c r="G239" s="2"/>
      <c r="H239" s="433">
        <f t="shared" si="21"/>
        <v>1425500</v>
      </c>
      <c r="I239" s="433">
        <f t="shared" si="21"/>
        <v>1425500</v>
      </c>
    </row>
    <row r="240" spans="1:9" s="37" customFormat="1" ht="15.75" customHeight="1" x14ac:dyDescent="0.25">
      <c r="A240" s="3" t="s">
        <v>99</v>
      </c>
      <c r="B240" s="2" t="s">
        <v>29</v>
      </c>
      <c r="C240" s="35" t="s">
        <v>12</v>
      </c>
      <c r="D240" s="262" t="s">
        <v>201</v>
      </c>
      <c r="E240" s="263" t="s">
        <v>10</v>
      </c>
      <c r="F240" s="264" t="s">
        <v>404</v>
      </c>
      <c r="G240" s="2"/>
      <c r="H240" s="433">
        <f t="shared" si="21"/>
        <v>1425500</v>
      </c>
      <c r="I240" s="433">
        <f t="shared" si="21"/>
        <v>1425500</v>
      </c>
    </row>
    <row r="241" spans="1:9" s="37" customFormat="1" ht="31.5" customHeight="1" x14ac:dyDescent="0.25">
      <c r="A241" s="601" t="s">
        <v>537</v>
      </c>
      <c r="B241" s="2" t="s">
        <v>29</v>
      </c>
      <c r="C241" s="35" t="s">
        <v>12</v>
      </c>
      <c r="D241" s="262" t="s">
        <v>201</v>
      </c>
      <c r="E241" s="263" t="s">
        <v>10</v>
      </c>
      <c r="F241" s="264" t="s">
        <v>404</v>
      </c>
      <c r="G241" s="2" t="s">
        <v>16</v>
      </c>
      <c r="H241" s="434">
        <f>SUM(прил8!I274)</f>
        <v>1425500</v>
      </c>
      <c r="I241" s="434">
        <f>SUM(прил8!J274)</f>
        <v>1425500</v>
      </c>
    </row>
    <row r="242" spans="1:9" s="37" customFormat="1" ht="18" customHeight="1" x14ac:dyDescent="0.25">
      <c r="A242" s="86" t="s">
        <v>593</v>
      </c>
      <c r="B242" s="23" t="s">
        <v>29</v>
      </c>
      <c r="C242" s="392" t="s">
        <v>15</v>
      </c>
      <c r="D242" s="393"/>
      <c r="E242" s="394"/>
      <c r="F242" s="395"/>
      <c r="G242" s="23"/>
      <c r="H242" s="439">
        <f>SUM(+H243+H250)</f>
        <v>11454467</v>
      </c>
      <c r="I242" s="439">
        <f>SUM(+I243+I250)</f>
        <v>11454467</v>
      </c>
    </row>
    <row r="243" spans="1:9" s="37" customFormat="1" ht="31.5" customHeight="1" x14ac:dyDescent="0.25">
      <c r="A243" s="27" t="s">
        <v>141</v>
      </c>
      <c r="B243" s="28" t="s">
        <v>29</v>
      </c>
      <c r="C243" s="28" t="s">
        <v>15</v>
      </c>
      <c r="D243" s="220" t="s">
        <v>441</v>
      </c>
      <c r="E243" s="221" t="s">
        <v>383</v>
      </c>
      <c r="F243" s="222" t="s">
        <v>384</v>
      </c>
      <c r="G243" s="28"/>
      <c r="H243" s="432">
        <f t="shared" ref="H243:I244" si="22">SUM(H244)</f>
        <v>11329467</v>
      </c>
      <c r="I243" s="432">
        <f t="shared" si="22"/>
        <v>11329467</v>
      </c>
    </row>
    <row r="244" spans="1:9" s="37" customFormat="1" ht="48" customHeight="1" x14ac:dyDescent="0.25">
      <c r="A244" s="3" t="s">
        <v>146</v>
      </c>
      <c r="B244" s="44" t="s">
        <v>29</v>
      </c>
      <c r="C244" s="44" t="s">
        <v>15</v>
      </c>
      <c r="D244" s="259" t="s">
        <v>216</v>
      </c>
      <c r="E244" s="260" t="s">
        <v>383</v>
      </c>
      <c r="F244" s="261" t="s">
        <v>384</v>
      </c>
      <c r="G244" s="44"/>
      <c r="H244" s="433">
        <f>SUM(H245)</f>
        <v>11329467</v>
      </c>
      <c r="I244" s="433">
        <f t="shared" si="22"/>
        <v>11329467</v>
      </c>
    </row>
    <row r="245" spans="1:9" s="37" customFormat="1" ht="33" customHeight="1" x14ac:dyDescent="0.25">
      <c r="A245" s="3" t="s">
        <v>455</v>
      </c>
      <c r="B245" s="44" t="s">
        <v>29</v>
      </c>
      <c r="C245" s="44" t="s">
        <v>15</v>
      </c>
      <c r="D245" s="259" t="s">
        <v>216</v>
      </c>
      <c r="E245" s="260" t="s">
        <v>10</v>
      </c>
      <c r="F245" s="261" t="s">
        <v>384</v>
      </c>
      <c r="G245" s="44"/>
      <c r="H245" s="433">
        <f>SUM(H246+H248)</f>
        <v>11329467</v>
      </c>
      <c r="I245" s="433">
        <f>SUM(I246+I248)</f>
        <v>11329467</v>
      </c>
    </row>
    <row r="246" spans="1:9" s="37" customFormat="1" ht="32.25" customHeight="1" x14ac:dyDescent="0.25">
      <c r="A246" s="3" t="s">
        <v>84</v>
      </c>
      <c r="B246" s="44" t="s">
        <v>29</v>
      </c>
      <c r="C246" s="44" t="s">
        <v>15</v>
      </c>
      <c r="D246" s="259" t="s">
        <v>216</v>
      </c>
      <c r="E246" s="260" t="s">
        <v>10</v>
      </c>
      <c r="F246" s="261" t="s">
        <v>415</v>
      </c>
      <c r="G246" s="44"/>
      <c r="H246" s="433">
        <f>SUM(H247)</f>
        <v>11329467</v>
      </c>
      <c r="I246" s="433">
        <f>SUM(I247)</f>
        <v>11329467</v>
      </c>
    </row>
    <row r="247" spans="1:9" s="37" customFormat="1" ht="49.5" customHeight="1" x14ac:dyDescent="0.25">
      <c r="A247" s="84" t="s">
        <v>76</v>
      </c>
      <c r="B247" s="44" t="s">
        <v>29</v>
      </c>
      <c r="C247" s="44" t="s">
        <v>15</v>
      </c>
      <c r="D247" s="259" t="s">
        <v>216</v>
      </c>
      <c r="E247" s="260" t="s">
        <v>10</v>
      </c>
      <c r="F247" s="261" t="s">
        <v>415</v>
      </c>
      <c r="G247" s="44" t="s">
        <v>931</v>
      </c>
      <c r="H247" s="435">
        <f>SUM(прил8!I280)</f>
        <v>11329467</v>
      </c>
      <c r="I247" s="435">
        <f>SUM(прил8!J280)</f>
        <v>11329467</v>
      </c>
    </row>
    <row r="248" spans="1:9" s="37" customFormat="1" ht="31.5" customHeight="1" x14ac:dyDescent="0.25">
      <c r="A248" s="61" t="s">
        <v>933</v>
      </c>
      <c r="B248" s="44" t="s">
        <v>29</v>
      </c>
      <c r="C248" s="44" t="s">
        <v>15</v>
      </c>
      <c r="D248" s="259" t="s">
        <v>216</v>
      </c>
      <c r="E248" s="260" t="s">
        <v>10</v>
      </c>
      <c r="F248" s="261" t="s">
        <v>932</v>
      </c>
      <c r="G248" s="44"/>
      <c r="H248" s="433">
        <f>SUM(H249)</f>
        <v>0</v>
      </c>
      <c r="I248" s="433">
        <f>SUM(I249)</f>
        <v>0</v>
      </c>
    </row>
    <row r="249" spans="1:9" s="37" customFormat="1" ht="33" customHeight="1" x14ac:dyDescent="0.25">
      <c r="A249" s="101" t="s">
        <v>930</v>
      </c>
      <c r="B249" s="44" t="s">
        <v>29</v>
      </c>
      <c r="C249" s="44" t="s">
        <v>15</v>
      </c>
      <c r="D249" s="259" t="s">
        <v>216</v>
      </c>
      <c r="E249" s="260" t="s">
        <v>10</v>
      </c>
      <c r="F249" s="261" t="s">
        <v>932</v>
      </c>
      <c r="G249" s="44" t="s">
        <v>931</v>
      </c>
      <c r="H249" s="435">
        <f>SUM(прил8!I282)</f>
        <v>0</v>
      </c>
      <c r="I249" s="435">
        <f>SUM(прил8!J282)</f>
        <v>0</v>
      </c>
    </row>
    <row r="250" spans="1:9" s="37" customFormat="1" ht="64.5" customHeight="1" x14ac:dyDescent="0.25">
      <c r="A250" s="75" t="s">
        <v>128</v>
      </c>
      <c r="B250" s="28" t="s">
        <v>29</v>
      </c>
      <c r="C250" s="42" t="s">
        <v>15</v>
      </c>
      <c r="D250" s="232" t="s">
        <v>199</v>
      </c>
      <c r="E250" s="233" t="s">
        <v>383</v>
      </c>
      <c r="F250" s="234" t="s">
        <v>384</v>
      </c>
      <c r="G250" s="28"/>
      <c r="H250" s="432">
        <f t="shared" ref="H250:I253" si="23">SUM(H251)</f>
        <v>125000</v>
      </c>
      <c r="I250" s="432">
        <f t="shared" si="23"/>
        <v>125000</v>
      </c>
    </row>
    <row r="251" spans="1:9" s="37" customFormat="1" ht="94.5" customHeight="1" x14ac:dyDescent="0.25">
      <c r="A251" s="76" t="s">
        <v>144</v>
      </c>
      <c r="B251" s="2" t="s">
        <v>29</v>
      </c>
      <c r="C251" s="35" t="s">
        <v>15</v>
      </c>
      <c r="D251" s="262" t="s">
        <v>201</v>
      </c>
      <c r="E251" s="263" t="s">
        <v>383</v>
      </c>
      <c r="F251" s="264" t="s">
        <v>384</v>
      </c>
      <c r="G251" s="2"/>
      <c r="H251" s="433">
        <f t="shared" si="23"/>
        <v>125000</v>
      </c>
      <c r="I251" s="433">
        <f t="shared" si="23"/>
        <v>125000</v>
      </c>
    </row>
    <row r="252" spans="1:9" s="37" customFormat="1" ht="46.5" customHeight="1" x14ac:dyDescent="0.25">
      <c r="A252" s="76" t="s">
        <v>403</v>
      </c>
      <c r="B252" s="2" t="s">
        <v>29</v>
      </c>
      <c r="C252" s="35" t="s">
        <v>15</v>
      </c>
      <c r="D252" s="262" t="s">
        <v>201</v>
      </c>
      <c r="E252" s="263" t="s">
        <v>10</v>
      </c>
      <c r="F252" s="264" t="s">
        <v>384</v>
      </c>
      <c r="G252" s="2"/>
      <c r="H252" s="433">
        <f t="shared" si="23"/>
        <v>125000</v>
      </c>
      <c r="I252" s="433">
        <f t="shared" si="23"/>
        <v>125000</v>
      </c>
    </row>
    <row r="253" spans="1:9" s="37" customFormat="1" ht="18.75" customHeight="1" x14ac:dyDescent="0.25">
      <c r="A253" s="3" t="s">
        <v>99</v>
      </c>
      <c r="B253" s="2" t="s">
        <v>29</v>
      </c>
      <c r="C253" s="35" t="s">
        <v>15</v>
      </c>
      <c r="D253" s="262" t="s">
        <v>201</v>
      </c>
      <c r="E253" s="263" t="s">
        <v>10</v>
      </c>
      <c r="F253" s="264" t="s">
        <v>404</v>
      </c>
      <c r="G253" s="2"/>
      <c r="H253" s="433">
        <f t="shared" si="23"/>
        <v>125000</v>
      </c>
      <c r="I253" s="433">
        <f t="shared" si="23"/>
        <v>125000</v>
      </c>
    </row>
    <row r="254" spans="1:9" s="37" customFormat="1" ht="34.5" customHeight="1" x14ac:dyDescent="0.25">
      <c r="A254" s="101" t="s">
        <v>930</v>
      </c>
      <c r="B254" s="2" t="s">
        <v>29</v>
      </c>
      <c r="C254" s="35" t="s">
        <v>15</v>
      </c>
      <c r="D254" s="262" t="s">
        <v>201</v>
      </c>
      <c r="E254" s="263" t="s">
        <v>10</v>
      </c>
      <c r="F254" s="264" t="s">
        <v>404</v>
      </c>
      <c r="G254" s="2" t="s">
        <v>931</v>
      </c>
      <c r="H254" s="434">
        <f>SUM(прил8!I287)</f>
        <v>125000</v>
      </c>
      <c r="I254" s="434">
        <f>SUM(прил8!J287)</f>
        <v>125000</v>
      </c>
    </row>
    <row r="255" spans="1:9" ht="15.75" x14ac:dyDescent="0.25">
      <c r="A255" s="86" t="s">
        <v>599</v>
      </c>
      <c r="B255" s="23" t="s">
        <v>29</v>
      </c>
      <c r="C255" s="23" t="s">
        <v>29</v>
      </c>
      <c r="D255" s="217"/>
      <c r="E255" s="218"/>
      <c r="F255" s="219"/>
      <c r="G255" s="22"/>
      <c r="H255" s="439">
        <f>SUM(H256,H268)</f>
        <v>1423700</v>
      </c>
      <c r="I255" s="439">
        <f>SUM(I256,I268)</f>
        <v>1423700</v>
      </c>
    </row>
    <row r="256" spans="1:9" ht="63" x14ac:dyDescent="0.25">
      <c r="A256" s="75" t="s">
        <v>151</v>
      </c>
      <c r="B256" s="28" t="s">
        <v>29</v>
      </c>
      <c r="C256" s="28" t="s">
        <v>29</v>
      </c>
      <c r="D256" s="220" t="s">
        <v>456</v>
      </c>
      <c r="E256" s="221" t="s">
        <v>383</v>
      </c>
      <c r="F256" s="222" t="s">
        <v>384</v>
      </c>
      <c r="G256" s="28"/>
      <c r="H256" s="432">
        <f>SUM(H257,H261)</f>
        <v>1398700</v>
      </c>
      <c r="I256" s="432">
        <f>SUM(I257,I261)</f>
        <v>1398700</v>
      </c>
    </row>
    <row r="257" spans="1:9" ht="81.75" customHeight="1" x14ac:dyDescent="0.25">
      <c r="A257" s="54" t="s">
        <v>152</v>
      </c>
      <c r="B257" s="44" t="s">
        <v>29</v>
      </c>
      <c r="C257" s="44" t="s">
        <v>29</v>
      </c>
      <c r="D257" s="259" t="s">
        <v>223</v>
      </c>
      <c r="E257" s="260" t="s">
        <v>383</v>
      </c>
      <c r="F257" s="261" t="s">
        <v>384</v>
      </c>
      <c r="G257" s="44"/>
      <c r="H257" s="433">
        <f t="shared" ref="H257:I259" si="24">SUM(H258)</f>
        <v>148000</v>
      </c>
      <c r="I257" s="433">
        <f t="shared" si="24"/>
        <v>148000</v>
      </c>
    </row>
    <row r="258" spans="1:9" ht="33" customHeight="1" x14ac:dyDescent="0.25">
      <c r="A258" s="54" t="s">
        <v>457</v>
      </c>
      <c r="B258" s="44" t="s">
        <v>29</v>
      </c>
      <c r="C258" s="44" t="s">
        <v>29</v>
      </c>
      <c r="D258" s="259" t="s">
        <v>223</v>
      </c>
      <c r="E258" s="260" t="s">
        <v>10</v>
      </c>
      <c r="F258" s="261" t="s">
        <v>384</v>
      </c>
      <c r="G258" s="44"/>
      <c r="H258" s="433">
        <f t="shared" si="24"/>
        <v>148000</v>
      </c>
      <c r="I258" s="433">
        <f t="shared" si="24"/>
        <v>148000</v>
      </c>
    </row>
    <row r="259" spans="1:9" ht="15.75" x14ac:dyDescent="0.25">
      <c r="A259" s="3" t="s">
        <v>85</v>
      </c>
      <c r="B259" s="44" t="s">
        <v>29</v>
      </c>
      <c r="C259" s="44" t="s">
        <v>29</v>
      </c>
      <c r="D259" s="259" t="s">
        <v>223</v>
      </c>
      <c r="E259" s="260" t="s">
        <v>10</v>
      </c>
      <c r="F259" s="261" t="s">
        <v>458</v>
      </c>
      <c r="G259" s="44"/>
      <c r="H259" s="433">
        <f t="shared" si="24"/>
        <v>148000</v>
      </c>
      <c r="I259" s="433">
        <f t="shared" si="24"/>
        <v>148000</v>
      </c>
    </row>
    <row r="260" spans="1:9" ht="31.5" x14ac:dyDescent="0.25">
      <c r="A260" s="601" t="s">
        <v>537</v>
      </c>
      <c r="B260" s="44" t="s">
        <v>29</v>
      </c>
      <c r="C260" s="44" t="s">
        <v>29</v>
      </c>
      <c r="D260" s="259" t="s">
        <v>223</v>
      </c>
      <c r="E260" s="260" t="s">
        <v>10</v>
      </c>
      <c r="F260" s="261" t="s">
        <v>458</v>
      </c>
      <c r="G260" s="44" t="s">
        <v>16</v>
      </c>
      <c r="H260" s="435">
        <f>SUM(прил8!I365)</f>
        <v>148000</v>
      </c>
      <c r="I260" s="435">
        <f>SUM(прил8!J365)</f>
        <v>148000</v>
      </c>
    </row>
    <row r="261" spans="1:9" ht="64.5" customHeight="1" x14ac:dyDescent="0.25">
      <c r="A261" s="76" t="s">
        <v>153</v>
      </c>
      <c r="B261" s="44" t="s">
        <v>29</v>
      </c>
      <c r="C261" s="44" t="s">
        <v>29</v>
      </c>
      <c r="D261" s="259" t="s">
        <v>219</v>
      </c>
      <c r="E261" s="260" t="s">
        <v>383</v>
      </c>
      <c r="F261" s="261" t="s">
        <v>384</v>
      </c>
      <c r="G261" s="44"/>
      <c r="H261" s="433">
        <f>SUM(H262)</f>
        <v>1250700</v>
      </c>
      <c r="I261" s="433">
        <f>SUM(I262)</f>
        <v>1250700</v>
      </c>
    </row>
    <row r="262" spans="1:9" ht="32.25" customHeight="1" x14ac:dyDescent="0.25">
      <c r="A262" s="76" t="s">
        <v>459</v>
      </c>
      <c r="B262" s="44" t="s">
        <v>29</v>
      </c>
      <c r="C262" s="44" t="s">
        <v>29</v>
      </c>
      <c r="D262" s="259" t="s">
        <v>219</v>
      </c>
      <c r="E262" s="260" t="s">
        <v>10</v>
      </c>
      <c r="F262" s="261" t="s">
        <v>384</v>
      </c>
      <c r="G262" s="44"/>
      <c r="H262" s="433">
        <f>SUM(H263+H266)</f>
        <v>1250700</v>
      </c>
      <c r="I262" s="433">
        <f>SUM(I263+I266)</f>
        <v>1250700</v>
      </c>
    </row>
    <row r="263" spans="1:9" ht="18.75" customHeight="1" x14ac:dyDescent="0.25">
      <c r="A263" s="84" t="s">
        <v>460</v>
      </c>
      <c r="B263" s="2" t="s">
        <v>29</v>
      </c>
      <c r="C263" s="2" t="s">
        <v>29</v>
      </c>
      <c r="D263" s="259" t="s">
        <v>219</v>
      </c>
      <c r="E263" s="224" t="s">
        <v>10</v>
      </c>
      <c r="F263" s="225" t="s">
        <v>461</v>
      </c>
      <c r="G263" s="2"/>
      <c r="H263" s="433">
        <f>SUM(H264:H265)</f>
        <v>1180350</v>
      </c>
      <c r="I263" s="433">
        <f>SUM(I264:I265)</f>
        <v>1180350</v>
      </c>
    </row>
    <row r="264" spans="1:9" ht="31.5" x14ac:dyDescent="0.25">
      <c r="A264" s="601" t="s">
        <v>537</v>
      </c>
      <c r="B264" s="2" t="s">
        <v>29</v>
      </c>
      <c r="C264" s="2" t="s">
        <v>29</v>
      </c>
      <c r="D264" s="259" t="s">
        <v>219</v>
      </c>
      <c r="E264" s="224" t="s">
        <v>10</v>
      </c>
      <c r="F264" s="225" t="s">
        <v>461</v>
      </c>
      <c r="G264" s="2" t="s">
        <v>16</v>
      </c>
      <c r="H264" s="435">
        <f>SUM(прил8!I293)</f>
        <v>788400</v>
      </c>
      <c r="I264" s="435">
        <f>SUM(прил8!J293)</f>
        <v>788400</v>
      </c>
    </row>
    <row r="265" spans="1:9" ht="15.75" x14ac:dyDescent="0.25">
      <c r="A265" s="3" t="s">
        <v>40</v>
      </c>
      <c r="B265" s="2" t="s">
        <v>29</v>
      </c>
      <c r="C265" s="2" t="s">
        <v>29</v>
      </c>
      <c r="D265" s="259" t="s">
        <v>219</v>
      </c>
      <c r="E265" s="224" t="s">
        <v>10</v>
      </c>
      <c r="F265" s="225" t="s">
        <v>461</v>
      </c>
      <c r="G265" s="2" t="s">
        <v>39</v>
      </c>
      <c r="H265" s="435">
        <f>SUM(прил8!I369)</f>
        <v>391950</v>
      </c>
      <c r="I265" s="435">
        <f>SUM(прил8!J369)</f>
        <v>391950</v>
      </c>
    </row>
    <row r="266" spans="1:9" ht="15.75" x14ac:dyDescent="0.25">
      <c r="A266" s="603" t="s">
        <v>547</v>
      </c>
      <c r="B266" s="2" t="s">
        <v>29</v>
      </c>
      <c r="C266" s="2" t="s">
        <v>29</v>
      </c>
      <c r="D266" s="259" t="s">
        <v>219</v>
      </c>
      <c r="E266" s="224" t="s">
        <v>10</v>
      </c>
      <c r="F266" s="225" t="s">
        <v>546</v>
      </c>
      <c r="G266" s="2"/>
      <c r="H266" s="433">
        <f>SUM(H267)</f>
        <v>70350</v>
      </c>
      <c r="I266" s="433">
        <f>SUM(I267)</f>
        <v>70350</v>
      </c>
    </row>
    <row r="267" spans="1:9" ht="31.5" x14ac:dyDescent="0.25">
      <c r="A267" s="601" t="s">
        <v>537</v>
      </c>
      <c r="B267" s="2" t="s">
        <v>29</v>
      </c>
      <c r="C267" s="2" t="s">
        <v>29</v>
      </c>
      <c r="D267" s="259" t="s">
        <v>219</v>
      </c>
      <c r="E267" s="224" t="s">
        <v>10</v>
      </c>
      <c r="F267" s="225" t="s">
        <v>546</v>
      </c>
      <c r="G267" s="2" t="s">
        <v>16</v>
      </c>
      <c r="H267" s="435">
        <f>SUM(прил8!I295)</f>
        <v>70350</v>
      </c>
      <c r="I267" s="435">
        <f>SUM(прил8!J295)</f>
        <v>70350</v>
      </c>
    </row>
    <row r="268" spans="1:9" s="64" customFormat="1" ht="33.75" customHeight="1" x14ac:dyDescent="0.25">
      <c r="A268" s="75" t="s">
        <v>112</v>
      </c>
      <c r="B268" s="28" t="s">
        <v>29</v>
      </c>
      <c r="C268" s="28" t="s">
        <v>29</v>
      </c>
      <c r="D268" s="220" t="s">
        <v>398</v>
      </c>
      <c r="E268" s="221" t="s">
        <v>383</v>
      </c>
      <c r="F268" s="222" t="s">
        <v>384</v>
      </c>
      <c r="G268" s="28"/>
      <c r="H268" s="432">
        <f t="shared" ref="H268:I271" si="25">SUM(H269)</f>
        <v>25000</v>
      </c>
      <c r="I268" s="432">
        <f t="shared" si="25"/>
        <v>25000</v>
      </c>
    </row>
    <row r="269" spans="1:9" s="64" customFormat="1" ht="47.25" customHeight="1" x14ac:dyDescent="0.25">
      <c r="A269" s="76" t="s">
        <v>148</v>
      </c>
      <c r="B269" s="35" t="s">
        <v>29</v>
      </c>
      <c r="C269" s="44" t="s">
        <v>29</v>
      </c>
      <c r="D269" s="259" t="s">
        <v>218</v>
      </c>
      <c r="E269" s="260" t="s">
        <v>383</v>
      </c>
      <c r="F269" s="261" t="s">
        <v>384</v>
      </c>
      <c r="G269" s="71"/>
      <c r="H269" s="436">
        <f t="shared" si="25"/>
        <v>25000</v>
      </c>
      <c r="I269" s="436">
        <f t="shared" si="25"/>
        <v>25000</v>
      </c>
    </row>
    <row r="270" spans="1:9" s="64" customFormat="1" ht="32.25" customHeight="1" x14ac:dyDescent="0.25">
      <c r="A270" s="76" t="s">
        <v>453</v>
      </c>
      <c r="B270" s="35" t="s">
        <v>29</v>
      </c>
      <c r="C270" s="44" t="s">
        <v>29</v>
      </c>
      <c r="D270" s="259" t="s">
        <v>218</v>
      </c>
      <c r="E270" s="260" t="s">
        <v>10</v>
      </c>
      <c r="F270" s="261" t="s">
        <v>384</v>
      </c>
      <c r="G270" s="71"/>
      <c r="H270" s="436">
        <f t="shared" si="25"/>
        <v>25000</v>
      </c>
      <c r="I270" s="436">
        <f t="shared" si="25"/>
        <v>25000</v>
      </c>
    </row>
    <row r="271" spans="1:9" s="37" customFormat="1" ht="32.25" customHeight="1" x14ac:dyDescent="0.25">
      <c r="A271" s="69" t="s">
        <v>149</v>
      </c>
      <c r="B271" s="35" t="s">
        <v>29</v>
      </c>
      <c r="C271" s="44" t="s">
        <v>29</v>
      </c>
      <c r="D271" s="259" t="s">
        <v>218</v>
      </c>
      <c r="E271" s="260" t="s">
        <v>10</v>
      </c>
      <c r="F271" s="261" t="s">
        <v>454</v>
      </c>
      <c r="G271" s="71"/>
      <c r="H271" s="436">
        <f t="shared" si="25"/>
        <v>25000</v>
      </c>
      <c r="I271" s="436">
        <f t="shared" si="25"/>
        <v>25000</v>
      </c>
    </row>
    <row r="272" spans="1:9" s="37" customFormat="1" ht="30.75" customHeight="1" x14ac:dyDescent="0.25">
      <c r="A272" s="610" t="s">
        <v>537</v>
      </c>
      <c r="B272" s="44" t="s">
        <v>29</v>
      </c>
      <c r="C272" s="44" t="s">
        <v>29</v>
      </c>
      <c r="D272" s="259" t="s">
        <v>218</v>
      </c>
      <c r="E272" s="260" t="s">
        <v>10</v>
      </c>
      <c r="F272" s="261" t="s">
        <v>454</v>
      </c>
      <c r="G272" s="71" t="s">
        <v>16</v>
      </c>
      <c r="H272" s="437">
        <f>SUM(прил8!I374)</f>
        <v>25000</v>
      </c>
      <c r="I272" s="437">
        <f>SUM(прил8!J374)</f>
        <v>25000</v>
      </c>
    </row>
    <row r="273" spans="1:9" ht="15.75" x14ac:dyDescent="0.25">
      <c r="A273" s="86" t="s">
        <v>31</v>
      </c>
      <c r="B273" s="23" t="s">
        <v>29</v>
      </c>
      <c r="C273" s="23" t="s">
        <v>32</v>
      </c>
      <c r="D273" s="217"/>
      <c r="E273" s="218"/>
      <c r="F273" s="219"/>
      <c r="G273" s="22"/>
      <c r="H273" s="439">
        <f>SUM(H279,H274,H295)</f>
        <v>11967729</v>
      </c>
      <c r="I273" s="439">
        <f>SUM(I279,I274,I295)</f>
        <v>11967729</v>
      </c>
    </row>
    <row r="274" spans="1:9" s="64" customFormat="1" ht="32.25" customHeight="1" x14ac:dyDescent="0.25">
      <c r="A274" s="75" t="s">
        <v>110</v>
      </c>
      <c r="B274" s="28" t="s">
        <v>29</v>
      </c>
      <c r="C274" s="28" t="s">
        <v>32</v>
      </c>
      <c r="D274" s="220" t="s">
        <v>180</v>
      </c>
      <c r="E274" s="221" t="s">
        <v>383</v>
      </c>
      <c r="F274" s="222" t="s">
        <v>384</v>
      </c>
      <c r="G274" s="28"/>
      <c r="H274" s="432">
        <f t="shared" ref="H274:I277" si="26">SUM(H275)</f>
        <v>3000</v>
      </c>
      <c r="I274" s="432">
        <f t="shared" si="26"/>
        <v>3000</v>
      </c>
    </row>
    <row r="275" spans="1:9" s="37" customFormat="1" ht="63.75" customHeight="1" x14ac:dyDescent="0.25">
      <c r="A275" s="69" t="s">
        <v>111</v>
      </c>
      <c r="B275" s="70" t="s">
        <v>29</v>
      </c>
      <c r="C275" s="35" t="s">
        <v>32</v>
      </c>
      <c r="D275" s="262" t="s">
        <v>210</v>
      </c>
      <c r="E275" s="263" t="s">
        <v>383</v>
      </c>
      <c r="F275" s="264" t="s">
        <v>384</v>
      </c>
      <c r="G275" s="71"/>
      <c r="H275" s="436">
        <f t="shared" si="26"/>
        <v>3000</v>
      </c>
      <c r="I275" s="436">
        <f t="shared" si="26"/>
        <v>3000</v>
      </c>
    </row>
    <row r="276" spans="1:9" s="37" customFormat="1" ht="33" customHeight="1" x14ac:dyDescent="0.25">
      <c r="A276" s="69" t="s">
        <v>391</v>
      </c>
      <c r="B276" s="70" t="s">
        <v>29</v>
      </c>
      <c r="C276" s="35" t="s">
        <v>32</v>
      </c>
      <c r="D276" s="262" t="s">
        <v>210</v>
      </c>
      <c r="E276" s="263" t="s">
        <v>10</v>
      </c>
      <c r="F276" s="264" t="s">
        <v>384</v>
      </c>
      <c r="G276" s="71"/>
      <c r="H276" s="436">
        <f t="shared" si="26"/>
        <v>3000</v>
      </c>
      <c r="I276" s="436">
        <f t="shared" si="26"/>
        <v>3000</v>
      </c>
    </row>
    <row r="277" spans="1:9" s="37" customFormat="1" ht="33.75" customHeight="1" x14ac:dyDescent="0.25">
      <c r="A277" s="608" t="s">
        <v>102</v>
      </c>
      <c r="B277" s="70" t="s">
        <v>29</v>
      </c>
      <c r="C277" s="35" t="s">
        <v>32</v>
      </c>
      <c r="D277" s="262" t="s">
        <v>210</v>
      </c>
      <c r="E277" s="263" t="s">
        <v>10</v>
      </c>
      <c r="F277" s="264" t="s">
        <v>393</v>
      </c>
      <c r="G277" s="2"/>
      <c r="H277" s="433">
        <f t="shared" si="26"/>
        <v>3000</v>
      </c>
      <c r="I277" s="433">
        <f t="shared" si="26"/>
        <v>3000</v>
      </c>
    </row>
    <row r="278" spans="1:9" s="37" customFormat="1" ht="32.25" customHeight="1" x14ac:dyDescent="0.25">
      <c r="A278" s="610" t="s">
        <v>537</v>
      </c>
      <c r="B278" s="70" t="s">
        <v>29</v>
      </c>
      <c r="C278" s="35" t="s">
        <v>32</v>
      </c>
      <c r="D278" s="262" t="s">
        <v>210</v>
      </c>
      <c r="E278" s="263" t="s">
        <v>10</v>
      </c>
      <c r="F278" s="264" t="s">
        <v>393</v>
      </c>
      <c r="G278" s="71" t="s">
        <v>16</v>
      </c>
      <c r="H278" s="437">
        <f>SUM(прил8!I301)</f>
        <v>3000</v>
      </c>
      <c r="I278" s="437">
        <f>SUM(прил8!J301)</f>
        <v>3000</v>
      </c>
    </row>
    <row r="279" spans="1:9" ht="36" customHeight="1" x14ac:dyDescent="0.25">
      <c r="A279" s="27" t="s">
        <v>141</v>
      </c>
      <c r="B279" s="28" t="s">
        <v>29</v>
      </c>
      <c r="C279" s="28" t="s">
        <v>32</v>
      </c>
      <c r="D279" s="220" t="s">
        <v>441</v>
      </c>
      <c r="E279" s="221" t="s">
        <v>383</v>
      </c>
      <c r="F279" s="222" t="s">
        <v>384</v>
      </c>
      <c r="G279" s="28"/>
      <c r="H279" s="432">
        <f>SUM(H284+H280)</f>
        <v>11936029</v>
      </c>
      <c r="I279" s="432">
        <f>SUM(I284+I280)</f>
        <v>11936029</v>
      </c>
    </row>
    <row r="280" spans="1:9" s="572" customFormat="1" ht="36" customHeight="1" x14ac:dyDescent="0.25">
      <c r="A280" s="76" t="s">
        <v>147</v>
      </c>
      <c r="B280" s="2" t="s">
        <v>29</v>
      </c>
      <c r="C280" s="2" t="s">
        <v>32</v>
      </c>
      <c r="D280" s="259" t="s">
        <v>217</v>
      </c>
      <c r="E280" s="260" t="s">
        <v>383</v>
      </c>
      <c r="F280" s="261" t="s">
        <v>384</v>
      </c>
      <c r="G280" s="44"/>
      <c r="H280" s="433">
        <f t="shared" ref="H280:I282" si="27">SUM(H281)</f>
        <v>82000</v>
      </c>
      <c r="I280" s="433">
        <f t="shared" si="27"/>
        <v>82000</v>
      </c>
    </row>
    <row r="281" spans="1:9" s="572" customFormat="1" ht="36" customHeight="1" x14ac:dyDescent="0.25">
      <c r="A281" s="76" t="s">
        <v>449</v>
      </c>
      <c r="B281" s="2" t="s">
        <v>29</v>
      </c>
      <c r="C281" s="2" t="s">
        <v>32</v>
      </c>
      <c r="D281" s="259" t="s">
        <v>217</v>
      </c>
      <c r="E281" s="260" t="s">
        <v>10</v>
      </c>
      <c r="F281" s="261" t="s">
        <v>384</v>
      </c>
      <c r="G281" s="44"/>
      <c r="H281" s="433">
        <f t="shared" si="27"/>
        <v>82000</v>
      </c>
      <c r="I281" s="433">
        <f t="shared" si="27"/>
        <v>82000</v>
      </c>
    </row>
    <row r="282" spans="1:9" s="572" customFormat="1" ht="17.25" customHeight="1" x14ac:dyDescent="0.25">
      <c r="A282" s="608" t="s">
        <v>450</v>
      </c>
      <c r="B282" s="2" t="s">
        <v>29</v>
      </c>
      <c r="C282" s="2" t="s">
        <v>32</v>
      </c>
      <c r="D282" s="259" t="s">
        <v>217</v>
      </c>
      <c r="E282" s="260" t="s">
        <v>10</v>
      </c>
      <c r="F282" s="261" t="s">
        <v>451</v>
      </c>
      <c r="G282" s="44"/>
      <c r="H282" s="433">
        <f t="shared" si="27"/>
        <v>82000</v>
      </c>
      <c r="I282" s="433">
        <f t="shared" si="27"/>
        <v>82000</v>
      </c>
    </row>
    <row r="283" spans="1:9" s="572" customFormat="1" ht="36" customHeight="1" x14ac:dyDescent="0.25">
      <c r="A283" s="601" t="s">
        <v>537</v>
      </c>
      <c r="B283" s="2" t="s">
        <v>29</v>
      </c>
      <c r="C283" s="2" t="s">
        <v>32</v>
      </c>
      <c r="D283" s="223" t="s">
        <v>217</v>
      </c>
      <c r="E283" s="224" t="s">
        <v>10</v>
      </c>
      <c r="F283" s="225" t="s">
        <v>451</v>
      </c>
      <c r="G283" s="2" t="s">
        <v>16</v>
      </c>
      <c r="H283" s="435">
        <f>SUM(прил8!I306)</f>
        <v>82000</v>
      </c>
      <c r="I283" s="435">
        <f>SUM(прил8!J306)</f>
        <v>82000</v>
      </c>
    </row>
    <row r="284" spans="1:9" ht="49.5" customHeight="1" x14ac:dyDescent="0.25">
      <c r="A284" s="3" t="s">
        <v>154</v>
      </c>
      <c r="B284" s="2" t="s">
        <v>29</v>
      </c>
      <c r="C284" s="2" t="s">
        <v>32</v>
      </c>
      <c r="D284" s="223" t="s">
        <v>220</v>
      </c>
      <c r="E284" s="224" t="s">
        <v>383</v>
      </c>
      <c r="F284" s="225" t="s">
        <v>384</v>
      </c>
      <c r="G284" s="2"/>
      <c r="H284" s="433">
        <f>SUM(H285+H292)</f>
        <v>11854029</v>
      </c>
      <c r="I284" s="433">
        <f>SUM(I285+I292)</f>
        <v>11854029</v>
      </c>
    </row>
    <row r="285" spans="1:9" ht="34.5" customHeight="1" x14ac:dyDescent="0.25">
      <c r="A285" s="3" t="s">
        <v>462</v>
      </c>
      <c r="B285" s="2" t="s">
        <v>29</v>
      </c>
      <c r="C285" s="2" t="s">
        <v>32</v>
      </c>
      <c r="D285" s="223" t="s">
        <v>220</v>
      </c>
      <c r="E285" s="224" t="s">
        <v>10</v>
      </c>
      <c r="F285" s="225" t="s">
        <v>384</v>
      </c>
      <c r="G285" s="2"/>
      <c r="H285" s="433">
        <f>SUM(H286+H288)</f>
        <v>10116039</v>
      </c>
      <c r="I285" s="433">
        <f>SUM(I286+I288)</f>
        <v>10116039</v>
      </c>
    </row>
    <row r="286" spans="1:9" ht="33" customHeight="1" x14ac:dyDescent="0.25">
      <c r="A286" s="3" t="s">
        <v>155</v>
      </c>
      <c r="B286" s="2" t="s">
        <v>29</v>
      </c>
      <c r="C286" s="2" t="s">
        <v>32</v>
      </c>
      <c r="D286" s="223" t="s">
        <v>220</v>
      </c>
      <c r="E286" s="224" t="s">
        <v>10</v>
      </c>
      <c r="F286" s="225" t="s">
        <v>463</v>
      </c>
      <c r="G286" s="2"/>
      <c r="H286" s="433">
        <f>SUM(H287)</f>
        <v>99395</v>
      </c>
      <c r="I286" s="433">
        <f>SUM(I287)</f>
        <v>99395</v>
      </c>
    </row>
    <row r="287" spans="1:9" ht="47.25" x14ac:dyDescent="0.25">
      <c r="A287" s="84" t="s">
        <v>76</v>
      </c>
      <c r="B287" s="2" t="s">
        <v>29</v>
      </c>
      <c r="C287" s="2" t="s">
        <v>32</v>
      </c>
      <c r="D287" s="223" t="s">
        <v>220</v>
      </c>
      <c r="E287" s="224" t="s">
        <v>10</v>
      </c>
      <c r="F287" s="225" t="s">
        <v>463</v>
      </c>
      <c r="G287" s="2" t="s">
        <v>13</v>
      </c>
      <c r="H287" s="435">
        <f>SUM(прил8!I310)</f>
        <v>99395</v>
      </c>
      <c r="I287" s="435">
        <f>SUM(прил8!J310)</f>
        <v>99395</v>
      </c>
    </row>
    <row r="288" spans="1:9" ht="31.5" x14ac:dyDescent="0.25">
      <c r="A288" s="3" t="s">
        <v>84</v>
      </c>
      <c r="B288" s="44" t="s">
        <v>29</v>
      </c>
      <c r="C288" s="44" t="s">
        <v>32</v>
      </c>
      <c r="D288" s="259" t="s">
        <v>220</v>
      </c>
      <c r="E288" s="260" t="s">
        <v>10</v>
      </c>
      <c r="F288" s="261" t="s">
        <v>415</v>
      </c>
      <c r="G288" s="44"/>
      <c r="H288" s="433">
        <f>SUM(H289:H291)</f>
        <v>10016644</v>
      </c>
      <c r="I288" s="433">
        <f>SUM(I289:I291)</f>
        <v>10016644</v>
      </c>
    </row>
    <row r="289" spans="1:9" ht="48" customHeight="1" x14ac:dyDescent="0.25">
      <c r="A289" s="84" t="s">
        <v>76</v>
      </c>
      <c r="B289" s="2" t="s">
        <v>29</v>
      </c>
      <c r="C289" s="2" t="s">
        <v>32</v>
      </c>
      <c r="D289" s="223" t="s">
        <v>220</v>
      </c>
      <c r="E289" s="224" t="s">
        <v>10</v>
      </c>
      <c r="F289" s="225" t="s">
        <v>415</v>
      </c>
      <c r="G289" s="2" t="s">
        <v>13</v>
      </c>
      <c r="H289" s="435">
        <f>SUM(прил8!I312)</f>
        <v>8730924</v>
      </c>
      <c r="I289" s="435">
        <f>SUM(прил8!J312)</f>
        <v>8730924</v>
      </c>
    </row>
    <row r="290" spans="1:9" ht="31.5" x14ac:dyDescent="0.25">
      <c r="A290" s="601" t="s">
        <v>537</v>
      </c>
      <c r="B290" s="2" t="s">
        <v>29</v>
      </c>
      <c r="C290" s="2" t="s">
        <v>32</v>
      </c>
      <c r="D290" s="223" t="s">
        <v>220</v>
      </c>
      <c r="E290" s="224" t="s">
        <v>10</v>
      </c>
      <c r="F290" s="225" t="s">
        <v>415</v>
      </c>
      <c r="G290" s="2" t="s">
        <v>16</v>
      </c>
      <c r="H290" s="435">
        <f>SUM(прил8!I313)</f>
        <v>1281429</v>
      </c>
      <c r="I290" s="435">
        <f>SUM(прил8!J313)</f>
        <v>1281429</v>
      </c>
    </row>
    <row r="291" spans="1:9" ht="15.75" x14ac:dyDescent="0.25">
      <c r="A291" s="3" t="s">
        <v>18</v>
      </c>
      <c r="B291" s="2" t="s">
        <v>29</v>
      </c>
      <c r="C291" s="2" t="s">
        <v>32</v>
      </c>
      <c r="D291" s="223" t="s">
        <v>220</v>
      </c>
      <c r="E291" s="224" t="s">
        <v>10</v>
      </c>
      <c r="F291" s="225" t="s">
        <v>415</v>
      </c>
      <c r="G291" s="2" t="s">
        <v>17</v>
      </c>
      <c r="H291" s="435">
        <f>SUM(прил8!I314)</f>
        <v>4291</v>
      </c>
      <c r="I291" s="435">
        <f>SUM(прил8!J314)</f>
        <v>4291</v>
      </c>
    </row>
    <row r="292" spans="1:9" ht="63" x14ac:dyDescent="0.25">
      <c r="A292" s="3" t="s">
        <v>663</v>
      </c>
      <c r="B292" s="2" t="s">
        <v>29</v>
      </c>
      <c r="C292" s="2" t="s">
        <v>32</v>
      </c>
      <c r="D292" s="223" t="s">
        <v>220</v>
      </c>
      <c r="E292" s="224" t="s">
        <v>12</v>
      </c>
      <c r="F292" s="225" t="s">
        <v>384</v>
      </c>
      <c r="G292" s="2"/>
      <c r="H292" s="433">
        <f>SUM(H293)</f>
        <v>1737990</v>
      </c>
      <c r="I292" s="433">
        <f>SUM(I293)</f>
        <v>1737990</v>
      </c>
    </row>
    <row r="293" spans="1:9" ht="31.5" customHeight="1" x14ac:dyDescent="0.25">
      <c r="A293" s="3" t="s">
        <v>75</v>
      </c>
      <c r="B293" s="2" t="s">
        <v>29</v>
      </c>
      <c r="C293" s="2" t="s">
        <v>32</v>
      </c>
      <c r="D293" s="223" t="s">
        <v>220</v>
      </c>
      <c r="E293" s="224" t="s">
        <v>12</v>
      </c>
      <c r="F293" s="225" t="s">
        <v>388</v>
      </c>
      <c r="G293" s="2"/>
      <c r="H293" s="433">
        <f>SUM(H294:H294)</f>
        <v>1737990</v>
      </c>
      <c r="I293" s="433">
        <f>SUM(I294:I294)</f>
        <v>1737990</v>
      </c>
    </row>
    <row r="294" spans="1:9" ht="47.25" x14ac:dyDescent="0.25">
      <c r="A294" s="84" t="s">
        <v>76</v>
      </c>
      <c r="B294" s="2" t="s">
        <v>29</v>
      </c>
      <c r="C294" s="2" t="s">
        <v>32</v>
      </c>
      <c r="D294" s="223" t="s">
        <v>220</v>
      </c>
      <c r="E294" s="224" t="s">
        <v>12</v>
      </c>
      <c r="F294" s="225" t="s">
        <v>388</v>
      </c>
      <c r="G294" s="2" t="s">
        <v>13</v>
      </c>
      <c r="H294" s="434">
        <f>SUM(прил8!I317)</f>
        <v>1737990</v>
      </c>
      <c r="I294" s="434">
        <f>SUM(прил8!J317)</f>
        <v>1737990</v>
      </c>
    </row>
    <row r="295" spans="1:9" s="37" customFormat="1" ht="65.25" customHeight="1" x14ac:dyDescent="0.25">
      <c r="A295" s="75" t="s">
        <v>128</v>
      </c>
      <c r="B295" s="28" t="s">
        <v>29</v>
      </c>
      <c r="C295" s="42" t="s">
        <v>32</v>
      </c>
      <c r="D295" s="232" t="s">
        <v>199</v>
      </c>
      <c r="E295" s="233" t="s">
        <v>383</v>
      </c>
      <c r="F295" s="234" t="s">
        <v>384</v>
      </c>
      <c r="G295" s="28"/>
      <c r="H295" s="432">
        <f t="shared" ref="H295:I298" si="28">SUM(H296)</f>
        <v>28700</v>
      </c>
      <c r="I295" s="432">
        <f t="shared" si="28"/>
        <v>28700</v>
      </c>
    </row>
    <row r="296" spans="1:9" s="37" customFormat="1" ht="98.25" customHeight="1" x14ac:dyDescent="0.25">
      <c r="A296" s="76" t="s">
        <v>144</v>
      </c>
      <c r="B296" s="2" t="s">
        <v>29</v>
      </c>
      <c r="C296" s="35" t="s">
        <v>32</v>
      </c>
      <c r="D296" s="262" t="s">
        <v>201</v>
      </c>
      <c r="E296" s="263" t="s">
        <v>383</v>
      </c>
      <c r="F296" s="264" t="s">
        <v>384</v>
      </c>
      <c r="G296" s="2"/>
      <c r="H296" s="433">
        <f t="shared" si="28"/>
        <v>28700</v>
      </c>
      <c r="I296" s="433">
        <f t="shared" si="28"/>
        <v>28700</v>
      </c>
    </row>
    <row r="297" spans="1:9" s="37" customFormat="1" ht="49.5" customHeight="1" x14ac:dyDescent="0.25">
      <c r="A297" s="76" t="s">
        <v>403</v>
      </c>
      <c r="B297" s="2" t="s">
        <v>29</v>
      </c>
      <c r="C297" s="35" t="s">
        <v>32</v>
      </c>
      <c r="D297" s="262" t="s">
        <v>201</v>
      </c>
      <c r="E297" s="263" t="s">
        <v>10</v>
      </c>
      <c r="F297" s="264" t="s">
        <v>384</v>
      </c>
      <c r="G297" s="2"/>
      <c r="H297" s="433">
        <f t="shared" si="28"/>
        <v>28700</v>
      </c>
      <c r="I297" s="433">
        <f t="shared" si="28"/>
        <v>28700</v>
      </c>
    </row>
    <row r="298" spans="1:9" s="37" customFormat="1" ht="15.75" customHeight="1" x14ac:dyDescent="0.25">
      <c r="A298" s="3" t="s">
        <v>99</v>
      </c>
      <c r="B298" s="2" t="s">
        <v>29</v>
      </c>
      <c r="C298" s="35" t="s">
        <v>32</v>
      </c>
      <c r="D298" s="262" t="s">
        <v>201</v>
      </c>
      <c r="E298" s="263" t="s">
        <v>10</v>
      </c>
      <c r="F298" s="264" t="s">
        <v>404</v>
      </c>
      <c r="G298" s="2"/>
      <c r="H298" s="433">
        <f t="shared" si="28"/>
        <v>28700</v>
      </c>
      <c r="I298" s="433">
        <f t="shared" si="28"/>
        <v>28700</v>
      </c>
    </row>
    <row r="299" spans="1:9" s="37" customFormat="1" ht="31.5" customHeight="1" x14ac:dyDescent="0.25">
      <c r="A299" s="601" t="s">
        <v>537</v>
      </c>
      <c r="B299" s="2" t="s">
        <v>29</v>
      </c>
      <c r="C299" s="35" t="s">
        <v>32</v>
      </c>
      <c r="D299" s="262" t="s">
        <v>201</v>
      </c>
      <c r="E299" s="263" t="s">
        <v>10</v>
      </c>
      <c r="F299" s="264" t="s">
        <v>404</v>
      </c>
      <c r="G299" s="2" t="s">
        <v>16</v>
      </c>
      <c r="H299" s="434">
        <f>SUM(прил8!I322)</f>
        <v>28700</v>
      </c>
      <c r="I299" s="434">
        <f>SUM(прил8!J322)</f>
        <v>28700</v>
      </c>
    </row>
    <row r="300" spans="1:9" ht="15.75" x14ac:dyDescent="0.25">
      <c r="A300" s="74" t="s">
        <v>33</v>
      </c>
      <c r="B300" s="16" t="s">
        <v>35</v>
      </c>
      <c r="C300" s="16"/>
      <c r="D300" s="214"/>
      <c r="E300" s="215"/>
      <c r="F300" s="216"/>
      <c r="G300" s="15"/>
      <c r="H300" s="485">
        <f>SUM(H301,H325)</f>
        <v>33456169</v>
      </c>
      <c r="I300" s="485">
        <f>SUM(I301,I325)</f>
        <v>33456169</v>
      </c>
    </row>
    <row r="301" spans="1:9" ht="15.75" x14ac:dyDescent="0.25">
      <c r="A301" s="86" t="s">
        <v>34</v>
      </c>
      <c r="B301" s="23" t="s">
        <v>35</v>
      </c>
      <c r="C301" s="23" t="s">
        <v>10</v>
      </c>
      <c r="D301" s="217"/>
      <c r="E301" s="218"/>
      <c r="F301" s="219"/>
      <c r="G301" s="22"/>
      <c r="H301" s="439">
        <f>SUM(H302+H315+H320)</f>
        <v>26469190</v>
      </c>
      <c r="I301" s="439">
        <f>SUM(I302+I315+I320)</f>
        <v>26469190</v>
      </c>
    </row>
    <row r="302" spans="1:9" ht="33.75" customHeight="1" x14ac:dyDescent="0.25">
      <c r="A302" s="27" t="s">
        <v>150</v>
      </c>
      <c r="B302" s="28" t="s">
        <v>35</v>
      </c>
      <c r="C302" s="28" t="s">
        <v>10</v>
      </c>
      <c r="D302" s="220" t="s">
        <v>221</v>
      </c>
      <c r="E302" s="221" t="s">
        <v>383</v>
      </c>
      <c r="F302" s="222" t="s">
        <v>384</v>
      </c>
      <c r="G302" s="31"/>
      <c r="H302" s="432">
        <f>SUM(H303,H309)</f>
        <v>26390310</v>
      </c>
      <c r="I302" s="432">
        <f>SUM(I303,I309)</f>
        <v>26390310</v>
      </c>
    </row>
    <row r="303" spans="1:9" ht="35.25" customHeight="1" x14ac:dyDescent="0.25">
      <c r="A303" s="84" t="s">
        <v>156</v>
      </c>
      <c r="B303" s="2" t="s">
        <v>35</v>
      </c>
      <c r="C303" s="2" t="s">
        <v>10</v>
      </c>
      <c r="D303" s="223" t="s">
        <v>224</v>
      </c>
      <c r="E303" s="224" t="s">
        <v>383</v>
      </c>
      <c r="F303" s="225" t="s">
        <v>384</v>
      </c>
      <c r="G303" s="2"/>
      <c r="H303" s="433">
        <f>SUM(H304)</f>
        <v>13698677</v>
      </c>
      <c r="I303" s="433">
        <f>SUM(I304)</f>
        <v>13698677</v>
      </c>
    </row>
    <row r="304" spans="1:9" ht="18" customHeight="1" x14ac:dyDescent="0.25">
      <c r="A304" s="84" t="s">
        <v>464</v>
      </c>
      <c r="B304" s="2" t="s">
        <v>35</v>
      </c>
      <c r="C304" s="2" t="s">
        <v>10</v>
      </c>
      <c r="D304" s="223" t="s">
        <v>224</v>
      </c>
      <c r="E304" s="224" t="s">
        <v>10</v>
      </c>
      <c r="F304" s="225" t="s">
        <v>384</v>
      </c>
      <c r="G304" s="2"/>
      <c r="H304" s="433">
        <f>SUM(H305)</f>
        <v>13698677</v>
      </c>
      <c r="I304" s="433">
        <f>SUM(I305)</f>
        <v>13698677</v>
      </c>
    </row>
    <row r="305" spans="1:9" ht="32.25" customHeight="1" x14ac:dyDescent="0.25">
      <c r="A305" s="3" t="s">
        <v>84</v>
      </c>
      <c r="B305" s="2" t="s">
        <v>35</v>
      </c>
      <c r="C305" s="2" t="s">
        <v>10</v>
      </c>
      <c r="D305" s="223" t="s">
        <v>224</v>
      </c>
      <c r="E305" s="224" t="s">
        <v>10</v>
      </c>
      <c r="F305" s="225" t="s">
        <v>415</v>
      </c>
      <c r="G305" s="2"/>
      <c r="H305" s="433">
        <f>SUM(H306:H308)</f>
        <v>13698677</v>
      </c>
      <c r="I305" s="433">
        <f>SUM(I306:I308)</f>
        <v>13698677</v>
      </c>
    </row>
    <row r="306" spans="1:9" ht="47.25" x14ac:dyDescent="0.25">
      <c r="A306" s="84" t="s">
        <v>76</v>
      </c>
      <c r="B306" s="2" t="s">
        <v>35</v>
      </c>
      <c r="C306" s="2" t="s">
        <v>10</v>
      </c>
      <c r="D306" s="223" t="s">
        <v>224</v>
      </c>
      <c r="E306" s="224" t="s">
        <v>10</v>
      </c>
      <c r="F306" s="225" t="s">
        <v>415</v>
      </c>
      <c r="G306" s="2" t="s">
        <v>13</v>
      </c>
      <c r="H306" s="435">
        <f>SUM(прил8!I381)</f>
        <v>12786179</v>
      </c>
      <c r="I306" s="435">
        <f>SUM(прил8!J381)</f>
        <v>12786179</v>
      </c>
    </row>
    <row r="307" spans="1:9" ht="31.5" x14ac:dyDescent="0.25">
      <c r="A307" s="601" t="s">
        <v>537</v>
      </c>
      <c r="B307" s="2" t="s">
        <v>35</v>
      </c>
      <c r="C307" s="2" t="s">
        <v>10</v>
      </c>
      <c r="D307" s="223" t="s">
        <v>224</v>
      </c>
      <c r="E307" s="224" t="s">
        <v>10</v>
      </c>
      <c r="F307" s="225" t="s">
        <v>415</v>
      </c>
      <c r="G307" s="2" t="s">
        <v>16</v>
      </c>
      <c r="H307" s="435">
        <f>SUM(прил8!I382)</f>
        <v>880434</v>
      </c>
      <c r="I307" s="435">
        <f>SUM(прил8!J382)</f>
        <v>880434</v>
      </c>
    </row>
    <row r="308" spans="1:9" ht="15.75" x14ac:dyDescent="0.25">
      <c r="A308" s="3" t="s">
        <v>18</v>
      </c>
      <c r="B308" s="2" t="s">
        <v>35</v>
      </c>
      <c r="C308" s="2" t="s">
        <v>10</v>
      </c>
      <c r="D308" s="223" t="s">
        <v>224</v>
      </c>
      <c r="E308" s="224" t="s">
        <v>10</v>
      </c>
      <c r="F308" s="225" t="s">
        <v>415</v>
      </c>
      <c r="G308" s="2" t="s">
        <v>17</v>
      </c>
      <c r="H308" s="435">
        <f>SUM(прил8!I383)</f>
        <v>32064</v>
      </c>
      <c r="I308" s="435">
        <f>SUM(прил8!J383)</f>
        <v>32064</v>
      </c>
    </row>
    <row r="309" spans="1:9" ht="34.5" customHeight="1" x14ac:dyDescent="0.25">
      <c r="A309" s="3" t="s">
        <v>157</v>
      </c>
      <c r="B309" s="2" t="s">
        <v>35</v>
      </c>
      <c r="C309" s="2" t="s">
        <v>10</v>
      </c>
      <c r="D309" s="223" t="s">
        <v>465</v>
      </c>
      <c r="E309" s="224" t="s">
        <v>383</v>
      </c>
      <c r="F309" s="225" t="s">
        <v>384</v>
      </c>
      <c r="G309" s="2"/>
      <c r="H309" s="433">
        <f>SUM(H310)</f>
        <v>12691633</v>
      </c>
      <c r="I309" s="433">
        <f>SUM(I310)</f>
        <v>12691633</v>
      </c>
    </row>
    <row r="310" spans="1:9" ht="18" customHeight="1" x14ac:dyDescent="0.25">
      <c r="A310" s="3" t="s">
        <v>466</v>
      </c>
      <c r="B310" s="2" t="s">
        <v>35</v>
      </c>
      <c r="C310" s="2" t="s">
        <v>10</v>
      </c>
      <c r="D310" s="223" t="s">
        <v>225</v>
      </c>
      <c r="E310" s="224" t="s">
        <v>10</v>
      </c>
      <c r="F310" s="225" t="s">
        <v>384</v>
      </c>
      <c r="G310" s="2"/>
      <c r="H310" s="433">
        <f>SUM(H311)</f>
        <v>12691633</v>
      </c>
      <c r="I310" s="433">
        <f>SUM(I311)</f>
        <v>12691633</v>
      </c>
    </row>
    <row r="311" spans="1:9" ht="32.25" customHeight="1" x14ac:dyDescent="0.25">
      <c r="A311" s="3" t="s">
        <v>84</v>
      </c>
      <c r="B311" s="2" t="s">
        <v>35</v>
      </c>
      <c r="C311" s="2" t="s">
        <v>10</v>
      </c>
      <c r="D311" s="223" t="s">
        <v>225</v>
      </c>
      <c r="E311" s="224" t="s">
        <v>10</v>
      </c>
      <c r="F311" s="225" t="s">
        <v>415</v>
      </c>
      <c r="G311" s="2"/>
      <c r="H311" s="433">
        <f>SUM(H312:H314)</f>
        <v>12691633</v>
      </c>
      <c r="I311" s="433">
        <f>SUM(I312:I314)</f>
        <v>12691633</v>
      </c>
    </row>
    <row r="312" spans="1:9" ht="48.75" customHeight="1" x14ac:dyDescent="0.25">
      <c r="A312" s="84" t="s">
        <v>76</v>
      </c>
      <c r="B312" s="2" t="s">
        <v>35</v>
      </c>
      <c r="C312" s="2" t="s">
        <v>10</v>
      </c>
      <c r="D312" s="223" t="s">
        <v>225</v>
      </c>
      <c r="E312" s="224" t="s">
        <v>10</v>
      </c>
      <c r="F312" s="225" t="s">
        <v>415</v>
      </c>
      <c r="G312" s="2" t="s">
        <v>13</v>
      </c>
      <c r="H312" s="435">
        <f>SUM(прил8!I387)</f>
        <v>12027043</v>
      </c>
      <c r="I312" s="435">
        <f>SUM(прил8!J387)</f>
        <v>12027043</v>
      </c>
    </row>
    <row r="313" spans="1:9" ht="31.5" customHeight="1" x14ac:dyDescent="0.25">
      <c r="A313" s="601" t="s">
        <v>537</v>
      </c>
      <c r="B313" s="2" t="s">
        <v>35</v>
      </c>
      <c r="C313" s="2" t="s">
        <v>10</v>
      </c>
      <c r="D313" s="223" t="s">
        <v>225</v>
      </c>
      <c r="E313" s="224" t="s">
        <v>10</v>
      </c>
      <c r="F313" s="225" t="s">
        <v>415</v>
      </c>
      <c r="G313" s="2" t="s">
        <v>16</v>
      </c>
      <c r="H313" s="435">
        <f>SUM(прил8!I388)</f>
        <v>655744</v>
      </c>
      <c r="I313" s="435">
        <f>SUM(прил8!J388)</f>
        <v>655744</v>
      </c>
    </row>
    <row r="314" spans="1:9" ht="17.25" customHeight="1" x14ac:dyDescent="0.25">
      <c r="A314" s="3" t="s">
        <v>18</v>
      </c>
      <c r="B314" s="2" t="s">
        <v>35</v>
      </c>
      <c r="C314" s="2" t="s">
        <v>10</v>
      </c>
      <c r="D314" s="223" t="s">
        <v>225</v>
      </c>
      <c r="E314" s="224" t="s">
        <v>10</v>
      </c>
      <c r="F314" s="225" t="s">
        <v>415</v>
      </c>
      <c r="G314" s="2" t="s">
        <v>17</v>
      </c>
      <c r="H314" s="435">
        <f>SUM(прил8!I389)</f>
        <v>8846</v>
      </c>
      <c r="I314" s="435">
        <f>SUM(прил8!J389)</f>
        <v>8846</v>
      </c>
    </row>
    <row r="315" spans="1:9" s="37" customFormat="1" ht="65.25" customHeight="1" x14ac:dyDescent="0.25">
      <c r="A315" s="75" t="s">
        <v>128</v>
      </c>
      <c r="B315" s="28" t="s">
        <v>35</v>
      </c>
      <c r="C315" s="42" t="s">
        <v>10</v>
      </c>
      <c r="D315" s="232" t="s">
        <v>199</v>
      </c>
      <c r="E315" s="233" t="s">
        <v>383</v>
      </c>
      <c r="F315" s="234" t="s">
        <v>384</v>
      </c>
      <c r="G315" s="28"/>
      <c r="H315" s="432">
        <f t="shared" ref="H315:I318" si="29">SUM(H316)</f>
        <v>53880</v>
      </c>
      <c r="I315" s="432">
        <f t="shared" si="29"/>
        <v>53880</v>
      </c>
    </row>
    <row r="316" spans="1:9" s="37" customFormat="1" ht="98.25" customHeight="1" x14ac:dyDescent="0.25">
      <c r="A316" s="76" t="s">
        <v>144</v>
      </c>
      <c r="B316" s="2" t="s">
        <v>35</v>
      </c>
      <c r="C316" s="35" t="s">
        <v>10</v>
      </c>
      <c r="D316" s="262" t="s">
        <v>201</v>
      </c>
      <c r="E316" s="263" t="s">
        <v>383</v>
      </c>
      <c r="F316" s="264" t="s">
        <v>384</v>
      </c>
      <c r="G316" s="2"/>
      <c r="H316" s="433">
        <f t="shared" si="29"/>
        <v>53880</v>
      </c>
      <c r="I316" s="433">
        <f t="shared" si="29"/>
        <v>53880</v>
      </c>
    </row>
    <row r="317" spans="1:9" s="37" customFormat="1" ht="49.5" customHeight="1" x14ac:dyDescent="0.25">
      <c r="A317" s="76" t="s">
        <v>403</v>
      </c>
      <c r="B317" s="2" t="s">
        <v>35</v>
      </c>
      <c r="C317" s="35" t="s">
        <v>10</v>
      </c>
      <c r="D317" s="262" t="s">
        <v>201</v>
      </c>
      <c r="E317" s="263" t="s">
        <v>10</v>
      </c>
      <c r="F317" s="264" t="s">
        <v>384</v>
      </c>
      <c r="G317" s="2"/>
      <c r="H317" s="433">
        <f t="shared" si="29"/>
        <v>53880</v>
      </c>
      <c r="I317" s="433">
        <f t="shared" si="29"/>
        <v>53880</v>
      </c>
    </row>
    <row r="318" spans="1:9" s="37" customFormat="1" ht="15.75" customHeight="1" x14ac:dyDescent="0.25">
      <c r="A318" s="3" t="s">
        <v>99</v>
      </c>
      <c r="B318" s="2" t="s">
        <v>35</v>
      </c>
      <c r="C318" s="35" t="s">
        <v>10</v>
      </c>
      <c r="D318" s="262" t="s">
        <v>201</v>
      </c>
      <c r="E318" s="263" t="s">
        <v>10</v>
      </c>
      <c r="F318" s="264" t="s">
        <v>404</v>
      </c>
      <c r="G318" s="2"/>
      <c r="H318" s="433">
        <f t="shared" si="29"/>
        <v>53880</v>
      </c>
      <c r="I318" s="433">
        <f t="shared" si="29"/>
        <v>53880</v>
      </c>
    </row>
    <row r="319" spans="1:9" s="37" customFormat="1" ht="31.5" customHeight="1" x14ac:dyDescent="0.25">
      <c r="A319" s="601" t="s">
        <v>537</v>
      </c>
      <c r="B319" s="2" t="s">
        <v>35</v>
      </c>
      <c r="C319" s="35" t="s">
        <v>10</v>
      </c>
      <c r="D319" s="262" t="s">
        <v>201</v>
      </c>
      <c r="E319" s="263" t="s">
        <v>10</v>
      </c>
      <c r="F319" s="264" t="s">
        <v>404</v>
      </c>
      <c r="G319" s="2" t="s">
        <v>16</v>
      </c>
      <c r="H319" s="434">
        <f>SUM(прил8!I394)</f>
        <v>53880</v>
      </c>
      <c r="I319" s="434">
        <f>SUM(прил8!J394)</f>
        <v>53880</v>
      </c>
    </row>
    <row r="320" spans="1:9" s="64" customFormat="1" ht="33.75" customHeight="1" x14ac:dyDescent="0.25">
      <c r="A320" s="27" t="s">
        <v>135</v>
      </c>
      <c r="B320" s="28" t="s">
        <v>35</v>
      </c>
      <c r="C320" s="28" t="s">
        <v>10</v>
      </c>
      <c r="D320" s="220" t="s">
        <v>204</v>
      </c>
      <c r="E320" s="221" t="s">
        <v>383</v>
      </c>
      <c r="F320" s="222" t="s">
        <v>384</v>
      </c>
      <c r="G320" s="31"/>
      <c r="H320" s="432">
        <f t="shared" ref="H320:I323" si="30">SUM(H321)</f>
        <v>25000</v>
      </c>
      <c r="I320" s="432">
        <f t="shared" si="30"/>
        <v>25000</v>
      </c>
    </row>
    <row r="321" spans="1:9" s="64" customFormat="1" ht="64.5" customHeight="1" x14ac:dyDescent="0.25">
      <c r="A321" s="84" t="s">
        <v>158</v>
      </c>
      <c r="B321" s="2" t="s">
        <v>35</v>
      </c>
      <c r="C321" s="2" t="s">
        <v>10</v>
      </c>
      <c r="D321" s="223" t="s">
        <v>226</v>
      </c>
      <c r="E321" s="224" t="s">
        <v>383</v>
      </c>
      <c r="F321" s="225" t="s">
        <v>384</v>
      </c>
      <c r="G321" s="2"/>
      <c r="H321" s="433">
        <f t="shared" si="30"/>
        <v>25000</v>
      </c>
      <c r="I321" s="433">
        <f t="shared" si="30"/>
        <v>25000</v>
      </c>
    </row>
    <row r="322" spans="1:9" s="64" customFormat="1" ht="33.75" customHeight="1" x14ac:dyDescent="0.25">
      <c r="A322" s="84" t="s">
        <v>467</v>
      </c>
      <c r="B322" s="2" t="s">
        <v>35</v>
      </c>
      <c r="C322" s="2" t="s">
        <v>10</v>
      </c>
      <c r="D322" s="223" t="s">
        <v>226</v>
      </c>
      <c r="E322" s="224" t="s">
        <v>12</v>
      </c>
      <c r="F322" s="225" t="s">
        <v>384</v>
      </c>
      <c r="G322" s="2"/>
      <c r="H322" s="433">
        <f t="shared" si="30"/>
        <v>25000</v>
      </c>
      <c r="I322" s="433">
        <f t="shared" si="30"/>
        <v>25000</v>
      </c>
    </row>
    <row r="323" spans="1:9" s="64" customFormat="1" ht="33" customHeight="1" x14ac:dyDescent="0.25">
      <c r="A323" s="3" t="s">
        <v>469</v>
      </c>
      <c r="B323" s="2" t="s">
        <v>35</v>
      </c>
      <c r="C323" s="2" t="s">
        <v>10</v>
      </c>
      <c r="D323" s="223" t="s">
        <v>226</v>
      </c>
      <c r="E323" s="224" t="s">
        <v>12</v>
      </c>
      <c r="F323" s="225" t="s">
        <v>468</v>
      </c>
      <c r="G323" s="2"/>
      <c r="H323" s="433">
        <f t="shared" si="30"/>
        <v>25000</v>
      </c>
      <c r="I323" s="433">
        <f t="shared" si="30"/>
        <v>25000</v>
      </c>
    </row>
    <row r="324" spans="1:9" s="64" customFormat="1" ht="30.75" customHeight="1" x14ac:dyDescent="0.25">
      <c r="A324" s="601" t="s">
        <v>537</v>
      </c>
      <c r="B324" s="2" t="s">
        <v>35</v>
      </c>
      <c r="C324" s="2" t="s">
        <v>10</v>
      </c>
      <c r="D324" s="223" t="s">
        <v>226</v>
      </c>
      <c r="E324" s="224" t="s">
        <v>12</v>
      </c>
      <c r="F324" s="225" t="s">
        <v>468</v>
      </c>
      <c r="G324" s="2" t="s">
        <v>16</v>
      </c>
      <c r="H324" s="435">
        <f>SUM(прил8!I399)</f>
        <v>25000</v>
      </c>
      <c r="I324" s="435">
        <f>SUM(прил8!J399)</f>
        <v>25000</v>
      </c>
    </row>
    <row r="325" spans="1:9" ht="15.75" x14ac:dyDescent="0.25">
      <c r="A325" s="86" t="s">
        <v>36</v>
      </c>
      <c r="B325" s="23" t="s">
        <v>35</v>
      </c>
      <c r="C325" s="23" t="s">
        <v>20</v>
      </c>
      <c r="D325" s="217"/>
      <c r="E325" s="218"/>
      <c r="F325" s="219"/>
      <c r="G325" s="22"/>
      <c r="H325" s="439">
        <f>SUM(H326,H338)</f>
        <v>6986979</v>
      </c>
      <c r="I325" s="439">
        <f>SUM(I326,I338)</f>
        <v>6986979</v>
      </c>
    </row>
    <row r="326" spans="1:9" ht="35.25" customHeight="1" x14ac:dyDescent="0.25">
      <c r="A326" s="27" t="s">
        <v>150</v>
      </c>
      <c r="B326" s="28" t="s">
        <v>35</v>
      </c>
      <c r="C326" s="28" t="s">
        <v>20</v>
      </c>
      <c r="D326" s="220" t="s">
        <v>221</v>
      </c>
      <c r="E326" s="221" t="s">
        <v>383</v>
      </c>
      <c r="F326" s="222" t="s">
        <v>384</v>
      </c>
      <c r="G326" s="28"/>
      <c r="H326" s="432">
        <f>SUM(H327)</f>
        <v>6979979</v>
      </c>
      <c r="I326" s="432">
        <f>SUM(I327)</f>
        <v>6979979</v>
      </c>
    </row>
    <row r="327" spans="1:9" ht="48" customHeight="1" x14ac:dyDescent="0.25">
      <c r="A327" s="3" t="s">
        <v>159</v>
      </c>
      <c r="B327" s="2" t="s">
        <v>35</v>
      </c>
      <c r="C327" s="2" t="s">
        <v>20</v>
      </c>
      <c r="D327" s="223" t="s">
        <v>227</v>
      </c>
      <c r="E327" s="224" t="s">
        <v>383</v>
      </c>
      <c r="F327" s="225" t="s">
        <v>384</v>
      </c>
      <c r="G327" s="2"/>
      <c r="H327" s="433">
        <f>SUM(H328+H331)</f>
        <v>6979979</v>
      </c>
      <c r="I327" s="433">
        <f>SUM(I328+I331)</f>
        <v>6979979</v>
      </c>
    </row>
    <row r="328" spans="1:9" ht="66.75" customHeight="1" x14ac:dyDescent="0.25">
      <c r="A328" s="3" t="s">
        <v>473</v>
      </c>
      <c r="B328" s="2" t="s">
        <v>35</v>
      </c>
      <c r="C328" s="2" t="s">
        <v>20</v>
      </c>
      <c r="D328" s="223" t="s">
        <v>227</v>
      </c>
      <c r="E328" s="224" t="s">
        <v>10</v>
      </c>
      <c r="F328" s="225" t="s">
        <v>384</v>
      </c>
      <c r="G328" s="2"/>
      <c r="H328" s="433">
        <f>SUM(H329)</f>
        <v>1193609</v>
      </c>
      <c r="I328" s="433">
        <f>SUM(I329)</f>
        <v>1193609</v>
      </c>
    </row>
    <row r="329" spans="1:9" ht="31.5" x14ac:dyDescent="0.25">
      <c r="A329" s="3" t="s">
        <v>75</v>
      </c>
      <c r="B329" s="44" t="s">
        <v>35</v>
      </c>
      <c r="C329" s="44" t="s">
        <v>20</v>
      </c>
      <c r="D329" s="259" t="s">
        <v>227</v>
      </c>
      <c r="E329" s="260" t="s">
        <v>474</v>
      </c>
      <c r="F329" s="261" t="s">
        <v>388</v>
      </c>
      <c r="G329" s="44"/>
      <c r="H329" s="433">
        <f>SUM(H330:H330)</f>
        <v>1193609</v>
      </c>
      <c r="I329" s="433">
        <f>SUM(I330:I330)</f>
        <v>1193609</v>
      </c>
    </row>
    <row r="330" spans="1:9" ht="48.75" customHeight="1" x14ac:dyDescent="0.25">
      <c r="A330" s="84" t="s">
        <v>76</v>
      </c>
      <c r="B330" s="2" t="s">
        <v>35</v>
      </c>
      <c r="C330" s="2" t="s">
        <v>20</v>
      </c>
      <c r="D330" s="223" t="s">
        <v>227</v>
      </c>
      <c r="E330" s="224" t="s">
        <v>474</v>
      </c>
      <c r="F330" s="225" t="s">
        <v>388</v>
      </c>
      <c r="G330" s="2" t="s">
        <v>13</v>
      </c>
      <c r="H330" s="435">
        <f>SUM(прил8!I405)</f>
        <v>1193609</v>
      </c>
      <c r="I330" s="435">
        <f>SUM(прил8!J405)</f>
        <v>1193609</v>
      </c>
    </row>
    <row r="331" spans="1:9" ht="48" customHeight="1" x14ac:dyDescent="0.25">
      <c r="A331" s="3" t="s">
        <v>470</v>
      </c>
      <c r="B331" s="2" t="s">
        <v>35</v>
      </c>
      <c r="C331" s="2" t="s">
        <v>20</v>
      </c>
      <c r="D331" s="223" t="s">
        <v>227</v>
      </c>
      <c r="E331" s="224" t="s">
        <v>12</v>
      </c>
      <c r="F331" s="225" t="s">
        <v>384</v>
      </c>
      <c r="G331" s="2"/>
      <c r="H331" s="433">
        <f>SUM(H332+H334)</f>
        <v>5786370</v>
      </c>
      <c r="I331" s="433">
        <f>SUM(I332+I334)</f>
        <v>5786370</v>
      </c>
    </row>
    <row r="332" spans="1:9" ht="47.25" x14ac:dyDescent="0.25">
      <c r="A332" s="3" t="s">
        <v>86</v>
      </c>
      <c r="B332" s="2" t="s">
        <v>35</v>
      </c>
      <c r="C332" s="2" t="s">
        <v>20</v>
      </c>
      <c r="D332" s="223" t="s">
        <v>227</v>
      </c>
      <c r="E332" s="224" t="s">
        <v>471</v>
      </c>
      <c r="F332" s="225" t="s">
        <v>472</v>
      </c>
      <c r="G332" s="2"/>
      <c r="H332" s="433">
        <f>SUM(H333)</f>
        <v>59958</v>
      </c>
      <c r="I332" s="433">
        <f>SUM(I333)</f>
        <v>59958</v>
      </c>
    </row>
    <row r="333" spans="1:9" ht="47.25" x14ac:dyDescent="0.25">
      <c r="A333" s="84" t="s">
        <v>76</v>
      </c>
      <c r="B333" s="2" t="s">
        <v>35</v>
      </c>
      <c r="C333" s="2" t="s">
        <v>20</v>
      </c>
      <c r="D333" s="223" t="s">
        <v>227</v>
      </c>
      <c r="E333" s="224" t="s">
        <v>471</v>
      </c>
      <c r="F333" s="225" t="s">
        <v>472</v>
      </c>
      <c r="G333" s="2" t="s">
        <v>13</v>
      </c>
      <c r="H333" s="435">
        <f>SUM(прил8!I408)</f>
        <v>59958</v>
      </c>
      <c r="I333" s="435">
        <f>SUM(прил8!J408)</f>
        <v>59958</v>
      </c>
    </row>
    <row r="334" spans="1:9" ht="31.5" x14ac:dyDescent="0.25">
      <c r="A334" s="3" t="s">
        <v>84</v>
      </c>
      <c r="B334" s="2" t="s">
        <v>35</v>
      </c>
      <c r="C334" s="2" t="s">
        <v>20</v>
      </c>
      <c r="D334" s="223" t="s">
        <v>227</v>
      </c>
      <c r="E334" s="224" t="s">
        <v>471</v>
      </c>
      <c r="F334" s="225" t="s">
        <v>415</v>
      </c>
      <c r="G334" s="2"/>
      <c r="H334" s="433">
        <f>SUM(H335:H337)</f>
        <v>5726412</v>
      </c>
      <c r="I334" s="433">
        <f>SUM(I335:I337)</f>
        <v>5726412</v>
      </c>
    </row>
    <row r="335" spans="1:9" ht="47.25" x14ac:dyDescent="0.25">
      <c r="A335" s="84" t="s">
        <v>76</v>
      </c>
      <c r="B335" s="2" t="s">
        <v>35</v>
      </c>
      <c r="C335" s="2" t="s">
        <v>20</v>
      </c>
      <c r="D335" s="223" t="s">
        <v>227</v>
      </c>
      <c r="E335" s="224" t="s">
        <v>471</v>
      </c>
      <c r="F335" s="225" t="s">
        <v>415</v>
      </c>
      <c r="G335" s="2" t="s">
        <v>13</v>
      </c>
      <c r="H335" s="435">
        <f>SUM(прил8!I410)</f>
        <v>5557190</v>
      </c>
      <c r="I335" s="435">
        <f>SUM(прил8!J410)</f>
        <v>5557190</v>
      </c>
    </row>
    <row r="336" spans="1:9" ht="32.25" customHeight="1" x14ac:dyDescent="0.25">
      <c r="A336" s="601" t="s">
        <v>537</v>
      </c>
      <c r="B336" s="2" t="s">
        <v>35</v>
      </c>
      <c r="C336" s="2" t="s">
        <v>20</v>
      </c>
      <c r="D336" s="223" t="s">
        <v>227</v>
      </c>
      <c r="E336" s="224" t="s">
        <v>471</v>
      </c>
      <c r="F336" s="225" t="s">
        <v>415</v>
      </c>
      <c r="G336" s="2" t="s">
        <v>16</v>
      </c>
      <c r="H336" s="435">
        <f>SUM(прил8!I411)</f>
        <v>169022</v>
      </c>
      <c r="I336" s="435">
        <f>SUM(прил8!J411)</f>
        <v>169022</v>
      </c>
    </row>
    <row r="337" spans="1:9" ht="16.5" customHeight="1" x14ac:dyDescent="0.25">
      <c r="A337" s="3" t="s">
        <v>18</v>
      </c>
      <c r="B337" s="2" t="s">
        <v>35</v>
      </c>
      <c r="C337" s="2" t="s">
        <v>20</v>
      </c>
      <c r="D337" s="223" t="s">
        <v>227</v>
      </c>
      <c r="E337" s="224" t="s">
        <v>471</v>
      </c>
      <c r="F337" s="225" t="s">
        <v>415</v>
      </c>
      <c r="G337" s="2" t="s">
        <v>17</v>
      </c>
      <c r="H337" s="435">
        <f>SUM(прил8!I412)</f>
        <v>200</v>
      </c>
      <c r="I337" s="435">
        <f>SUM(прил8!J412)</f>
        <v>200</v>
      </c>
    </row>
    <row r="338" spans="1:9" ht="31.5" customHeight="1" x14ac:dyDescent="0.25">
      <c r="A338" s="75" t="s">
        <v>105</v>
      </c>
      <c r="B338" s="28" t="s">
        <v>35</v>
      </c>
      <c r="C338" s="28" t="s">
        <v>20</v>
      </c>
      <c r="D338" s="220" t="s">
        <v>386</v>
      </c>
      <c r="E338" s="221" t="s">
        <v>383</v>
      </c>
      <c r="F338" s="222" t="s">
        <v>384</v>
      </c>
      <c r="G338" s="28"/>
      <c r="H338" s="432">
        <f t="shared" ref="H338:I341" si="31">SUM(H339)</f>
        <v>7000</v>
      </c>
      <c r="I338" s="432">
        <f t="shared" si="31"/>
        <v>7000</v>
      </c>
    </row>
    <row r="339" spans="1:9" ht="48.75" customHeight="1" x14ac:dyDescent="0.25">
      <c r="A339" s="76" t="s">
        <v>116</v>
      </c>
      <c r="B339" s="2" t="s">
        <v>35</v>
      </c>
      <c r="C339" s="2" t="s">
        <v>20</v>
      </c>
      <c r="D339" s="223" t="s">
        <v>183</v>
      </c>
      <c r="E339" s="224" t="s">
        <v>383</v>
      </c>
      <c r="F339" s="225" t="s">
        <v>384</v>
      </c>
      <c r="G339" s="44"/>
      <c r="H339" s="433">
        <f t="shared" si="31"/>
        <v>7000</v>
      </c>
      <c r="I339" s="433">
        <f t="shared" si="31"/>
        <v>7000</v>
      </c>
    </row>
    <row r="340" spans="1:9" ht="48.75" customHeight="1" x14ac:dyDescent="0.25">
      <c r="A340" s="76" t="s">
        <v>390</v>
      </c>
      <c r="B340" s="2" t="s">
        <v>35</v>
      </c>
      <c r="C340" s="2" t="s">
        <v>20</v>
      </c>
      <c r="D340" s="223" t="s">
        <v>183</v>
      </c>
      <c r="E340" s="224" t="s">
        <v>10</v>
      </c>
      <c r="F340" s="225" t="s">
        <v>384</v>
      </c>
      <c r="G340" s="44"/>
      <c r="H340" s="433">
        <f t="shared" si="31"/>
        <v>7000</v>
      </c>
      <c r="I340" s="433">
        <f t="shared" si="31"/>
        <v>7000</v>
      </c>
    </row>
    <row r="341" spans="1:9" ht="15.75" customHeight="1" x14ac:dyDescent="0.25">
      <c r="A341" s="76" t="s">
        <v>107</v>
      </c>
      <c r="B341" s="2" t="s">
        <v>35</v>
      </c>
      <c r="C341" s="2" t="s">
        <v>20</v>
      </c>
      <c r="D341" s="223" t="s">
        <v>183</v>
      </c>
      <c r="E341" s="224" t="s">
        <v>10</v>
      </c>
      <c r="F341" s="225" t="s">
        <v>389</v>
      </c>
      <c r="G341" s="44"/>
      <c r="H341" s="433">
        <f t="shared" si="31"/>
        <v>7000</v>
      </c>
      <c r="I341" s="433">
        <f t="shared" si="31"/>
        <v>7000</v>
      </c>
    </row>
    <row r="342" spans="1:9" ht="32.25" customHeight="1" x14ac:dyDescent="0.25">
      <c r="A342" s="601" t="s">
        <v>537</v>
      </c>
      <c r="B342" s="2" t="s">
        <v>35</v>
      </c>
      <c r="C342" s="2" t="s">
        <v>20</v>
      </c>
      <c r="D342" s="223" t="s">
        <v>183</v>
      </c>
      <c r="E342" s="224" t="s">
        <v>10</v>
      </c>
      <c r="F342" s="225" t="s">
        <v>389</v>
      </c>
      <c r="G342" s="2" t="s">
        <v>16</v>
      </c>
      <c r="H342" s="435">
        <f>SUM(прил8!I417)</f>
        <v>7000</v>
      </c>
      <c r="I342" s="435">
        <f>SUM(прил8!J417)</f>
        <v>7000</v>
      </c>
    </row>
    <row r="343" spans="1:9" ht="17.25" customHeight="1" x14ac:dyDescent="0.25">
      <c r="A343" s="74" t="s">
        <v>594</v>
      </c>
      <c r="B343" s="131" t="s">
        <v>32</v>
      </c>
      <c r="C343" s="39"/>
      <c r="D343" s="250"/>
      <c r="E343" s="251"/>
      <c r="F343" s="252"/>
      <c r="G343" s="16"/>
      <c r="H343" s="485">
        <f t="shared" ref="H343:I347" si="32">SUM(H344)</f>
        <v>146459</v>
      </c>
      <c r="I343" s="485">
        <f t="shared" si="32"/>
        <v>146459</v>
      </c>
    </row>
    <row r="344" spans="1:9" ht="16.5" customHeight="1" x14ac:dyDescent="0.25">
      <c r="A344" s="86" t="s">
        <v>595</v>
      </c>
      <c r="B344" s="55" t="s">
        <v>32</v>
      </c>
      <c r="C344" s="23" t="s">
        <v>29</v>
      </c>
      <c r="D344" s="217"/>
      <c r="E344" s="218"/>
      <c r="F344" s="219"/>
      <c r="G344" s="23"/>
      <c r="H344" s="439">
        <f t="shared" si="32"/>
        <v>146459</v>
      </c>
      <c r="I344" s="439">
        <f t="shared" si="32"/>
        <v>146459</v>
      </c>
    </row>
    <row r="345" spans="1:9" ht="16.5" customHeight="1" x14ac:dyDescent="0.25">
      <c r="A345" s="75" t="s">
        <v>176</v>
      </c>
      <c r="B345" s="28" t="s">
        <v>32</v>
      </c>
      <c r="C345" s="30" t="s">
        <v>29</v>
      </c>
      <c r="D345" s="226" t="s">
        <v>195</v>
      </c>
      <c r="E345" s="227" t="s">
        <v>383</v>
      </c>
      <c r="F345" s="228" t="s">
        <v>384</v>
      </c>
      <c r="G345" s="28"/>
      <c r="H345" s="432">
        <f t="shared" si="32"/>
        <v>146459</v>
      </c>
      <c r="I345" s="432">
        <f t="shared" si="32"/>
        <v>146459</v>
      </c>
    </row>
    <row r="346" spans="1:9" ht="16.5" customHeight="1" x14ac:dyDescent="0.25">
      <c r="A346" s="84" t="s">
        <v>175</v>
      </c>
      <c r="B346" s="2" t="s">
        <v>32</v>
      </c>
      <c r="C346" s="347" t="s">
        <v>29</v>
      </c>
      <c r="D346" s="241" t="s">
        <v>196</v>
      </c>
      <c r="E346" s="242" t="s">
        <v>383</v>
      </c>
      <c r="F346" s="243" t="s">
        <v>384</v>
      </c>
      <c r="G346" s="2"/>
      <c r="H346" s="433">
        <f t="shared" si="32"/>
        <v>146459</v>
      </c>
      <c r="I346" s="433">
        <f t="shared" si="32"/>
        <v>146459</v>
      </c>
    </row>
    <row r="347" spans="1:9" ht="32.25" customHeight="1" x14ac:dyDescent="0.25">
      <c r="A347" s="84" t="s">
        <v>668</v>
      </c>
      <c r="B347" s="2" t="s">
        <v>32</v>
      </c>
      <c r="C347" s="347" t="s">
        <v>29</v>
      </c>
      <c r="D347" s="241" t="s">
        <v>196</v>
      </c>
      <c r="E347" s="242" t="s">
        <v>383</v>
      </c>
      <c r="F347" s="356">
        <v>12700</v>
      </c>
      <c r="G347" s="2"/>
      <c r="H347" s="433">
        <f t="shared" si="32"/>
        <v>146459</v>
      </c>
      <c r="I347" s="433">
        <f t="shared" si="32"/>
        <v>146459</v>
      </c>
    </row>
    <row r="348" spans="1:9" ht="31.5" customHeight="1" x14ac:dyDescent="0.25">
      <c r="A348" s="84" t="s">
        <v>537</v>
      </c>
      <c r="B348" s="2" t="s">
        <v>32</v>
      </c>
      <c r="C348" s="347" t="s">
        <v>29</v>
      </c>
      <c r="D348" s="241" t="s">
        <v>196</v>
      </c>
      <c r="E348" s="242" t="s">
        <v>383</v>
      </c>
      <c r="F348" s="356">
        <v>12700</v>
      </c>
      <c r="G348" s="2" t="s">
        <v>16</v>
      </c>
      <c r="H348" s="435">
        <f>SUM(прил8!I158)</f>
        <v>146459</v>
      </c>
      <c r="I348" s="435">
        <f>SUM(прил8!J158)</f>
        <v>146459</v>
      </c>
    </row>
    <row r="349" spans="1:9" ht="15.75" x14ac:dyDescent="0.25">
      <c r="A349" s="74" t="s">
        <v>37</v>
      </c>
      <c r="B349" s="39">
        <v>10</v>
      </c>
      <c r="C349" s="39"/>
      <c r="D349" s="250"/>
      <c r="E349" s="251"/>
      <c r="F349" s="252"/>
      <c r="G349" s="15"/>
      <c r="H349" s="485">
        <f>SUM(H350,H356,H410,H437)</f>
        <v>69276559</v>
      </c>
      <c r="I349" s="485">
        <f>SUM(I350,I356,I410,I437)</f>
        <v>73882214</v>
      </c>
    </row>
    <row r="350" spans="1:9" ht="15.75" x14ac:dyDescent="0.25">
      <c r="A350" s="86" t="s">
        <v>38</v>
      </c>
      <c r="B350" s="40">
        <v>10</v>
      </c>
      <c r="C350" s="23" t="s">
        <v>10</v>
      </c>
      <c r="D350" s="217"/>
      <c r="E350" s="218"/>
      <c r="F350" s="219"/>
      <c r="G350" s="22"/>
      <c r="H350" s="439">
        <f t="shared" ref="H350:I354" si="33">SUM(H351)</f>
        <v>2538990</v>
      </c>
      <c r="I350" s="439">
        <f t="shared" si="33"/>
        <v>2538990</v>
      </c>
    </row>
    <row r="351" spans="1:9" ht="32.25" customHeight="1" x14ac:dyDescent="0.25">
      <c r="A351" s="75" t="s">
        <v>110</v>
      </c>
      <c r="B351" s="30">
        <v>10</v>
      </c>
      <c r="C351" s="28" t="s">
        <v>10</v>
      </c>
      <c r="D351" s="220" t="s">
        <v>180</v>
      </c>
      <c r="E351" s="221" t="s">
        <v>383</v>
      </c>
      <c r="F351" s="222" t="s">
        <v>384</v>
      </c>
      <c r="G351" s="28"/>
      <c r="H351" s="432">
        <f t="shared" si="33"/>
        <v>2538990</v>
      </c>
      <c r="I351" s="432">
        <f t="shared" si="33"/>
        <v>2538990</v>
      </c>
    </row>
    <row r="352" spans="1:9" ht="48.75" customHeight="1" x14ac:dyDescent="0.25">
      <c r="A352" s="3" t="s">
        <v>160</v>
      </c>
      <c r="B352" s="347">
        <v>10</v>
      </c>
      <c r="C352" s="2" t="s">
        <v>10</v>
      </c>
      <c r="D352" s="223" t="s">
        <v>182</v>
      </c>
      <c r="E352" s="224" t="s">
        <v>383</v>
      </c>
      <c r="F352" s="225" t="s">
        <v>384</v>
      </c>
      <c r="G352" s="2"/>
      <c r="H352" s="433">
        <f t="shared" si="33"/>
        <v>2538990</v>
      </c>
      <c r="I352" s="433">
        <f t="shared" si="33"/>
        <v>2538990</v>
      </c>
    </row>
    <row r="353" spans="1:9" ht="33.75" customHeight="1" x14ac:dyDescent="0.25">
      <c r="A353" s="3" t="s">
        <v>475</v>
      </c>
      <c r="B353" s="347">
        <v>10</v>
      </c>
      <c r="C353" s="2" t="s">
        <v>10</v>
      </c>
      <c r="D353" s="223" t="s">
        <v>182</v>
      </c>
      <c r="E353" s="224" t="s">
        <v>10</v>
      </c>
      <c r="F353" s="225" t="s">
        <v>384</v>
      </c>
      <c r="G353" s="2"/>
      <c r="H353" s="433">
        <f t="shared" si="33"/>
        <v>2538990</v>
      </c>
      <c r="I353" s="433">
        <f t="shared" si="33"/>
        <v>2538990</v>
      </c>
    </row>
    <row r="354" spans="1:9" ht="18.75" customHeight="1" x14ac:dyDescent="0.25">
      <c r="A354" s="3" t="s">
        <v>161</v>
      </c>
      <c r="B354" s="347">
        <v>10</v>
      </c>
      <c r="C354" s="2" t="s">
        <v>10</v>
      </c>
      <c r="D354" s="223" t="s">
        <v>182</v>
      </c>
      <c r="E354" s="224" t="s">
        <v>10</v>
      </c>
      <c r="F354" s="225" t="s">
        <v>621</v>
      </c>
      <c r="G354" s="2"/>
      <c r="H354" s="433">
        <f t="shared" si="33"/>
        <v>2538990</v>
      </c>
      <c r="I354" s="433">
        <f t="shared" si="33"/>
        <v>2538990</v>
      </c>
    </row>
    <row r="355" spans="1:9" ht="17.25" customHeight="1" x14ac:dyDescent="0.25">
      <c r="A355" s="3" t="s">
        <v>40</v>
      </c>
      <c r="B355" s="347">
        <v>10</v>
      </c>
      <c r="C355" s="2" t="s">
        <v>10</v>
      </c>
      <c r="D355" s="223" t="s">
        <v>182</v>
      </c>
      <c r="E355" s="224" t="s">
        <v>10</v>
      </c>
      <c r="F355" s="225" t="s">
        <v>621</v>
      </c>
      <c r="G355" s="2" t="s">
        <v>39</v>
      </c>
      <c r="H355" s="434">
        <f>SUM(прил8!I445)</f>
        <v>2538990</v>
      </c>
      <c r="I355" s="434">
        <f>SUM(прил8!J445)</f>
        <v>2538990</v>
      </c>
    </row>
    <row r="356" spans="1:9" ht="15.75" x14ac:dyDescent="0.25">
      <c r="A356" s="86" t="s">
        <v>41</v>
      </c>
      <c r="B356" s="40">
        <v>10</v>
      </c>
      <c r="C356" s="23" t="s">
        <v>15</v>
      </c>
      <c r="D356" s="217"/>
      <c r="E356" s="218"/>
      <c r="F356" s="219"/>
      <c r="G356" s="22"/>
      <c r="H356" s="439">
        <f>SUM(H357,H368,H383)</f>
        <v>16051338</v>
      </c>
      <c r="I356" s="439">
        <f>SUM(I357,I368,I383)</f>
        <v>16051338</v>
      </c>
    </row>
    <row r="357" spans="1:9" ht="31.5" x14ac:dyDescent="0.25">
      <c r="A357" s="27" t="s">
        <v>150</v>
      </c>
      <c r="B357" s="28" t="s">
        <v>57</v>
      </c>
      <c r="C357" s="28" t="s">
        <v>15</v>
      </c>
      <c r="D357" s="220" t="s">
        <v>221</v>
      </c>
      <c r="E357" s="221" t="s">
        <v>383</v>
      </c>
      <c r="F357" s="222" t="s">
        <v>384</v>
      </c>
      <c r="G357" s="28"/>
      <c r="H357" s="432">
        <f>SUM(H358,H363)</f>
        <v>1064477</v>
      </c>
      <c r="I357" s="432">
        <f>SUM(I358,I363)</f>
        <v>1064477</v>
      </c>
    </row>
    <row r="358" spans="1:9" ht="33.75" customHeight="1" x14ac:dyDescent="0.25">
      <c r="A358" s="84" t="s">
        <v>156</v>
      </c>
      <c r="B358" s="53">
        <v>10</v>
      </c>
      <c r="C358" s="44" t="s">
        <v>15</v>
      </c>
      <c r="D358" s="259" t="s">
        <v>224</v>
      </c>
      <c r="E358" s="260" t="s">
        <v>383</v>
      </c>
      <c r="F358" s="261" t="s">
        <v>384</v>
      </c>
      <c r="G358" s="44"/>
      <c r="H358" s="433">
        <f>SUM(H359)</f>
        <v>572850</v>
      </c>
      <c r="I358" s="433">
        <f>SUM(I359)</f>
        <v>572850</v>
      </c>
    </row>
    <row r="359" spans="1:9" ht="20.25" customHeight="1" x14ac:dyDescent="0.25">
      <c r="A359" s="84" t="s">
        <v>464</v>
      </c>
      <c r="B359" s="53">
        <v>10</v>
      </c>
      <c r="C359" s="44" t="s">
        <v>15</v>
      </c>
      <c r="D359" s="259" t="s">
        <v>224</v>
      </c>
      <c r="E359" s="260" t="s">
        <v>10</v>
      </c>
      <c r="F359" s="261" t="s">
        <v>384</v>
      </c>
      <c r="G359" s="44"/>
      <c r="H359" s="433">
        <f>SUM(H360)</f>
        <v>572850</v>
      </c>
      <c r="I359" s="433">
        <f>SUM(I360)</f>
        <v>572850</v>
      </c>
    </row>
    <row r="360" spans="1:9" ht="32.25" customHeight="1" x14ac:dyDescent="0.25">
      <c r="A360" s="84" t="s">
        <v>162</v>
      </c>
      <c r="B360" s="53">
        <v>10</v>
      </c>
      <c r="C360" s="44" t="s">
        <v>15</v>
      </c>
      <c r="D360" s="259" t="s">
        <v>224</v>
      </c>
      <c r="E360" s="260" t="s">
        <v>474</v>
      </c>
      <c r="F360" s="261" t="s">
        <v>476</v>
      </c>
      <c r="G360" s="44"/>
      <c r="H360" s="433">
        <f>SUM(H361:H362)</f>
        <v>572850</v>
      </c>
      <c r="I360" s="433">
        <f>SUM(I361:I362)</f>
        <v>572850</v>
      </c>
    </row>
    <row r="361" spans="1:9" ht="31.5" x14ac:dyDescent="0.25">
      <c r="A361" s="601" t="s">
        <v>537</v>
      </c>
      <c r="B361" s="53">
        <v>10</v>
      </c>
      <c r="C361" s="44" t="s">
        <v>15</v>
      </c>
      <c r="D361" s="259" t="s">
        <v>224</v>
      </c>
      <c r="E361" s="260" t="s">
        <v>474</v>
      </c>
      <c r="F361" s="261" t="s">
        <v>476</v>
      </c>
      <c r="G361" s="44" t="s">
        <v>16</v>
      </c>
      <c r="H361" s="435">
        <f>SUM(прил8!I424)</f>
        <v>3150</v>
      </c>
      <c r="I361" s="435">
        <f>SUM(прил8!J424)</f>
        <v>3150</v>
      </c>
    </row>
    <row r="362" spans="1:9" ht="15.75" x14ac:dyDescent="0.25">
      <c r="A362" s="3" t="s">
        <v>40</v>
      </c>
      <c r="B362" s="53">
        <v>10</v>
      </c>
      <c r="C362" s="44" t="s">
        <v>15</v>
      </c>
      <c r="D362" s="259" t="s">
        <v>224</v>
      </c>
      <c r="E362" s="260" t="s">
        <v>474</v>
      </c>
      <c r="F362" s="261" t="s">
        <v>476</v>
      </c>
      <c r="G362" s="44" t="s">
        <v>39</v>
      </c>
      <c r="H362" s="435">
        <f>SUM(прил8!I425)</f>
        <v>569700</v>
      </c>
      <c r="I362" s="435">
        <f>SUM(прил8!J425)</f>
        <v>569700</v>
      </c>
    </row>
    <row r="363" spans="1:9" ht="33" customHeight="1" x14ac:dyDescent="0.25">
      <c r="A363" s="3" t="s">
        <v>157</v>
      </c>
      <c r="B363" s="53">
        <v>10</v>
      </c>
      <c r="C363" s="44" t="s">
        <v>15</v>
      </c>
      <c r="D363" s="259" t="s">
        <v>465</v>
      </c>
      <c r="E363" s="260" t="s">
        <v>383</v>
      </c>
      <c r="F363" s="261" t="s">
        <v>384</v>
      </c>
      <c r="G363" s="44"/>
      <c r="H363" s="433">
        <f>SUM(H364)</f>
        <v>491627</v>
      </c>
      <c r="I363" s="433">
        <f>SUM(I364)</f>
        <v>491627</v>
      </c>
    </row>
    <row r="364" spans="1:9" ht="18.75" customHeight="1" x14ac:dyDescent="0.25">
      <c r="A364" s="3" t="s">
        <v>466</v>
      </c>
      <c r="B364" s="53">
        <v>10</v>
      </c>
      <c r="C364" s="44" t="s">
        <v>15</v>
      </c>
      <c r="D364" s="259" t="s">
        <v>225</v>
      </c>
      <c r="E364" s="260" t="s">
        <v>10</v>
      </c>
      <c r="F364" s="261" t="s">
        <v>384</v>
      </c>
      <c r="G364" s="44"/>
      <c r="H364" s="433">
        <f>SUM(H365)</f>
        <v>491627</v>
      </c>
      <c r="I364" s="433">
        <f>SUM(I365)</f>
        <v>491627</v>
      </c>
    </row>
    <row r="365" spans="1:9" ht="33" customHeight="1" x14ac:dyDescent="0.25">
      <c r="A365" s="84" t="s">
        <v>162</v>
      </c>
      <c r="B365" s="53">
        <v>10</v>
      </c>
      <c r="C365" s="44" t="s">
        <v>15</v>
      </c>
      <c r="D365" s="259" t="s">
        <v>225</v>
      </c>
      <c r="E365" s="260" t="s">
        <v>474</v>
      </c>
      <c r="F365" s="261" t="s">
        <v>476</v>
      </c>
      <c r="G365" s="44"/>
      <c r="H365" s="433">
        <f>SUM(H366:H367)</f>
        <v>491627</v>
      </c>
      <c r="I365" s="433">
        <f>SUM(I366:I367)</f>
        <v>491627</v>
      </c>
    </row>
    <row r="366" spans="1:9" ht="31.5" x14ac:dyDescent="0.25">
      <c r="A366" s="601" t="s">
        <v>537</v>
      </c>
      <c r="B366" s="53">
        <v>10</v>
      </c>
      <c r="C366" s="44" t="s">
        <v>15</v>
      </c>
      <c r="D366" s="259" t="s">
        <v>225</v>
      </c>
      <c r="E366" s="260" t="s">
        <v>474</v>
      </c>
      <c r="F366" s="261" t="s">
        <v>476</v>
      </c>
      <c r="G366" s="44" t="s">
        <v>16</v>
      </c>
      <c r="H366" s="435">
        <f>SUM(прил8!I429)</f>
        <v>2548</v>
      </c>
      <c r="I366" s="435">
        <f>SUM(прил8!J429)</f>
        <v>2548</v>
      </c>
    </row>
    <row r="367" spans="1:9" ht="15.75" x14ac:dyDescent="0.25">
      <c r="A367" s="3" t="s">
        <v>40</v>
      </c>
      <c r="B367" s="53">
        <v>10</v>
      </c>
      <c r="C367" s="44" t="s">
        <v>15</v>
      </c>
      <c r="D367" s="259" t="s">
        <v>225</v>
      </c>
      <c r="E367" s="260" t="s">
        <v>474</v>
      </c>
      <c r="F367" s="261" t="s">
        <v>476</v>
      </c>
      <c r="G367" s="44" t="s">
        <v>39</v>
      </c>
      <c r="H367" s="435">
        <f>SUM(прил8!I430)</f>
        <v>489079</v>
      </c>
      <c r="I367" s="435">
        <f>SUM(прил8!J430)</f>
        <v>489079</v>
      </c>
    </row>
    <row r="368" spans="1:9" ht="33" customHeight="1" x14ac:dyDescent="0.25">
      <c r="A368" s="75" t="s">
        <v>110</v>
      </c>
      <c r="B368" s="30">
        <v>10</v>
      </c>
      <c r="C368" s="28" t="s">
        <v>15</v>
      </c>
      <c r="D368" s="220" t="s">
        <v>180</v>
      </c>
      <c r="E368" s="221" t="s">
        <v>383</v>
      </c>
      <c r="F368" s="222" t="s">
        <v>384</v>
      </c>
      <c r="G368" s="28"/>
      <c r="H368" s="432">
        <f>SUM(H369)</f>
        <v>4080379</v>
      </c>
      <c r="I368" s="432">
        <f>SUM(I369)</f>
        <v>4080379</v>
      </c>
    </row>
    <row r="369" spans="1:9" ht="50.25" customHeight="1" x14ac:dyDescent="0.25">
      <c r="A369" s="3" t="s">
        <v>160</v>
      </c>
      <c r="B369" s="347">
        <v>10</v>
      </c>
      <c r="C369" s="2" t="s">
        <v>15</v>
      </c>
      <c r="D369" s="223" t="s">
        <v>182</v>
      </c>
      <c r="E369" s="224" t="s">
        <v>383</v>
      </c>
      <c r="F369" s="225" t="s">
        <v>384</v>
      </c>
      <c r="G369" s="2"/>
      <c r="H369" s="433">
        <f>SUM(H370)</f>
        <v>4080379</v>
      </c>
      <c r="I369" s="433">
        <f>SUM(I370)</f>
        <v>4080379</v>
      </c>
    </row>
    <row r="370" spans="1:9" ht="33" customHeight="1" x14ac:dyDescent="0.25">
      <c r="A370" s="3" t="s">
        <v>475</v>
      </c>
      <c r="B370" s="347">
        <v>10</v>
      </c>
      <c r="C370" s="2" t="s">
        <v>15</v>
      </c>
      <c r="D370" s="223" t="s">
        <v>182</v>
      </c>
      <c r="E370" s="224" t="s">
        <v>10</v>
      </c>
      <c r="F370" s="225" t="s">
        <v>384</v>
      </c>
      <c r="G370" s="2"/>
      <c r="H370" s="433">
        <f>SUM(H371+H374+H377+H380)</f>
        <v>4080379</v>
      </c>
      <c r="I370" s="433">
        <f>SUM(I371+I374+I377+I380)</f>
        <v>4080379</v>
      </c>
    </row>
    <row r="371" spans="1:9" ht="31.5" customHeight="1" x14ac:dyDescent="0.25">
      <c r="A371" s="84" t="s">
        <v>87</v>
      </c>
      <c r="B371" s="347">
        <v>10</v>
      </c>
      <c r="C371" s="2" t="s">
        <v>15</v>
      </c>
      <c r="D371" s="223" t="s">
        <v>182</v>
      </c>
      <c r="E371" s="224" t="s">
        <v>10</v>
      </c>
      <c r="F371" s="225" t="s">
        <v>479</v>
      </c>
      <c r="G371" s="2"/>
      <c r="H371" s="433">
        <f>SUM(H372:H373)</f>
        <v>45070</v>
      </c>
      <c r="I371" s="433">
        <f>SUM(I372:I373)</f>
        <v>45070</v>
      </c>
    </row>
    <row r="372" spans="1:9" ht="31.5" customHeight="1" x14ac:dyDescent="0.25">
      <c r="A372" s="601" t="s">
        <v>537</v>
      </c>
      <c r="B372" s="347">
        <v>10</v>
      </c>
      <c r="C372" s="2" t="s">
        <v>15</v>
      </c>
      <c r="D372" s="223" t="s">
        <v>182</v>
      </c>
      <c r="E372" s="224" t="s">
        <v>10</v>
      </c>
      <c r="F372" s="225" t="s">
        <v>479</v>
      </c>
      <c r="G372" s="2" t="s">
        <v>16</v>
      </c>
      <c r="H372" s="435">
        <f>SUM(прил8!I451)</f>
        <v>640</v>
      </c>
      <c r="I372" s="435">
        <f>SUM(прил8!J451)</f>
        <v>640</v>
      </c>
    </row>
    <row r="373" spans="1:9" ht="16.5" customHeight="1" x14ac:dyDescent="0.25">
      <c r="A373" s="3" t="s">
        <v>40</v>
      </c>
      <c r="B373" s="347">
        <v>10</v>
      </c>
      <c r="C373" s="2" t="s">
        <v>15</v>
      </c>
      <c r="D373" s="223" t="s">
        <v>182</v>
      </c>
      <c r="E373" s="224" t="s">
        <v>10</v>
      </c>
      <c r="F373" s="225" t="s">
        <v>479</v>
      </c>
      <c r="G373" s="2" t="s">
        <v>39</v>
      </c>
      <c r="H373" s="434">
        <f>SUM(прил8!I452)</f>
        <v>44430</v>
      </c>
      <c r="I373" s="434">
        <f>SUM(прил8!J452)</f>
        <v>44430</v>
      </c>
    </row>
    <row r="374" spans="1:9" ht="32.25" customHeight="1" x14ac:dyDescent="0.25">
      <c r="A374" s="84" t="s">
        <v>88</v>
      </c>
      <c r="B374" s="347">
        <v>10</v>
      </c>
      <c r="C374" s="2" t="s">
        <v>15</v>
      </c>
      <c r="D374" s="223" t="s">
        <v>182</v>
      </c>
      <c r="E374" s="224" t="s">
        <v>10</v>
      </c>
      <c r="F374" s="225" t="s">
        <v>480</v>
      </c>
      <c r="G374" s="2"/>
      <c r="H374" s="433">
        <f>SUM(H375:H376)</f>
        <v>170185</v>
      </c>
      <c r="I374" s="433">
        <f>SUM(I375:I376)</f>
        <v>170185</v>
      </c>
    </row>
    <row r="375" spans="1:9" s="78" customFormat="1" ht="32.25" customHeight="1" x14ac:dyDescent="0.25">
      <c r="A375" s="601" t="s">
        <v>537</v>
      </c>
      <c r="B375" s="347">
        <v>10</v>
      </c>
      <c r="C375" s="2" t="s">
        <v>15</v>
      </c>
      <c r="D375" s="223" t="s">
        <v>182</v>
      </c>
      <c r="E375" s="224" t="s">
        <v>10</v>
      </c>
      <c r="F375" s="225" t="s">
        <v>480</v>
      </c>
      <c r="G375" s="77" t="s">
        <v>16</v>
      </c>
      <c r="H375" s="438">
        <f>SUM(прил8!I454)</f>
        <v>2100</v>
      </c>
      <c r="I375" s="438">
        <f>SUM(прил8!J454)</f>
        <v>2100</v>
      </c>
    </row>
    <row r="376" spans="1:9" ht="15.75" x14ac:dyDescent="0.25">
      <c r="A376" s="3" t="s">
        <v>40</v>
      </c>
      <c r="B376" s="347">
        <v>10</v>
      </c>
      <c r="C376" s="2" t="s">
        <v>15</v>
      </c>
      <c r="D376" s="223" t="s">
        <v>182</v>
      </c>
      <c r="E376" s="224" t="s">
        <v>10</v>
      </c>
      <c r="F376" s="225" t="s">
        <v>480</v>
      </c>
      <c r="G376" s="2" t="s">
        <v>39</v>
      </c>
      <c r="H376" s="435">
        <f>SUM(прил8!I455)</f>
        <v>168085</v>
      </c>
      <c r="I376" s="435">
        <f>SUM(прил8!J455)</f>
        <v>168085</v>
      </c>
    </row>
    <row r="377" spans="1:9" ht="15.75" x14ac:dyDescent="0.25">
      <c r="A377" s="83" t="s">
        <v>89</v>
      </c>
      <c r="B377" s="347">
        <v>10</v>
      </c>
      <c r="C377" s="2" t="s">
        <v>15</v>
      </c>
      <c r="D377" s="223" t="s">
        <v>182</v>
      </c>
      <c r="E377" s="224" t="s">
        <v>10</v>
      </c>
      <c r="F377" s="225" t="s">
        <v>481</v>
      </c>
      <c r="G377" s="2"/>
      <c r="H377" s="433">
        <f>SUM(H378:H379)</f>
        <v>3559174</v>
      </c>
      <c r="I377" s="433">
        <f>SUM(I378:I379)</f>
        <v>3559174</v>
      </c>
    </row>
    <row r="378" spans="1:9" ht="31.5" x14ac:dyDescent="0.25">
      <c r="A378" s="601" t="s">
        <v>537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481</v>
      </c>
      <c r="G378" s="2" t="s">
        <v>16</v>
      </c>
      <c r="H378" s="435">
        <f>SUM(прил8!I457)</f>
        <v>34400</v>
      </c>
      <c r="I378" s="435">
        <f>SUM(прил8!J457)</f>
        <v>34400</v>
      </c>
    </row>
    <row r="379" spans="1:9" ht="15.75" customHeight="1" x14ac:dyDescent="0.25">
      <c r="A379" s="3" t="s">
        <v>40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481</v>
      </c>
      <c r="G379" s="2" t="s">
        <v>39</v>
      </c>
      <c r="H379" s="434">
        <f>SUM(прил8!I458)</f>
        <v>3524774</v>
      </c>
      <c r="I379" s="434">
        <f>SUM(прил8!J458)</f>
        <v>3524774</v>
      </c>
    </row>
    <row r="380" spans="1:9" ht="15.75" x14ac:dyDescent="0.25">
      <c r="A380" s="84" t="s">
        <v>90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482</v>
      </c>
      <c r="G380" s="2"/>
      <c r="H380" s="433">
        <f>SUM(H381:H382)</f>
        <v>305950</v>
      </c>
      <c r="I380" s="433">
        <f>SUM(I381:I382)</f>
        <v>305950</v>
      </c>
    </row>
    <row r="381" spans="1:9" ht="31.5" x14ac:dyDescent="0.25">
      <c r="A381" s="601" t="s">
        <v>537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482</v>
      </c>
      <c r="G381" s="2" t="s">
        <v>16</v>
      </c>
      <c r="H381" s="435">
        <f>SUM(прил8!I460)</f>
        <v>3850</v>
      </c>
      <c r="I381" s="435">
        <f>SUM(прил8!J460)</f>
        <v>3850</v>
      </c>
    </row>
    <row r="382" spans="1:9" ht="18" customHeight="1" x14ac:dyDescent="0.25">
      <c r="A382" s="3" t="s">
        <v>40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482</v>
      </c>
      <c r="G382" s="2" t="s">
        <v>39</v>
      </c>
      <c r="H382" s="435">
        <f>SUM(прил8!I461)</f>
        <v>302100</v>
      </c>
      <c r="I382" s="435">
        <f>SUM(прил8!J461)</f>
        <v>302100</v>
      </c>
    </row>
    <row r="383" spans="1:9" ht="30" customHeight="1" x14ac:dyDescent="0.25">
      <c r="A383" s="75" t="s">
        <v>141</v>
      </c>
      <c r="B383" s="30">
        <v>10</v>
      </c>
      <c r="C383" s="28" t="s">
        <v>15</v>
      </c>
      <c r="D383" s="220" t="s">
        <v>441</v>
      </c>
      <c r="E383" s="221" t="s">
        <v>383</v>
      </c>
      <c r="F383" s="222" t="s">
        <v>384</v>
      </c>
      <c r="G383" s="28"/>
      <c r="H383" s="432">
        <f>SUM(H384,H401)</f>
        <v>10906482</v>
      </c>
      <c r="I383" s="432">
        <f>SUM(I384,I401)</f>
        <v>10906482</v>
      </c>
    </row>
    <row r="384" spans="1:9" ht="48" customHeight="1" x14ac:dyDescent="0.25">
      <c r="A384" s="84" t="s">
        <v>142</v>
      </c>
      <c r="B384" s="347">
        <v>10</v>
      </c>
      <c r="C384" s="2" t="s">
        <v>15</v>
      </c>
      <c r="D384" s="223" t="s">
        <v>215</v>
      </c>
      <c r="E384" s="224" t="s">
        <v>383</v>
      </c>
      <c r="F384" s="225" t="s">
        <v>384</v>
      </c>
      <c r="G384" s="2"/>
      <c r="H384" s="433">
        <f>SUM(H385+H393)</f>
        <v>10527901</v>
      </c>
      <c r="I384" s="433">
        <f>SUM(I385+I393)</f>
        <v>10527901</v>
      </c>
    </row>
    <row r="385" spans="1:9" ht="18" customHeight="1" x14ac:dyDescent="0.25">
      <c r="A385" s="84" t="s">
        <v>442</v>
      </c>
      <c r="B385" s="347">
        <v>10</v>
      </c>
      <c r="C385" s="2" t="s">
        <v>15</v>
      </c>
      <c r="D385" s="223" t="s">
        <v>215</v>
      </c>
      <c r="E385" s="224" t="s">
        <v>10</v>
      </c>
      <c r="F385" s="225" t="s">
        <v>384</v>
      </c>
      <c r="G385" s="2"/>
      <c r="H385" s="433">
        <f>SUM(H386+H388+H391)</f>
        <v>1094820</v>
      </c>
      <c r="I385" s="433">
        <f>SUM(I386+I388+I391)</f>
        <v>1094820</v>
      </c>
    </row>
    <row r="386" spans="1:9" ht="31.5" customHeight="1" x14ac:dyDescent="0.25">
      <c r="A386" s="84" t="s">
        <v>544</v>
      </c>
      <c r="B386" s="347">
        <v>10</v>
      </c>
      <c r="C386" s="2" t="s">
        <v>15</v>
      </c>
      <c r="D386" s="223" t="s">
        <v>215</v>
      </c>
      <c r="E386" s="224" t="s">
        <v>10</v>
      </c>
      <c r="F386" s="225" t="s">
        <v>543</v>
      </c>
      <c r="G386" s="2"/>
      <c r="H386" s="433">
        <f>SUM(H387)</f>
        <v>8466</v>
      </c>
      <c r="I386" s="433">
        <f>SUM(I387)</f>
        <v>8466</v>
      </c>
    </row>
    <row r="387" spans="1:9" ht="18" customHeight="1" x14ac:dyDescent="0.25">
      <c r="A387" s="3" t="s">
        <v>40</v>
      </c>
      <c r="B387" s="347">
        <v>10</v>
      </c>
      <c r="C387" s="2" t="s">
        <v>15</v>
      </c>
      <c r="D387" s="223" t="s">
        <v>215</v>
      </c>
      <c r="E387" s="224" t="s">
        <v>10</v>
      </c>
      <c r="F387" s="225" t="s">
        <v>543</v>
      </c>
      <c r="G387" s="2" t="s">
        <v>39</v>
      </c>
      <c r="H387" s="435">
        <f>SUM(прил8!I329)</f>
        <v>8466</v>
      </c>
      <c r="I387" s="435">
        <f>SUM(прил8!J329)</f>
        <v>8466</v>
      </c>
    </row>
    <row r="388" spans="1:9" ht="63" customHeight="1" x14ac:dyDescent="0.25">
      <c r="A388" s="3" t="s">
        <v>96</v>
      </c>
      <c r="B388" s="347">
        <v>10</v>
      </c>
      <c r="C388" s="2" t="s">
        <v>15</v>
      </c>
      <c r="D388" s="223" t="s">
        <v>215</v>
      </c>
      <c r="E388" s="224" t="s">
        <v>10</v>
      </c>
      <c r="F388" s="225" t="s">
        <v>477</v>
      </c>
      <c r="G388" s="2"/>
      <c r="H388" s="433">
        <f>SUM(H389:H390)</f>
        <v>1019070</v>
      </c>
      <c r="I388" s="433">
        <f>SUM(I389:I390)</f>
        <v>1019070</v>
      </c>
    </row>
    <row r="389" spans="1:9" ht="33" customHeight="1" x14ac:dyDescent="0.25">
      <c r="A389" s="601" t="s">
        <v>537</v>
      </c>
      <c r="B389" s="347">
        <v>10</v>
      </c>
      <c r="C389" s="2" t="s">
        <v>15</v>
      </c>
      <c r="D389" s="223" t="s">
        <v>215</v>
      </c>
      <c r="E389" s="224" t="s">
        <v>10</v>
      </c>
      <c r="F389" s="225" t="s">
        <v>477</v>
      </c>
      <c r="G389" s="2" t="s">
        <v>16</v>
      </c>
      <c r="H389" s="435">
        <f>SUM(прил8!I331)</f>
        <v>5070</v>
      </c>
      <c r="I389" s="435">
        <f>SUM(прил8!J331)</f>
        <v>5070</v>
      </c>
    </row>
    <row r="390" spans="1:9" ht="16.5" customHeight="1" x14ac:dyDescent="0.25">
      <c r="A390" s="3" t="s">
        <v>40</v>
      </c>
      <c r="B390" s="347">
        <v>10</v>
      </c>
      <c r="C390" s="2" t="s">
        <v>15</v>
      </c>
      <c r="D390" s="223" t="s">
        <v>215</v>
      </c>
      <c r="E390" s="224" t="s">
        <v>10</v>
      </c>
      <c r="F390" s="225" t="s">
        <v>477</v>
      </c>
      <c r="G390" s="2" t="s">
        <v>39</v>
      </c>
      <c r="H390" s="435">
        <f>SUM(прил8!I332)</f>
        <v>1014000</v>
      </c>
      <c r="I390" s="435">
        <f>SUM(прил8!J332)</f>
        <v>1014000</v>
      </c>
    </row>
    <row r="391" spans="1:9" ht="16.5" customHeight="1" x14ac:dyDescent="0.25">
      <c r="A391" s="3" t="s">
        <v>446</v>
      </c>
      <c r="B391" s="347">
        <v>10</v>
      </c>
      <c r="C391" s="2" t="s">
        <v>15</v>
      </c>
      <c r="D391" s="223" t="s">
        <v>215</v>
      </c>
      <c r="E391" s="224" t="s">
        <v>10</v>
      </c>
      <c r="F391" s="225" t="s">
        <v>447</v>
      </c>
      <c r="G391" s="2"/>
      <c r="H391" s="433">
        <f>SUM(H392)</f>
        <v>67284</v>
      </c>
      <c r="I391" s="433">
        <f>SUM(I392)</f>
        <v>67284</v>
      </c>
    </row>
    <row r="392" spans="1:9" ht="16.5" customHeight="1" x14ac:dyDescent="0.25">
      <c r="A392" s="3" t="s">
        <v>40</v>
      </c>
      <c r="B392" s="347">
        <v>10</v>
      </c>
      <c r="C392" s="2" t="s">
        <v>15</v>
      </c>
      <c r="D392" s="223" t="s">
        <v>215</v>
      </c>
      <c r="E392" s="224" t="s">
        <v>10</v>
      </c>
      <c r="F392" s="225" t="s">
        <v>447</v>
      </c>
      <c r="G392" s="2" t="s">
        <v>39</v>
      </c>
      <c r="H392" s="435">
        <f>SUM(прил8!I334)</f>
        <v>67284</v>
      </c>
      <c r="I392" s="435">
        <f>SUM(прил8!J334)</f>
        <v>67284</v>
      </c>
    </row>
    <row r="393" spans="1:9" ht="16.5" customHeight="1" x14ac:dyDescent="0.25">
      <c r="A393" s="3" t="s">
        <v>452</v>
      </c>
      <c r="B393" s="347">
        <v>10</v>
      </c>
      <c r="C393" s="2" t="s">
        <v>15</v>
      </c>
      <c r="D393" s="223" t="s">
        <v>215</v>
      </c>
      <c r="E393" s="224" t="s">
        <v>12</v>
      </c>
      <c r="F393" s="225" t="s">
        <v>384</v>
      </c>
      <c r="G393" s="2"/>
      <c r="H393" s="433">
        <f>SUM(H394+H396+H399)</f>
        <v>9433081</v>
      </c>
      <c r="I393" s="433">
        <f>SUM(I394+I396+I399)</f>
        <v>9433081</v>
      </c>
    </row>
    <row r="394" spans="1:9" ht="31.5" customHeight="1" x14ac:dyDescent="0.25">
      <c r="A394" s="84" t="s">
        <v>544</v>
      </c>
      <c r="B394" s="347">
        <v>10</v>
      </c>
      <c r="C394" s="2" t="s">
        <v>15</v>
      </c>
      <c r="D394" s="223" t="s">
        <v>215</v>
      </c>
      <c r="E394" s="224" t="s">
        <v>12</v>
      </c>
      <c r="F394" s="225" t="s">
        <v>543</v>
      </c>
      <c r="G394" s="2"/>
      <c r="H394" s="433">
        <f>SUM(H395)</f>
        <v>51154</v>
      </c>
      <c r="I394" s="433">
        <f>SUM(I395)</f>
        <v>51154</v>
      </c>
    </row>
    <row r="395" spans="1:9" ht="16.5" customHeight="1" x14ac:dyDescent="0.25">
      <c r="A395" s="3" t="s">
        <v>40</v>
      </c>
      <c r="B395" s="347">
        <v>10</v>
      </c>
      <c r="C395" s="2" t="s">
        <v>15</v>
      </c>
      <c r="D395" s="223" t="s">
        <v>215</v>
      </c>
      <c r="E395" s="224" t="s">
        <v>12</v>
      </c>
      <c r="F395" s="225" t="s">
        <v>543</v>
      </c>
      <c r="G395" s="2" t="s">
        <v>39</v>
      </c>
      <c r="H395" s="435">
        <f>SUM(прил8!I337)</f>
        <v>51154</v>
      </c>
      <c r="I395" s="435">
        <f>SUM(прил8!J337)</f>
        <v>51154</v>
      </c>
    </row>
    <row r="396" spans="1:9" ht="63" customHeight="1" x14ac:dyDescent="0.25">
      <c r="A396" s="3" t="s">
        <v>96</v>
      </c>
      <c r="B396" s="347">
        <v>10</v>
      </c>
      <c r="C396" s="2" t="s">
        <v>15</v>
      </c>
      <c r="D396" s="223" t="s">
        <v>215</v>
      </c>
      <c r="E396" s="224" t="s">
        <v>12</v>
      </c>
      <c r="F396" s="225" t="s">
        <v>477</v>
      </c>
      <c r="G396" s="2"/>
      <c r="H396" s="433">
        <f>SUM(H397:H398)</f>
        <v>8967345</v>
      </c>
      <c r="I396" s="433">
        <f>SUM(I397:I398)</f>
        <v>8967345</v>
      </c>
    </row>
    <row r="397" spans="1:9" ht="34.5" customHeight="1" x14ac:dyDescent="0.25">
      <c r="A397" s="601" t="s">
        <v>537</v>
      </c>
      <c r="B397" s="347">
        <v>10</v>
      </c>
      <c r="C397" s="2" t="s">
        <v>15</v>
      </c>
      <c r="D397" s="223" t="s">
        <v>215</v>
      </c>
      <c r="E397" s="224" t="s">
        <v>12</v>
      </c>
      <c r="F397" s="225" t="s">
        <v>477</v>
      </c>
      <c r="G397" s="2" t="s">
        <v>16</v>
      </c>
      <c r="H397" s="435">
        <f>SUM(прил8!I339)</f>
        <v>44837</v>
      </c>
      <c r="I397" s="435">
        <f>SUM(прил8!J339)</f>
        <v>44837</v>
      </c>
    </row>
    <row r="398" spans="1:9" ht="16.5" customHeight="1" x14ac:dyDescent="0.25">
      <c r="A398" s="3" t="s">
        <v>40</v>
      </c>
      <c r="B398" s="347">
        <v>10</v>
      </c>
      <c r="C398" s="2" t="s">
        <v>15</v>
      </c>
      <c r="D398" s="223" t="s">
        <v>215</v>
      </c>
      <c r="E398" s="224" t="s">
        <v>12</v>
      </c>
      <c r="F398" s="225" t="s">
        <v>477</v>
      </c>
      <c r="G398" s="2" t="s">
        <v>39</v>
      </c>
      <c r="H398" s="435">
        <f>SUM(прил8!I340)</f>
        <v>8922508</v>
      </c>
      <c r="I398" s="435">
        <f>SUM(прил8!J340)</f>
        <v>8922508</v>
      </c>
    </row>
    <row r="399" spans="1:9" ht="32.25" customHeight="1" x14ac:dyDescent="0.25">
      <c r="A399" s="3" t="s">
        <v>446</v>
      </c>
      <c r="B399" s="347">
        <v>10</v>
      </c>
      <c r="C399" s="2" t="s">
        <v>15</v>
      </c>
      <c r="D399" s="223" t="s">
        <v>215</v>
      </c>
      <c r="E399" s="224" t="s">
        <v>12</v>
      </c>
      <c r="F399" s="225" t="s">
        <v>447</v>
      </c>
      <c r="G399" s="2"/>
      <c r="H399" s="433">
        <f>SUM(H400)</f>
        <v>414582</v>
      </c>
      <c r="I399" s="433">
        <f>SUM(I400)</f>
        <v>414582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12</v>
      </c>
      <c r="F400" s="225" t="s">
        <v>447</v>
      </c>
      <c r="G400" s="2" t="s">
        <v>39</v>
      </c>
      <c r="H400" s="435">
        <f>SUM(прил8!I342)</f>
        <v>414582</v>
      </c>
      <c r="I400" s="435">
        <f>SUM(прил8!J342)</f>
        <v>414582</v>
      </c>
    </row>
    <row r="401" spans="1:9" ht="48.75" customHeight="1" x14ac:dyDescent="0.25">
      <c r="A401" s="3" t="s">
        <v>146</v>
      </c>
      <c r="B401" s="347">
        <v>10</v>
      </c>
      <c r="C401" s="2" t="s">
        <v>15</v>
      </c>
      <c r="D401" s="223" t="s">
        <v>216</v>
      </c>
      <c r="E401" s="224" t="s">
        <v>383</v>
      </c>
      <c r="F401" s="225" t="s">
        <v>384</v>
      </c>
      <c r="G401" s="2"/>
      <c r="H401" s="433">
        <f>SUM(H402)</f>
        <v>378581</v>
      </c>
      <c r="I401" s="433">
        <f>SUM(I402)</f>
        <v>378581</v>
      </c>
    </row>
    <row r="402" spans="1:9" ht="32.25" customHeight="1" x14ac:dyDescent="0.25">
      <c r="A402" s="3" t="s">
        <v>455</v>
      </c>
      <c r="B402" s="347">
        <v>10</v>
      </c>
      <c r="C402" s="2" t="s">
        <v>15</v>
      </c>
      <c r="D402" s="223" t="s">
        <v>216</v>
      </c>
      <c r="E402" s="224" t="s">
        <v>10</v>
      </c>
      <c r="F402" s="225" t="s">
        <v>384</v>
      </c>
      <c r="G402" s="2"/>
      <c r="H402" s="433">
        <f>SUM(H403+H405+H408)</f>
        <v>378581</v>
      </c>
      <c r="I402" s="433">
        <f>SUM(I403+I405+I408)</f>
        <v>378581</v>
      </c>
    </row>
    <row r="403" spans="1:9" ht="32.25" customHeight="1" x14ac:dyDescent="0.25">
      <c r="A403" s="84" t="s">
        <v>544</v>
      </c>
      <c r="B403" s="347">
        <v>10</v>
      </c>
      <c r="C403" s="2" t="s">
        <v>15</v>
      </c>
      <c r="D403" s="223" t="s">
        <v>216</v>
      </c>
      <c r="E403" s="224" t="s">
        <v>10</v>
      </c>
      <c r="F403" s="225" t="s">
        <v>543</v>
      </c>
      <c r="G403" s="2"/>
      <c r="H403" s="433">
        <f>SUM(H404)</f>
        <v>2124</v>
      </c>
      <c r="I403" s="433">
        <f>SUM(I404)</f>
        <v>2124</v>
      </c>
    </row>
    <row r="404" spans="1:9" ht="18.75" customHeight="1" x14ac:dyDescent="0.25">
      <c r="A404" s="3" t="s">
        <v>40</v>
      </c>
      <c r="B404" s="347">
        <v>10</v>
      </c>
      <c r="C404" s="2" t="s">
        <v>15</v>
      </c>
      <c r="D404" s="223" t="s">
        <v>216</v>
      </c>
      <c r="E404" s="224" t="s">
        <v>10</v>
      </c>
      <c r="F404" s="225" t="s">
        <v>543</v>
      </c>
      <c r="G404" s="2" t="s">
        <v>39</v>
      </c>
      <c r="H404" s="435">
        <f>SUM(прил8!I346)</f>
        <v>2124</v>
      </c>
      <c r="I404" s="435">
        <f>SUM(прил8!J346)</f>
        <v>2124</v>
      </c>
    </row>
    <row r="405" spans="1:9" ht="64.5" customHeight="1" x14ac:dyDescent="0.25">
      <c r="A405" s="3" t="s">
        <v>96</v>
      </c>
      <c r="B405" s="347">
        <v>10</v>
      </c>
      <c r="C405" s="2" t="s">
        <v>15</v>
      </c>
      <c r="D405" s="223" t="s">
        <v>216</v>
      </c>
      <c r="E405" s="224" t="s">
        <v>10</v>
      </c>
      <c r="F405" s="225" t="s">
        <v>477</v>
      </c>
      <c r="G405" s="2"/>
      <c r="H405" s="433">
        <f>SUM(H406:H407)</f>
        <v>359500</v>
      </c>
      <c r="I405" s="433">
        <f>SUM(I406:I407)</f>
        <v>359500</v>
      </c>
    </row>
    <row r="406" spans="1:9" ht="33" customHeight="1" x14ac:dyDescent="0.25">
      <c r="A406" s="601" t="s">
        <v>537</v>
      </c>
      <c r="B406" s="347">
        <v>10</v>
      </c>
      <c r="C406" s="2" t="s">
        <v>15</v>
      </c>
      <c r="D406" s="116" t="s">
        <v>216</v>
      </c>
      <c r="E406" s="308" t="s">
        <v>10</v>
      </c>
      <c r="F406" s="304" t="s">
        <v>477</v>
      </c>
      <c r="G406" s="2" t="s">
        <v>16</v>
      </c>
      <c r="H406" s="435">
        <f>SUM(прил8!I348)</f>
        <v>0</v>
      </c>
      <c r="I406" s="435">
        <f>SUM(прил8!J348)</f>
        <v>0</v>
      </c>
    </row>
    <row r="407" spans="1:9" ht="17.25" customHeight="1" x14ac:dyDescent="0.25">
      <c r="A407" s="3" t="s">
        <v>40</v>
      </c>
      <c r="B407" s="347">
        <v>10</v>
      </c>
      <c r="C407" s="2" t="s">
        <v>15</v>
      </c>
      <c r="D407" s="223" t="s">
        <v>216</v>
      </c>
      <c r="E407" s="306" t="s">
        <v>10</v>
      </c>
      <c r="F407" s="225" t="s">
        <v>477</v>
      </c>
      <c r="G407" s="2" t="s">
        <v>39</v>
      </c>
      <c r="H407" s="435">
        <f>SUM(прил8!I349)</f>
        <v>359500</v>
      </c>
      <c r="I407" s="435">
        <f>SUM(прил8!J349)</f>
        <v>359500</v>
      </c>
    </row>
    <row r="408" spans="1:9" ht="31.5" x14ac:dyDescent="0.25">
      <c r="A408" s="3" t="s">
        <v>446</v>
      </c>
      <c r="B408" s="347">
        <v>10</v>
      </c>
      <c r="C408" s="2" t="s">
        <v>15</v>
      </c>
      <c r="D408" s="223" t="s">
        <v>216</v>
      </c>
      <c r="E408" s="224" t="s">
        <v>10</v>
      </c>
      <c r="F408" s="225" t="s">
        <v>447</v>
      </c>
      <c r="G408" s="2"/>
      <c r="H408" s="433">
        <f>SUM(H409)</f>
        <v>16957</v>
      </c>
      <c r="I408" s="433">
        <f>SUM(I409)</f>
        <v>16957</v>
      </c>
    </row>
    <row r="409" spans="1:9" ht="15.75" x14ac:dyDescent="0.25">
      <c r="A409" s="3" t="s">
        <v>40</v>
      </c>
      <c r="B409" s="347">
        <v>10</v>
      </c>
      <c r="C409" s="2" t="s">
        <v>15</v>
      </c>
      <c r="D409" s="223" t="s">
        <v>216</v>
      </c>
      <c r="E409" s="224" t="s">
        <v>10</v>
      </c>
      <c r="F409" s="225" t="s">
        <v>447</v>
      </c>
      <c r="G409" s="2" t="s">
        <v>39</v>
      </c>
      <c r="H409" s="435">
        <f>SUM(прил8!I351)</f>
        <v>16957</v>
      </c>
      <c r="I409" s="435">
        <f>SUM(прил8!J351)</f>
        <v>16957</v>
      </c>
    </row>
    <row r="410" spans="1:9" ht="15.75" x14ac:dyDescent="0.25">
      <c r="A410" s="86" t="s">
        <v>42</v>
      </c>
      <c r="B410" s="40">
        <v>10</v>
      </c>
      <c r="C410" s="23" t="s">
        <v>20</v>
      </c>
      <c r="D410" s="217"/>
      <c r="E410" s="218"/>
      <c r="F410" s="219"/>
      <c r="G410" s="22"/>
      <c r="H410" s="439">
        <f>SUM(H427,H411+H432)</f>
        <v>46727969</v>
      </c>
      <c r="I410" s="439">
        <f>SUM(I427,I411+I432)</f>
        <v>51333624</v>
      </c>
    </row>
    <row r="411" spans="1:9" ht="33.75" customHeight="1" x14ac:dyDescent="0.25">
      <c r="A411" s="75" t="s">
        <v>110</v>
      </c>
      <c r="B411" s="30">
        <v>10</v>
      </c>
      <c r="C411" s="28" t="s">
        <v>20</v>
      </c>
      <c r="D411" s="220" t="s">
        <v>180</v>
      </c>
      <c r="E411" s="221" t="s">
        <v>383</v>
      </c>
      <c r="F411" s="222" t="s">
        <v>384</v>
      </c>
      <c r="G411" s="28"/>
      <c r="H411" s="432">
        <f>SUM(H412+H420)</f>
        <v>44742877</v>
      </c>
      <c r="I411" s="432">
        <f>SUM(I412+I420)</f>
        <v>49348532</v>
      </c>
    </row>
    <row r="412" spans="1:9" ht="50.25" customHeight="1" x14ac:dyDescent="0.25">
      <c r="A412" s="3" t="s">
        <v>160</v>
      </c>
      <c r="B412" s="6">
        <v>10</v>
      </c>
      <c r="C412" s="2" t="s">
        <v>20</v>
      </c>
      <c r="D412" s="223" t="s">
        <v>182</v>
      </c>
      <c r="E412" s="224" t="s">
        <v>383</v>
      </c>
      <c r="F412" s="225" t="s">
        <v>384</v>
      </c>
      <c r="G412" s="2"/>
      <c r="H412" s="433">
        <f>SUM(H413)</f>
        <v>39634793</v>
      </c>
      <c r="I412" s="433">
        <f>SUM(I413)</f>
        <v>42029081</v>
      </c>
    </row>
    <row r="413" spans="1:9" ht="33.75" customHeight="1" x14ac:dyDescent="0.25">
      <c r="A413" s="3" t="s">
        <v>475</v>
      </c>
      <c r="B413" s="6">
        <v>10</v>
      </c>
      <c r="C413" s="2" t="s">
        <v>20</v>
      </c>
      <c r="D413" s="223" t="s">
        <v>182</v>
      </c>
      <c r="E413" s="224" t="s">
        <v>10</v>
      </c>
      <c r="F413" s="225" t="s">
        <v>384</v>
      </c>
      <c r="G413" s="2"/>
      <c r="H413" s="433">
        <f>SUM(H414+H416+H418)</f>
        <v>39634793</v>
      </c>
      <c r="I413" s="433">
        <f>SUM(I414+I416+I418)</f>
        <v>42029081</v>
      </c>
    </row>
    <row r="414" spans="1:9" ht="15" customHeight="1" x14ac:dyDescent="0.25">
      <c r="A414" s="84" t="s">
        <v>551</v>
      </c>
      <c r="B414" s="6">
        <v>10</v>
      </c>
      <c r="C414" s="2" t="s">
        <v>20</v>
      </c>
      <c r="D414" s="223" t="s">
        <v>182</v>
      </c>
      <c r="E414" s="224" t="s">
        <v>10</v>
      </c>
      <c r="F414" s="225" t="s">
        <v>478</v>
      </c>
      <c r="G414" s="2"/>
      <c r="H414" s="433">
        <f>SUM(H415:H415)</f>
        <v>1389456</v>
      </c>
      <c r="I414" s="433">
        <f>SUM(I415:I415)</f>
        <v>1389456</v>
      </c>
    </row>
    <row r="415" spans="1:9" ht="15.75" x14ac:dyDescent="0.25">
      <c r="A415" s="3" t="s">
        <v>40</v>
      </c>
      <c r="B415" s="6">
        <v>10</v>
      </c>
      <c r="C415" s="2" t="s">
        <v>20</v>
      </c>
      <c r="D415" s="223" t="s">
        <v>182</v>
      </c>
      <c r="E415" s="224" t="s">
        <v>10</v>
      </c>
      <c r="F415" s="225" t="s">
        <v>478</v>
      </c>
      <c r="G415" s="2" t="s">
        <v>39</v>
      </c>
      <c r="H415" s="435">
        <f>SUM(прил8!I467)</f>
        <v>1389456</v>
      </c>
      <c r="I415" s="435">
        <f>SUM(прил8!J467)</f>
        <v>1389456</v>
      </c>
    </row>
    <row r="416" spans="1:9" s="630" customFormat="1" ht="15.75" x14ac:dyDescent="0.25">
      <c r="A416" s="61" t="s">
        <v>733</v>
      </c>
      <c r="B416" s="34">
        <v>10</v>
      </c>
      <c r="C416" s="35" t="s">
        <v>20</v>
      </c>
      <c r="D416" s="223" t="s">
        <v>182</v>
      </c>
      <c r="E416" s="263" t="s">
        <v>10</v>
      </c>
      <c r="F416" s="264" t="s">
        <v>732</v>
      </c>
      <c r="G416" s="271"/>
      <c r="H416" s="433">
        <f>SUM(H417)</f>
        <v>37508771</v>
      </c>
      <c r="I416" s="433">
        <f>SUM(I417)</f>
        <v>39869771</v>
      </c>
    </row>
    <row r="417" spans="1:9" s="630" customFormat="1" ht="15.75" x14ac:dyDescent="0.25">
      <c r="A417" s="3" t="s">
        <v>40</v>
      </c>
      <c r="B417" s="34">
        <v>10</v>
      </c>
      <c r="C417" s="35" t="s">
        <v>20</v>
      </c>
      <c r="D417" s="223" t="s">
        <v>182</v>
      </c>
      <c r="E417" s="263" t="s">
        <v>10</v>
      </c>
      <c r="F417" s="264" t="s">
        <v>732</v>
      </c>
      <c r="G417" s="271" t="s">
        <v>39</v>
      </c>
      <c r="H417" s="435">
        <f>SUM(прил8!I469)</f>
        <v>37508771</v>
      </c>
      <c r="I417" s="435">
        <f>SUM(прил8!J469)</f>
        <v>39869771</v>
      </c>
    </row>
    <row r="418" spans="1:9" s="630" customFormat="1" ht="31.5" x14ac:dyDescent="0.25">
      <c r="A418" s="61" t="s">
        <v>734</v>
      </c>
      <c r="B418" s="34">
        <v>10</v>
      </c>
      <c r="C418" s="35" t="s">
        <v>20</v>
      </c>
      <c r="D418" s="223" t="s">
        <v>182</v>
      </c>
      <c r="E418" s="263" t="s">
        <v>10</v>
      </c>
      <c r="F418" s="264" t="s">
        <v>731</v>
      </c>
      <c r="G418" s="271"/>
      <c r="H418" s="433">
        <f>SUM(H419)</f>
        <v>736566</v>
      </c>
      <c r="I418" s="433">
        <f>SUM(I419)</f>
        <v>769854</v>
      </c>
    </row>
    <row r="419" spans="1:9" s="630" customFormat="1" ht="31.5" x14ac:dyDescent="0.25">
      <c r="A419" s="616" t="s">
        <v>537</v>
      </c>
      <c r="B419" s="34">
        <v>10</v>
      </c>
      <c r="C419" s="35" t="s">
        <v>20</v>
      </c>
      <c r="D419" s="223" t="s">
        <v>182</v>
      </c>
      <c r="E419" s="263" t="s">
        <v>10</v>
      </c>
      <c r="F419" s="264" t="s">
        <v>731</v>
      </c>
      <c r="G419" s="271" t="s">
        <v>16</v>
      </c>
      <c r="H419" s="435">
        <f>SUM(прил8!I471)</f>
        <v>736566</v>
      </c>
      <c r="I419" s="435">
        <f>SUM(прил8!J471)</f>
        <v>769854</v>
      </c>
    </row>
    <row r="420" spans="1:9" ht="66" customHeight="1" x14ac:dyDescent="0.25">
      <c r="A420" s="3" t="s">
        <v>111</v>
      </c>
      <c r="B420" s="6">
        <v>10</v>
      </c>
      <c r="C420" s="2" t="s">
        <v>20</v>
      </c>
      <c r="D420" s="223" t="s">
        <v>210</v>
      </c>
      <c r="E420" s="224" t="s">
        <v>383</v>
      </c>
      <c r="F420" s="225" t="s">
        <v>384</v>
      </c>
      <c r="G420" s="2"/>
      <c r="H420" s="433">
        <f>SUM(H421+H424)</f>
        <v>5108084</v>
      </c>
      <c r="I420" s="433">
        <f>SUM(I421+I424)</f>
        <v>7319451</v>
      </c>
    </row>
    <row r="421" spans="1:9" ht="34.5" customHeight="1" x14ac:dyDescent="0.25">
      <c r="A421" s="3" t="s">
        <v>391</v>
      </c>
      <c r="B421" s="6">
        <v>10</v>
      </c>
      <c r="C421" s="2" t="s">
        <v>20</v>
      </c>
      <c r="D421" s="223" t="s">
        <v>210</v>
      </c>
      <c r="E421" s="224" t="s">
        <v>10</v>
      </c>
      <c r="F421" s="225" t="s">
        <v>384</v>
      </c>
      <c r="G421" s="2"/>
      <c r="H421" s="433">
        <f>SUM(H422)</f>
        <v>5108084</v>
      </c>
      <c r="I421" s="433">
        <f>SUM(I422)</f>
        <v>5277352</v>
      </c>
    </row>
    <row r="422" spans="1:9" ht="33" customHeight="1" x14ac:dyDescent="0.25">
      <c r="A422" s="3" t="s">
        <v>365</v>
      </c>
      <c r="B422" s="6">
        <v>10</v>
      </c>
      <c r="C422" s="2" t="s">
        <v>20</v>
      </c>
      <c r="D422" s="223" t="s">
        <v>210</v>
      </c>
      <c r="E422" s="224" t="s">
        <v>10</v>
      </c>
      <c r="F422" s="225" t="s">
        <v>483</v>
      </c>
      <c r="G422" s="2"/>
      <c r="H422" s="433">
        <f>SUM(H423:H423)</f>
        <v>5108084</v>
      </c>
      <c r="I422" s="433">
        <f>SUM(I423:I423)</f>
        <v>5277352</v>
      </c>
    </row>
    <row r="423" spans="1:9" ht="18" customHeight="1" x14ac:dyDescent="0.25">
      <c r="A423" s="3" t="s">
        <v>40</v>
      </c>
      <c r="B423" s="6">
        <v>10</v>
      </c>
      <c r="C423" s="2" t="s">
        <v>20</v>
      </c>
      <c r="D423" s="223" t="s">
        <v>210</v>
      </c>
      <c r="E423" s="224" t="s">
        <v>10</v>
      </c>
      <c r="F423" s="225" t="s">
        <v>483</v>
      </c>
      <c r="G423" s="2" t="s">
        <v>39</v>
      </c>
      <c r="H423" s="435">
        <f>SUM(прил8!I165)</f>
        <v>5108084</v>
      </c>
      <c r="I423" s="435">
        <f>SUM(прил8!J165)</f>
        <v>5277352</v>
      </c>
    </row>
    <row r="424" spans="1:9" s="659" customFormat="1" ht="31.5" x14ac:dyDescent="0.25">
      <c r="A424" s="61" t="s">
        <v>908</v>
      </c>
      <c r="B424" s="6">
        <v>10</v>
      </c>
      <c r="C424" s="2" t="s">
        <v>20</v>
      </c>
      <c r="D424" s="223" t="s">
        <v>210</v>
      </c>
      <c r="E424" s="224" t="s">
        <v>12</v>
      </c>
      <c r="F424" s="225" t="s">
        <v>384</v>
      </c>
      <c r="G424" s="2"/>
      <c r="H424" s="433">
        <f>SUM(H425)</f>
        <v>0</v>
      </c>
      <c r="I424" s="433">
        <f>SUM(I425)</f>
        <v>2042099</v>
      </c>
    </row>
    <row r="425" spans="1:9" s="659" customFormat="1" ht="48.75" customHeight="1" x14ac:dyDescent="0.25">
      <c r="A425" s="61" t="s">
        <v>909</v>
      </c>
      <c r="B425" s="6">
        <v>10</v>
      </c>
      <c r="C425" s="2" t="s">
        <v>20</v>
      </c>
      <c r="D425" s="223" t="s">
        <v>210</v>
      </c>
      <c r="E425" s="224" t="s">
        <v>12</v>
      </c>
      <c r="F425" s="225" t="s">
        <v>910</v>
      </c>
      <c r="G425" s="2"/>
      <c r="H425" s="433">
        <f>SUM(H426:H426)</f>
        <v>0</v>
      </c>
      <c r="I425" s="433">
        <f>SUM(I426:I426)</f>
        <v>2042099</v>
      </c>
    </row>
    <row r="426" spans="1:9" s="659" customFormat="1" ht="15.75" x14ac:dyDescent="0.25">
      <c r="A426" s="61" t="s">
        <v>40</v>
      </c>
      <c r="B426" s="6">
        <v>10</v>
      </c>
      <c r="C426" s="2" t="s">
        <v>20</v>
      </c>
      <c r="D426" s="223" t="s">
        <v>210</v>
      </c>
      <c r="E426" s="224" t="s">
        <v>12</v>
      </c>
      <c r="F426" s="225" t="s">
        <v>910</v>
      </c>
      <c r="G426" s="2" t="s">
        <v>39</v>
      </c>
      <c r="H426" s="435">
        <f>SUM(прил8!I168)</f>
        <v>0</v>
      </c>
      <c r="I426" s="435">
        <f>SUM(прил8!J168)</f>
        <v>2042099</v>
      </c>
    </row>
    <row r="427" spans="1:9" ht="32.25" customHeight="1" x14ac:dyDescent="0.25">
      <c r="A427" s="75" t="s">
        <v>163</v>
      </c>
      <c r="B427" s="30">
        <v>10</v>
      </c>
      <c r="C427" s="28" t="s">
        <v>20</v>
      </c>
      <c r="D427" s="220" t="s">
        <v>441</v>
      </c>
      <c r="E427" s="221" t="s">
        <v>383</v>
      </c>
      <c r="F427" s="222" t="s">
        <v>384</v>
      </c>
      <c r="G427" s="28"/>
      <c r="H427" s="432">
        <f t="shared" ref="H427:I429" si="34">SUM(H428)</f>
        <v>1985092</v>
      </c>
      <c r="I427" s="432">
        <f t="shared" si="34"/>
        <v>1985092</v>
      </c>
    </row>
    <row r="428" spans="1:9" ht="49.5" customHeight="1" x14ac:dyDescent="0.25">
      <c r="A428" s="3" t="s">
        <v>164</v>
      </c>
      <c r="B428" s="347">
        <v>10</v>
      </c>
      <c r="C428" s="2" t="s">
        <v>20</v>
      </c>
      <c r="D428" s="223" t="s">
        <v>215</v>
      </c>
      <c r="E428" s="224" t="s">
        <v>383</v>
      </c>
      <c r="F428" s="225" t="s">
        <v>384</v>
      </c>
      <c r="G428" s="2"/>
      <c r="H428" s="433">
        <f t="shared" si="34"/>
        <v>1985092</v>
      </c>
      <c r="I428" s="433">
        <f t="shared" si="34"/>
        <v>1985092</v>
      </c>
    </row>
    <row r="429" spans="1:9" ht="17.25" customHeight="1" x14ac:dyDescent="0.25">
      <c r="A429" s="3" t="s">
        <v>442</v>
      </c>
      <c r="B429" s="6">
        <v>10</v>
      </c>
      <c r="C429" s="2" t="s">
        <v>20</v>
      </c>
      <c r="D429" s="223" t="s">
        <v>215</v>
      </c>
      <c r="E429" s="224" t="s">
        <v>10</v>
      </c>
      <c r="F429" s="225" t="s">
        <v>384</v>
      </c>
      <c r="G429" s="2"/>
      <c r="H429" s="433">
        <f t="shared" si="34"/>
        <v>1985092</v>
      </c>
      <c r="I429" s="433">
        <f t="shared" si="34"/>
        <v>1985092</v>
      </c>
    </row>
    <row r="430" spans="1:9" ht="16.5" customHeight="1" x14ac:dyDescent="0.25">
      <c r="A430" s="84" t="s">
        <v>165</v>
      </c>
      <c r="B430" s="347">
        <v>10</v>
      </c>
      <c r="C430" s="2" t="s">
        <v>20</v>
      </c>
      <c r="D430" s="223" t="s">
        <v>215</v>
      </c>
      <c r="E430" s="224" t="s">
        <v>10</v>
      </c>
      <c r="F430" s="225" t="s">
        <v>484</v>
      </c>
      <c r="G430" s="2"/>
      <c r="H430" s="433">
        <f>SUM(H431:H431)</f>
        <v>1985092</v>
      </c>
      <c r="I430" s="433">
        <f>SUM(I431:I431)</f>
        <v>1985092</v>
      </c>
    </row>
    <row r="431" spans="1:9" ht="15.75" x14ac:dyDescent="0.25">
      <c r="A431" s="3" t="s">
        <v>40</v>
      </c>
      <c r="B431" s="347">
        <v>10</v>
      </c>
      <c r="C431" s="2" t="s">
        <v>20</v>
      </c>
      <c r="D431" s="223" t="s">
        <v>215</v>
      </c>
      <c r="E431" s="224" t="s">
        <v>10</v>
      </c>
      <c r="F431" s="225" t="s">
        <v>484</v>
      </c>
      <c r="G431" s="2" t="s">
        <v>39</v>
      </c>
      <c r="H431" s="435">
        <f>SUM(прил8!I357)</f>
        <v>1985092</v>
      </c>
      <c r="I431" s="435">
        <f>SUM(прил8!J357)</f>
        <v>1985092</v>
      </c>
    </row>
    <row r="432" spans="1:9" ht="47.25" x14ac:dyDescent="0.25">
      <c r="A432" s="27" t="s">
        <v>178</v>
      </c>
      <c r="B432" s="30">
        <v>10</v>
      </c>
      <c r="C432" s="28" t="s">
        <v>20</v>
      </c>
      <c r="D432" s="220" t="s">
        <v>434</v>
      </c>
      <c r="E432" s="221" t="s">
        <v>383</v>
      </c>
      <c r="F432" s="222" t="s">
        <v>384</v>
      </c>
      <c r="G432" s="28"/>
      <c r="H432" s="432">
        <f t="shared" ref="H432:I435" si="35">SUM(H433)</f>
        <v>0</v>
      </c>
      <c r="I432" s="432">
        <f t="shared" si="35"/>
        <v>0</v>
      </c>
    </row>
    <row r="433" spans="1:9" ht="78.75" x14ac:dyDescent="0.25">
      <c r="A433" s="3" t="s">
        <v>179</v>
      </c>
      <c r="B433" s="347">
        <v>10</v>
      </c>
      <c r="C433" s="2" t="s">
        <v>20</v>
      </c>
      <c r="D433" s="223" t="s">
        <v>206</v>
      </c>
      <c r="E433" s="224" t="s">
        <v>383</v>
      </c>
      <c r="F433" s="225" t="s">
        <v>384</v>
      </c>
      <c r="G433" s="2"/>
      <c r="H433" s="433">
        <f t="shared" si="35"/>
        <v>0</v>
      </c>
      <c r="I433" s="433">
        <f t="shared" si="35"/>
        <v>0</v>
      </c>
    </row>
    <row r="434" spans="1:9" ht="31.5" x14ac:dyDescent="0.25">
      <c r="A434" s="3" t="s">
        <v>440</v>
      </c>
      <c r="B434" s="347">
        <v>10</v>
      </c>
      <c r="C434" s="2" t="s">
        <v>20</v>
      </c>
      <c r="D434" s="223" t="s">
        <v>206</v>
      </c>
      <c r="E434" s="224" t="s">
        <v>10</v>
      </c>
      <c r="F434" s="225" t="s">
        <v>384</v>
      </c>
      <c r="G434" s="2"/>
      <c r="H434" s="433">
        <f t="shared" si="35"/>
        <v>0</v>
      </c>
      <c r="I434" s="433">
        <f t="shared" si="35"/>
        <v>0</v>
      </c>
    </row>
    <row r="435" spans="1:9" ht="15.75" x14ac:dyDescent="0.25">
      <c r="A435" s="3" t="s">
        <v>620</v>
      </c>
      <c r="B435" s="347">
        <v>10</v>
      </c>
      <c r="C435" s="2" t="s">
        <v>20</v>
      </c>
      <c r="D435" s="223" t="s">
        <v>206</v>
      </c>
      <c r="E435" s="224" t="s">
        <v>10</v>
      </c>
      <c r="F435" s="225" t="s">
        <v>619</v>
      </c>
      <c r="G435" s="2"/>
      <c r="H435" s="433">
        <f t="shared" si="35"/>
        <v>0</v>
      </c>
      <c r="I435" s="433">
        <f t="shared" si="35"/>
        <v>0</v>
      </c>
    </row>
    <row r="436" spans="1:9" ht="15.75" x14ac:dyDescent="0.25">
      <c r="A436" s="76" t="s">
        <v>21</v>
      </c>
      <c r="B436" s="347">
        <v>10</v>
      </c>
      <c r="C436" s="2" t="s">
        <v>20</v>
      </c>
      <c r="D436" s="223" t="s">
        <v>206</v>
      </c>
      <c r="E436" s="224" t="s">
        <v>10</v>
      </c>
      <c r="F436" s="225" t="s">
        <v>619</v>
      </c>
      <c r="G436" s="2" t="s">
        <v>66</v>
      </c>
      <c r="H436" s="435">
        <f>SUM(прил8!I173)</f>
        <v>0</v>
      </c>
      <c r="I436" s="435">
        <f>SUM(прил8!J173)</f>
        <v>0</v>
      </c>
    </row>
    <row r="437" spans="1:9" s="9" customFormat="1" ht="16.5" customHeight="1" x14ac:dyDescent="0.25">
      <c r="A437" s="41" t="s">
        <v>70</v>
      </c>
      <c r="B437" s="40">
        <v>10</v>
      </c>
      <c r="C437" s="51" t="s">
        <v>68</v>
      </c>
      <c r="D437" s="217"/>
      <c r="E437" s="218"/>
      <c r="F437" s="219"/>
      <c r="G437" s="52"/>
      <c r="H437" s="439">
        <f>SUM(H438)</f>
        <v>3958262</v>
      </c>
      <c r="I437" s="439">
        <f>SUM(I438)</f>
        <v>3958262</v>
      </c>
    </row>
    <row r="438" spans="1:9" ht="35.25" customHeight="1" x14ac:dyDescent="0.25">
      <c r="A438" s="92" t="s">
        <v>123</v>
      </c>
      <c r="B438" s="67">
        <v>10</v>
      </c>
      <c r="C438" s="68" t="s">
        <v>68</v>
      </c>
      <c r="D438" s="265" t="s">
        <v>180</v>
      </c>
      <c r="E438" s="266" t="s">
        <v>383</v>
      </c>
      <c r="F438" s="267" t="s">
        <v>384</v>
      </c>
      <c r="G438" s="31"/>
      <c r="H438" s="432">
        <f>SUM(H439+H453+H449)</f>
        <v>3958262</v>
      </c>
      <c r="I438" s="432">
        <f>SUM(I439+I453+I449)</f>
        <v>3958262</v>
      </c>
    </row>
    <row r="439" spans="1:9" ht="48" customHeight="1" x14ac:dyDescent="0.25">
      <c r="A439" s="7" t="s">
        <v>122</v>
      </c>
      <c r="B439" s="34">
        <v>10</v>
      </c>
      <c r="C439" s="35" t="s">
        <v>68</v>
      </c>
      <c r="D439" s="262" t="s">
        <v>211</v>
      </c>
      <c r="E439" s="263" t="s">
        <v>383</v>
      </c>
      <c r="F439" s="264" t="s">
        <v>384</v>
      </c>
      <c r="G439" s="271"/>
      <c r="H439" s="433">
        <f>SUM(H440)</f>
        <v>3946262</v>
      </c>
      <c r="I439" s="433">
        <f>SUM(I440)</f>
        <v>3946262</v>
      </c>
    </row>
    <row r="440" spans="1:9" ht="36" customHeight="1" x14ac:dyDescent="0.25">
      <c r="A440" s="7" t="s">
        <v>407</v>
      </c>
      <c r="B440" s="34">
        <v>10</v>
      </c>
      <c r="C440" s="35" t="s">
        <v>68</v>
      </c>
      <c r="D440" s="262" t="s">
        <v>211</v>
      </c>
      <c r="E440" s="263" t="s">
        <v>10</v>
      </c>
      <c r="F440" s="264" t="s">
        <v>384</v>
      </c>
      <c r="G440" s="271"/>
      <c r="H440" s="433">
        <f>SUM(H441+H447+H444)</f>
        <v>3946262</v>
      </c>
      <c r="I440" s="433">
        <f>SUM(I441+I447+I444)</f>
        <v>3946262</v>
      </c>
    </row>
    <row r="441" spans="1:9" ht="32.25" customHeight="1" x14ac:dyDescent="0.25">
      <c r="A441" s="3" t="s">
        <v>91</v>
      </c>
      <c r="B441" s="34">
        <v>10</v>
      </c>
      <c r="C441" s="35" t="s">
        <v>68</v>
      </c>
      <c r="D441" s="262" t="s">
        <v>211</v>
      </c>
      <c r="E441" s="263" t="s">
        <v>10</v>
      </c>
      <c r="F441" s="264" t="s">
        <v>485</v>
      </c>
      <c r="G441" s="271"/>
      <c r="H441" s="433">
        <f>SUM(H442:H443)</f>
        <v>2677600</v>
      </c>
      <c r="I441" s="433">
        <f>SUM(I442:I443)</f>
        <v>2677600</v>
      </c>
    </row>
    <row r="442" spans="1:9" ht="48.75" customHeight="1" x14ac:dyDescent="0.25">
      <c r="A442" s="84" t="s">
        <v>76</v>
      </c>
      <c r="B442" s="34">
        <v>10</v>
      </c>
      <c r="C442" s="35" t="s">
        <v>68</v>
      </c>
      <c r="D442" s="262" t="s">
        <v>211</v>
      </c>
      <c r="E442" s="263" t="s">
        <v>10</v>
      </c>
      <c r="F442" s="264" t="s">
        <v>485</v>
      </c>
      <c r="G442" s="2" t="s">
        <v>13</v>
      </c>
      <c r="H442" s="435">
        <f>SUM(прил8!I477)</f>
        <v>2467600</v>
      </c>
      <c r="I442" s="435">
        <f>SUM(прил8!J477)</f>
        <v>2467600</v>
      </c>
    </row>
    <row r="443" spans="1:9" ht="33" customHeight="1" x14ac:dyDescent="0.25">
      <c r="A443" s="601" t="s">
        <v>537</v>
      </c>
      <c r="B443" s="34">
        <v>10</v>
      </c>
      <c r="C443" s="35" t="s">
        <v>68</v>
      </c>
      <c r="D443" s="262" t="s">
        <v>211</v>
      </c>
      <c r="E443" s="263" t="s">
        <v>10</v>
      </c>
      <c r="F443" s="264" t="s">
        <v>485</v>
      </c>
      <c r="G443" s="2" t="s">
        <v>16</v>
      </c>
      <c r="H443" s="435">
        <f>SUM(прил8!I478)</f>
        <v>210000</v>
      </c>
      <c r="I443" s="435">
        <f>SUM(прил8!J478)</f>
        <v>210000</v>
      </c>
    </row>
    <row r="444" spans="1:9" s="630" customFormat="1" ht="47.25" customHeight="1" x14ac:dyDescent="0.25">
      <c r="A444" s="61" t="s">
        <v>736</v>
      </c>
      <c r="B444" s="34">
        <v>10</v>
      </c>
      <c r="C444" s="35" t="s">
        <v>68</v>
      </c>
      <c r="D444" s="262" t="s">
        <v>211</v>
      </c>
      <c r="E444" s="263" t="s">
        <v>10</v>
      </c>
      <c r="F444" s="264" t="s">
        <v>735</v>
      </c>
      <c r="G444" s="2"/>
      <c r="H444" s="433">
        <f>SUM(H445:H446)</f>
        <v>669400</v>
      </c>
      <c r="I444" s="433">
        <f>SUM(I445:I446)</f>
        <v>669400</v>
      </c>
    </row>
    <row r="445" spans="1:9" s="630" customFormat="1" ht="49.5" customHeight="1" x14ac:dyDescent="0.25">
      <c r="A445" s="101" t="s">
        <v>76</v>
      </c>
      <c r="B445" s="34">
        <v>10</v>
      </c>
      <c r="C445" s="35" t="s">
        <v>68</v>
      </c>
      <c r="D445" s="262" t="s">
        <v>211</v>
      </c>
      <c r="E445" s="263" t="s">
        <v>10</v>
      </c>
      <c r="F445" s="264" t="s">
        <v>735</v>
      </c>
      <c r="G445" s="2" t="s">
        <v>13</v>
      </c>
      <c r="H445" s="435">
        <f>SUM(прил8!I480)</f>
        <v>603520</v>
      </c>
      <c r="I445" s="435">
        <f>SUM(прил8!J480)</f>
        <v>603520</v>
      </c>
    </row>
    <row r="446" spans="1:9" s="630" customFormat="1" ht="33" customHeight="1" x14ac:dyDescent="0.25">
      <c r="A446" s="616" t="s">
        <v>537</v>
      </c>
      <c r="B446" s="34">
        <v>10</v>
      </c>
      <c r="C446" s="35" t="s">
        <v>68</v>
      </c>
      <c r="D446" s="262" t="s">
        <v>211</v>
      </c>
      <c r="E446" s="263" t="s">
        <v>10</v>
      </c>
      <c r="F446" s="264" t="s">
        <v>735</v>
      </c>
      <c r="G446" s="2" t="s">
        <v>16</v>
      </c>
      <c r="H446" s="435">
        <f>SUM(прил8!I481)</f>
        <v>65880</v>
      </c>
      <c r="I446" s="435">
        <f>SUM(прил8!J481)</f>
        <v>65880</v>
      </c>
    </row>
    <row r="447" spans="1:9" ht="30.75" customHeight="1" x14ac:dyDescent="0.25">
      <c r="A447" s="3" t="s">
        <v>75</v>
      </c>
      <c r="B447" s="34">
        <v>10</v>
      </c>
      <c r="C447" s="35" t="s">
        <v>68</v>
      </c>
      <c r="D447" s="262" t="s">
        <v>211</v>
      </c>
      <c r="E447" s="263" t="s">
        <v>10</v>
      </c>
      <c r="F447" s="264" t="s">
        <v>388</v>
      </c>
      <c r="G447" s="2"/>
      <c r="H447" s="433">
        <f>SUM(H448)</f>
        <v>599262</v>
      </c>
      <c r="I447" s="433">
        <f>SUM(I448)</f>
        <v>599262</v>
      </c>
    </row>
    <row r="448" spans="1:9" ht="48.75" customHeight="1" x14ac:dyDescent="0.25">
      <c r="A448" s="84" t="s">
        <v>76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388</v>
      </c>
      <c r="G448" s="2" t="s">
        <v>13</v>
      </c>
      <c r="H448" s="435">
        <f>SUM(прил8!I483)</f>
        <v>599262</v>
      </c>
      <c r="I448" s="435">
        <f>SUM(прил8!J483)</f>
        <v>599262</v>
      </c>
    </row>
    <row r="449" spans="1:9" ht="48.75" customHeight="1" x14ac:dyDescent="0.25">
      <c r="A449" s="84" t="s">
        <v>160</v>
      </c>
      <c r="B449" s="35">
        <v>10</v>
      </c>
      <c r="C449" s="35" t="s">
        <v>68</v>
      </c>
      <c r="D449" s="262" t="s">
        <v>182</v>
      </c>
      <c r="E449" s="263" t="s">
        <v>383</v>
      </c>
      <c r="F449" s="264" t="s">
        <v>384</v>
      </c>
      <c r="G449" s="36"/>
      <c r="H449" s="436">
        <f t="shared" ref="H449:I451" si="36">SUM(H450)</f>
        <v>2000</v>
      </c>
      <c r="I449" s="436">
        <f t="shared" si="36"/>
        <v>2000</v>
      </c>
    </row>
    <row r="450" spans="1:9" ht="48.75" customHeight="1" x14ac:dyDescent="0.25">
      <c r="A450" s="84" t="s">
        <v>475</v>
      </c>
      <c r="B450" s="35">
        <v>10</v>
      </c>
      <c r="C450" s="35" t="s">
        <v>68</v>
      </c>
      <c r="D450" s="262" t="s">
        <v>182</v>
      </c>
      <c r="E450" s="263" t="s">
        <v>10</v>
      </c>
      <c r="F450" s="264" t="s">
        <v>384</v>
      </c>
      <c r="G450" s="36"/>
      <c r="H450" s="436">
        <f t="shared" si="36"/>
        <v>2000</v>
      </c>
      <c r="I450" s="436">
        <f t="shared" si="36"/>
        <v>2000</v>
      </c>
    </row>
    <row r="451" spans="1:9" ht="18.75" customHeight="1" x14ac:dyDescent="0.25">
      <c r="A451" s="84" t="s">
        <v>487</v>
      </c>
      <c r="B451" s="35">
        <v>10</v>
      </c>
      <c r="C451" s="35" t="s">
        <v>68</v>
      </c>
      <c r="D451" s="262" t="s">
        <v>182</v>
      </c>
      <c r="E451" s="263" t="s">
        <v>10</v>
      </c>
      <c r="F451" s="264" t="s">
        <v>486</v>
      </c>
      <c r="G451" s="36"/>
      <c r="H451" s="436">
        <f t="shared" si="36"/>
        <v>2000</v>
      </c>
      <c r="I451" s="436">
        <f t="shared" si="36"/>
        <v>2000</v>
      </c>
    </row>
    <row r="452" spans="1:9" ht="32.25" customHeight="1" x14ac:dyDescent="0.25">
      <c r="A452" s="84" t="s">
        <v>537</v>
      </c>
      <c r="B452" s="35">
        <v>10</v>
      </c>
      <c r="C452" s="35" t="s">
        <v>68</v>
      </c>
      <c r="D452" s="262" t="s">
        <v>182</v>
      </c>
      <c r="E452" s="263" t="s">
        <v>10</v>
      </c>
      <c r="F452" s="264" t="s">
        <v>486</v>
      </c>
      <c r="G452" s="36" t="s">
        <v>16</v>
      </c>
      <c r="H452" s="437">
        <f>SUM(прил8!I487)</f>
        <v>2000</v>
      </c>
      <c r="I452" s="437">
        <f>SUM(прил8!J487)</f>
        <v>2000</v>
      </c>
    </row>
    <row r="453" spans="1:9" ht="66.75" customHeight="1" x14ac:dyDescent="0.25">
      <c r="A453" s="76" t="s">
        <v>111</v>
      </c>
      <c r="B453" s="34">
        <v>10</v>
      </c>
      <c r="C453" s="35" t="s">
        <v>68</v>
      </c>
      <c r="D453" s="262" t="s">
        <v>210</v>
      </c>
      <c r="E453" s="263" t="s">
        <v>383</v>
      </c>
      <c r="F453" s="264" t="s">
        <v>384</v>
      </c>
      <c r="G453" s="2"/>
      <c r="H453" s="433">
        <f t="shared" ref="H453:I455" si="37">SUM(H454)</f>
        <v>10000</v>
      </c>
      <c r="I453" s="433">
        <f t="shared" si="37"/>
        <v>10000</v>
      </c>
    </row>
    <row r="454" spans="1:9" ht="33" customHeight="1" x14ac:dyDescent="0.25">
      <c r="A454" s="76" t="s">
        <v>391</v>
      </c>
      <c r="B454" s="34">
        <v>10</v>
      </c>
      <c r="C454" s="35" t="s">
        <v>68</v>
      </c>
      <c r="D454" s="262" t="s">
        <v>210</v>
      </c>
      <c r="E454" s="263" t="s">
        <v>10</v>
      </c>
      <c r="F454" s="264" t="s">
        <v>384</v>
      </c>
      <c r="G454" s="2"/>
      <c r="H454" s="433">
        <f t="shared" si="37"/>
        <v>10000</v>
      </c>
      <c r="I454" s="433">
        <f t="shared" si="37"/>
        <v>10000</v>
      </c>
    </row>
    <row r="455" spans="1:9" ht="33" customHeight="1" x14ac:dyDescent="0.25">
      <c r="A455" s="608" t="s">
        <v>102</v>
      </c>
      <c r="B455" s="34">
        <v>10</v>
      </c>
      <c r="C455" s="35" t="s">
        <v>68</v>
      </c>
      <c r="D455" s="262" t="s">
        <v>210</v>
      </c>
      <c r="E455" s="263" t="s">
        <v>10</v>
      </c>
      <c r="F455" s="264" t="s">
        <v>393</v>
      </c>
      <c r="G455" s="2"/>
      <c r="H455" s="433">
        <f t="shared" si="37"/>
        <v>10000</v>
      </c>
      <c r="I455" s="433">
        <f t="shared" si="37"/>
        <v>10000</v>
      </c>
    </row>
    <row r="456" spans="1:9" ht="32.25" customHeight="1" x14ac:dyDescent="0.25">
      <c r="A456" s="601" t="s">
        <v>537</v>
      </c>
      <c r="B456" s="34">
        <v>10</v>
      </c>
      <c r="C456" s="35" t="s">
        <v>68</v>
      </c>
      <c r="D456" s="262" t="s">
        <v>210</v>
      </c>
      <c r="E456" s="263" t="s">
        <v>10</v>
      </c>
      <c r="F456" s="264" t="s">
        <v>393</v>
      </c>
      <c r="G456" s="2" t="s">
        <v>16</v>
      </c>
      <c r="H456" s="434">
        <f>SUM(прил8!I491)</f>
        <v>10000</v>
      </c>
      <c r="I456" s="434">
        <f>SUM(прил8!J491)</f>
        <v>10000</v>
      </c>
    </row>
    <row r="457" spans="1:9" ht="15.75" x14ac:dyDescent="0.25">
      <c r="A457" s="74" t="s">
        <v>43</v>
      </c>
      <c r="B457" s="39">
        <v>11</v>
      </c>
      <c r="C457" s="39"/>
      <c r="D457" s="250"/>
      <c r="E457" s="251"/>
      <c r="F457" s="252"/>
      <c r="G457" s="15"/>
      <c r="H457" s="485">
        <f>SUM(H458)</f>
        <v>150000</v>
      </c>
      <c r="I457" s="485">
        <f>SUM(I458)</f>
        <v>150000</v>
      </c>
    </row>
    <row r="458" spans="1:9" ht="15.75" x14ac:dyDescent="0.25">
      <c r="A458" s="86" t="s">
        <v>44</v>
      </c>
      <c r="B458" s="40">
        <v>11</v>
      </c>
      <c r="C458" s="23" t="s">
        <v>12</v>
      </c>
      <c r="D458" s="217"/>
      <c r="E458" s="218"/>
      <c r="F458" s="219"/>
      <c r="G458" s="22"/>
      <c r="H458" s="439">
        <f>SUM(H459)</f>
        <v>150000</v>
      </c>
      <c r="I458" s="439">
        <f>SUM(I459)</f>
        <v>150000</v>
      </c>
    </row>
    <row r="459" spans="1:9" ht="64.5" customHeight="1" x14ac:dyDescent="0.25">
      <c r="A459" s="66" t="s">
        <v>151</v>
      </c>
      <c r="B459" s="28" t="s">
        <v>45</v>
      </c>
      <c r="C459" s="28" t="s">
        <v>12</v>
      </c>
      <c r="D459" s="220" t="s">
        <v>456</v>
      </c>
      <c r="E459" s="221" t="s">
        <v>383</v>
      </c>
      <c r="F459" s="222" t="s">
        <v>384</v>
      </c>
      <c r="G459" s="28"/>
      <c r="H459" s="432">
        <f t="shared" ref="H459:I462" si="38">SUM(H460)</f>
        <v>150000</v>
      </c>
      <c r="I459" s="432">
        <f t="shared" si="38"/>
        <v>150000</v>
      </c>
    </row>
    <row r="460" spans="1:9" ht="81.75" customHeight="1" x14ac:dyDescent="0.25">
      <c r="A460" s="80" t="s">
        <v>167</v>
      </c>
      <c r="B460" s="2" t="s">
        <v>45</v>
      </c>
      <c r="C460" s="2" t="s">
        <v>12</v>
      </c>
      <c r="D460" s="223" t="s">
        <v>228</v>
      </c>
      <c r="E460" s="224" t="s">
        <v>383</v>
      </c>
      <c r="F460" s="225" t="s">
        <v>384</v>
      </c>
      <c r="G460" s="2"/>
      <c r="H460" s="433">
        <f t="shared" si="38"/>
        <v>150000</v>
      </c>
      <c r="I460" s="433">
        <f t="shared" si="38"/>
        <v>150000</v>
      </c>
    </row>
    <row r="461" spans="1:9" ht="32.25" customHeight="1" x14ac:dyDescent="0.25">
      <c r="A461" s="80" t="s">
        <v>488</v>
      </c>
      <c r="B461" s="2" t="s">
        <v>45</v>
      </c>
      <c r="C461" s="2" t="s">
        <v>12</v>
      </c>
      <c r="D461" s="223" t="s">
        <v>228</v>
      </c>
      <c r="E461" s="224" t="s">
        <v>10</v>
      </c>
      <c r="F461" s="225" t="s">
        <v>384</v>
      </c>
      <c r="G461" s="2"/>
      <c r="H461" s="433">
        <f t="shared" si="38"/>
        <v>150000</v>
      </c>
      <c r="I461" s="433">
        <f t="shared" si="38"/>
        <v>150000</v>
      </c>
    </row>
    <row r="462" spans="1:9" ht="47.25" x14ac:dyDescent="0.25">
      <c r="A462" s="3" t="s">
        <v>168</v>
      </c>
      <c r="B462" s="2" t="s">
        <v>45</v>
      </c>
      <c r="C462" s="2" t="s">
        <v>12</v>
      </c>
      <c r="D462" s="223" t="s">
        <v>228</v>
      </c>
      <c r="E462" s="224" t="s">
        <v>10</v>
      </c>
      <c r="F462" s="225" t="s">
        <v>489</v>
      </c>
      <c r="G462" s="2"/>
      <c r="H462" s="433">
        <f t="shared" si="38"/>
        <v>150000</v>
      </c>
      <c r="I462" s="433">
        <f t="shared" si="38"/>
        <v>150000</v>
      </c>
    </row>
    <row r="463" spans="1:9" ht="31.5" x14ac:dyDescent="0.25">
      <c r="A463" s="601" t="s">
        <v>537</v>
      </c>
      <c r="B463" s="2" t="s">
        <v>45</v>
      </c>
      <c r="C463" s="2" t="s">
        <v>12</v>
      </c>
      <c r="D463" s="223" t="s">
        <v>228</v>
      </c>
      <c r="E463" s="224" t="s">
        <v>10</v>
      </c>
      <c r="F463" s="225" t="s">
        <v>489</v>
      </c>
      <c r="G463" s="2" t="s">
        <v>16</v>
      </c>
      <c r="H463" s="435">
        <f>SUM(прил8!I437)</f>
        <v>150000</v>
      </c>
      <c r="I463" s="435">
        <f>SUM(прил8!J437)</f>
        <v>150000</v>
      </c>
    </row>
    <row r="464" spans="1:9" ht="47.25" x14ac:dyDescent="0.25">
      <c r="A464" s="74" t="s">
        <v>46</v>
      </c>
      <c r="B464" s="39">
        <v>14</v>
      </c>
      <c r="C464" s="39"/>
      <c r="D464" s="250"/>
      <c r="E464" s="251"/>
      <c r="F464" s="252"/>
      <c r="G464" s="15"/>
      <c r="H464" s="485">
        <f>SUM(H465)</f>
        <v>5722416</v>
      </c>
      <c r="I464" s="485">
        <f>SUM(I465)</f>
        <v>5261991</v>
      </c>
    </row>
    <row r="465" spans="1:9" ht="31.5" customHeight="1" x14ac:dyDescent="0.25">
      <c r="A465" s="86" t="s">
        <v>47</v>
      </c>
      <c r="B465" s="40">
        <v>14</v>
      </c>
      <c r="C465" s="23" t="s">
        <v>10</v>
      </c>
      <c r="D465" s="217"/>
      <c r="E465" s="218"/>
      <c r="F465" s="219"/>
      <c r="G465" s="22"/>
      <c r="H465" s="439">
        <f t="shared" ref="H465:I469" si="39">SUM(H466)</f>
        <v>5722416</v>
      </c>
      <c r="I465" s="439">
        <f t="shared" si="39"/>
        <v>5261991</v>
      </c>
    </row>
    <row r="466" spans="1:9" ht="32.25" customHeight="1" x14ac:dyDescent="0.25">
      <c r="A466" s="75" t="s">
        <v>120</v>
      </c>
      <c r="B466" s="30">
        <v>14</v>
      </c>
      <c r="C466" s="28" t="s">
        <v>10</v>
      </c>
      <c r="D466" s="220" t="s">
        <v>208</v>
      </c>
      <c r="E466" s="221" t="s">
        <v>383</v>
      </c>
      <c r="F466" s="222" t="s">
        <v>384</v>
      </c>
      <c r="G466" s="28"/>
      <c r="H466" s="432">
        <f t="shared" si="39"/>
        <v>5722416</v>
      </c>
      <c r="I466" s="432">
        <f t="shared" si="39"/>
        <v>5261991</v>
      </c>
    </row>
    <row r="467" spans="1:9" ht="50.25" customHeight="1" x14ac:dyDescent="0.25">
      <c r="A467" s="84" t="s">
        <v>169</v>
      </c>
      <c r="B467" s="347">
        <v>14</v>
      </c>
      <c r="C467" s="2" t="s">
        <v>10</v>
      </c>
      <c r="D467" s="223" t="s">
        <v>212</v>
      </c>
      <c r="E467" s="224" t="s">
        <v>383</v>
      </c>
      <c r="F467" s="225" t="s">
        <v>384</v>
      </c>
      <c r="G467" s="2"/>
      <c r="H467" s="433">
        <f t="shared" si="39"/>
        <v>5722416</v>
      </c>
      <c r="I467" s="433">
        <f t="shared" si="39"/>
        <v>5261991</v>
      </c>
    </row>
    <row r="468" spans="1:9" ht="31.5" customHeight="1" x14ac:dyDescent="0.25">
      <c r="A468" s="84" t="s">
        <v>490</v>
      </c>
      <c r="B468" s="347">
        <v>14</v>
      </c>
      <c r="C468" s="2" t="s">
        <v>10</v>
      </c>
      <c r="D468" s="223" t="s">
        <v>212</v>
      </c>
      <c r="E468" s="224" t="s">
        <v>12</v>
      </c>
      <c r="F468" s="225" t="s">
        <v>384</v>
      </c>
      <c r="G468" s="2"/>
      <c r="H468" s="433">
        <f t="shared" si="39"/>
        <v>5722416</v>
      </c>
      <c r="I468" s="433">
        <f t="shared" si="39"/>
        <v>5261991</v>
      </c>
    </row>
    <row r="469" spans="1:9" ht="32.25" customHeight="1" x14ac:dyDescent="0.25">
      <c r="A469" s="84" t="s">
        <v>492</v>
      </c>
      <c r="B469" s="347">
        <v>14</v>
      </c>
      <c r="C469" s="2" t="s">
        <v>10</v>
      </c>
      <c r="D469" s="223" t="s">
        <v>212</v>
      </c>
      <c r="E469" s="224" t="s">
        <v>12</v>
      </c>
      <c r="F469" s="225" t="s">
        <v>491</v>
      </c>
      <c r="G469" s="2"/>
      <c r="H469" s="433">
        <f t="shared" si="39"/>
        <v>5722416</v>
      </c>
      <c r="I469" s="433">
        <f t="shared" si="39"/>
        <v>5261991</v>
      </c>
    </row>
    <row r="470" spans="1:9" ht="15.75" x14ac:dyDescent="0.25">
      <c r="A470" s="84" t="s">
        <v>21</v>
      </c>
      <c r="B470" s="347">
        <v>14</v>
      </c>
      <c r="C470" s="2" t="s">
        <v>10</v>
      </c>
      <c r="D470" s="223" t="s">
        <v>212</v>
      </c>
      <c r="E470" s="224" t="s">
        <v>12</v>
      </c>
      <c r="F470" s="225" t="s">
        <v>491</v>
      </c>
      <c r="G470" s="2" t="s">
        <v>66</v>
      </c>
      <c r="H470" s="435">
        <f>SUM(прил8!I199)</f>
        <v>5722416</v>
      </c>
      <c r="I470" s="435">
        <f>SUM(прил8!J199)</f>
        <v>5261991</v>
      </c>
    </row>
    <row r="471" spans="1:9" ht="15.75" x14ac:dyDescent="0.25">
      <c r="A471" s="405" t="s">
        <v>618</v>
      </c>
      <c r="B471" s="409"/>
      <c r="C471" s="406"/>
      <c r="D471" s="406"/>
      <c r="E471" s="407"/>
      <c r="F471" s="408"/>
      <c r="G471" s="408"/>
      <c r="H471" s="430">
        <f>SUM(прил8!I492)</f>
        <v>3889758</v>
      </c>
      <c r="I471" s="430">
        <f>SUM(прил8!J492)</f>
        <v>7782048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59"/>
  <sheetViews>
    <sheetView topLeftCell="A353" zoomScaleNormal="100" workbookViewId="0">
      <selection activeCell="A370" sqref="A37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8" t="s">
        <v>569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858</v>
      </c>
      <c r="E5" s="368"/>
      <c r="F5" s="368"/>
    </row>
    <row r="6" spans="1:13" x14ac:dyDescent="0.25">
      <c r="D6" s="368" t="s">
        <v>859</v>
      </c>
      <c r="E6" s="368"/>
      <c r="F6" s="368"/>
    </row>
    <row r="7" spans="1:13" x14ac:dyDescent="0.25">
      <c r="D7" s="4" t="s">
        <v>860</v>
      </c>
      <c r="E7" s="4"/>
      <c r="F7" s="4"/>
    </row>
    <row r="8" spans="1:13" x14ac:dyDescent="0.25">
      <c r="D8" s="633"/>
      <c r="E8" s="368"/>
      <c r="F8" s="368"/>
    </row>
    <row r="9" spans="1:13" ht="18.75" x14ac:dyDescent="0.25">
      <c r="A9" s="679" t="s">
        <v>496</v>
      </c>
      <c r="B9" s="679"/>
      <c r="C9" s="679"/>
      <c r="D9" s="679"/>
      <c r="E9" s="679"/>
      <c r="F9" s="679"/>
      <c r="G9" s="679"/>
      <c r="H9" s="679"/>
      <c r="I9" s="679"/>
    </row>
    <row r="10" spans="1:13" ht="18.75" x14ac:dyDescent="0.25">
      <c r="A10" s="679" t="s">
        <v>67</v>
      </c>
      <c r="B10" s="679"/>
      <c r="C10" s="679"/>
      <c r="D10" s="679"/>
      <c r="E10" s="679"/>
      <c r="F10" s="679"/>
      <c r="G10" s="679"/>
      <c r="H10" s="679"/>
      <c r="I10" s="679"/>
    </row>
    <row r="11" spans="1:13" ht="18.75" x14ac:dyDescent="0.25">
      <c r="A11" s="679" t="s">
        <v>863</v>
      </c>
      <c r="B11" s="679"/>
      <c r="C11" s="679"/>
      <c r="D11" s="679"/>
      <c r="E11" s="679"/>
      <c r="F11" s="679"/>
      <c r="G11" s="679"/>
      <c r="H11" s="679"/>
      <c r="I11" s="679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0" t="s">
        <v>3</v>
      </c>
      <c r="F13" s="681"/>
      <c r="G13" s="682"/>
      <c r="H13" s="50" t="s">
        <v>4</v>
      </c>
      <c r="I13" s="50" t="s">
        <v>5</v>
      </c>
      <c r="J13" s="668" t="s">
        <v>929</v>
      </c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29">
        <f>SUM(I15+I234+I271+I490+I287+I604)</f>
        <v>468516122</v>
      </c>
      <c r="K14" s="484"/>
      <c r="L14" s="484"/>
      <c r="M14" s="484"/>
    </row>
    <row r="15" spans="1:13" ht="15.75" x14ac:dyDescent="0.25">
      <c r="A15" s="614" t="s">
        <v>49</v>
      </c>
      <c r="B15" s="441" t="s">
        <v>50</v>
      </c>
      <c r="C15" s="449"/>
      <c r="D15" s="449"/>
      <c r="E15" s="450"/>
      <c r="F15" s="451"/>
      <c r="G15" s="452"/>
      <c r="H15" s="449"/>
      <c r="I15" s="448">
        <f>SUM(I16+I130+I145+I191+I219+I71+I213)</f>
        <v>53661331</v>
      </c>
      <c r="J15" s="484">
        <v>14623236</v>
      </c>
      <c r="K15" s="630"/>
      <c r="M15" s="484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30">
        <f>SUM(I17+I22+I75+I65)</f>
        <v>29660101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31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32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33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33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34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31">
        <f>SUM(I23+I38+I43+I48+I55+I60+I30)</f>
        <v>18851377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32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33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33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33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34">
        <v>1004100</v>
      </c>
    </row>
    <row r="28" spans="1:9" ht="31.5" x14ac:dyDescent="0.25">
      <c r="A28" s="615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33">
        <f>SUM(I29)</f>
        <v>8000</v>
      </c>
    </row>
    <row r="29" spans="1:9" ht="32.25" customHeight="1" x14ac:dyDescent="0.25">
      <c r="A29" s="616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34">
        <v>8000</v>
      </c>
    </row>
    <row r="30" spans="1:9" ht="49.5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32">
        <f>SUM(I31)</f>
        <v>0</v>
      </c>
    </row>
    <row r="31" spans="1:9" ht="82.5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33">
        <f>SUM(I32)</f>
        <v>0</v>
      </c>
    </row>
    <row r="32" spans="1:9" ht="48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33">
        <f>SUM(I33+I35)</f>
        <v>0</v>
      </c>
    </row>
    <row r="33" spans="1:9" ht="18.75" hidden="1" customHeight="1" x14ac:dyDescent="0.25">
      <c r="A33" s="76" t="s">
        <v>609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610</v>
      </c>
      <c r="H33" s="44"/>
      <c r="I33" s="433">
        <f>SUM(I34)</f>
        <v>0</v>
      </c>
    </row>
    <row r="34" spans="1:9" ht="34.5" hidden="1" customHeight="1" x14ac:dyDescent="0.25">
      <c r="A34" s="617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610</v>
      </c>
      <c r="H34" s="44" t="s">
        <v>16</v>
      </c>
      <c r="I34" s="435"/>
    </row>
    <row r="35" spans="1:9" ht="16.5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33">
        <f>SUM(I36:I37)</f>
        <v>0</v>
      </c>
    </row>
    <row r="36" spans="1:9" ht="32.25" customHeight="1" x14ac:dyDescent="0.25">
      <c r="A36" s="617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35"/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35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32">
        <f>SUM(I39)</f>
        <v>987020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33">
        <f>SUM(I40)</f>
        <v>987020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33">
        <f>SUM(I41)</f>
        <v>987020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33">
        <f>SUM(I42)</f>
        <v>987020</v>
      </c>
    </row>
    <row r="42" spans="1:9" ht="31.5" customHeight="1" x14ac:dyDescent="0.25">
      <c r="A42" s="617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505">
        <v>987020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32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33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33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33">
        <f>SUM(I47)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35">
        <v>191079</v>
      </c>
    </row>
    <row r="48" spans="1:9" ht="47.25" x14ac:dyDescent="0.25">
      <c r="A48" s="93" t="s">
        <v>112</v>
      </c>
      <c r="B48" s="32" t="s">
        <v>50</v>
      </c>
      <c r="C48" s="28" t="s">
        <v>10</v>
      </c>
      <c r="D48" s="28" t="s">
        <v>20</v>
      </c>
      <c r="E48" s="220" t="s">
        <v>398</v>
      </c>
      <c r="F48" s="221" t="s">
        <v>383</v>
      </c>
      <c r="G48" s="222" t="s">
        <v>384</v>
      </c>
      <c r="H48" s="28"/>
      <c r="I48" s="432">
        <f>SUM(I49)</f>
        <v>669400</v>
      </c>
    </row>
    <row r="49" spans="1:9" ht="63" x14ac:dyDescent="0.25">
      <c r="A49" s="618" t="s">
        <v>113</v>
      </c>
      <c r="B49" s="284" t="s">
        <v>50</v>
      </c>
      <c r="C49" s="2" t="s">
        <v>10</v>
      </c>
      <c r="D49" s="2" t="s">
        <v>20</v>
      </c>
      <c r="E49" s="223" t="s">
        <v>185</v>
      </c>
      <c r="F49" s="224" t="s">
        <v>383</v>
      </c>
      <c r="G49" s="225" t="s">
        <v>384</v>
      </c>
      <c r="H49" s="2"/>
      <c r="I49" s="433">
        <f>SUM(I50)</f>
        <v>669400</v>
      </c>
    </row>
    <row r="50" spans="1:9" ht="63" x14ac:dyDescent="0.25">
      <c r="A50" s="619" t="s">
        <v>397</v>
      </c>
      <c r="B50" s="6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384</v>
      </c>
      <c r="H50" s="2"/>
      <c r="I50" s="433">
        <f>SUM(I51+I53)</f>
        <v>669400</v>
      </c>
    </row>
    <row r="51" spans="1:9" ht="47.25" x14ac:dyDescent="0.25">
      <c r="A51" s="84" t="s">
        <v>611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399</v>
      </c>
      <c r="H51" s="2"/>
      <c r="I51" s="433">
        <f>SUM(I52)</f>
        <v>334700</v>
      </c>
    </row>
    <row r="52" spans="1:9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 t="s">
        <v>13</v>
      </c>
      <c r="I52" s="434">
        <v>334700</v>
      </c>
    </row>
    <row r="53" spans="1:9" ht="35.25" customHeight="1" x14ac:dyDescent="0.25">
      <c r="A53" s="84" t="s">
        <v>79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400</v>
      </c>
      <c r="H53" s="2"/>
      <c r="I53" s="433">
        <f>SUM(I54)</f>
        <v>334700</v>
      </c>
    </row>
    <row r="54" spans="1:9" ht="63" x14ac:dyDescent="0.25">
      <c r="A54" s="84" t="s">
        <v>76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 t="s">
        <v>13</v>
      </c>
      <c r="I54" s="435">
        <v>334700</v>
      </c>
    </row>
    <row r="55" spans="1:9" ht="47.25" x14ac:dyDescent="0.25">
      <c r="A55" s="75" t="s">
        <v>114</v>
      </c>
      <c r="B55" s="30" t="s">
        <v>50</v>
      </c>
      <c r="C55" s="28" t="s">
        <v>10</v>
      </c>
      <c r="D55" s="28" t="s">
        <v>20</v>
      </c>
      <c r="E55" s="220" t="s">
        <v>186</v>
      </c>
      <c r="F55" s="221" t="s">
        <v>383</v>
      </c>
      <c r="G55" s="222" t="s">
        <v>384</v>
      </c>
      <c r="H55" s="28"/>
      <c r="I55" s="432">
        <f>SUM(I56)</f>
        <v>334700</v>
      </c>
    </row>
    <row r="56" spans="1:9" ht="47.25" x14ac:dyDescent="0.25">
      <c r="A56" s="76" t="s">
        <v>115</v>
      </c>
      <c r="B56" s="53" t="s">
        <v>50</v>
      </c>
      <c r="C56" s="2" t="s">
        <v>10</v>
      </c>
      <c r="D56" s="2" t="s">
        <v>20</v>
      </c>
      <c r="E56" s="223" t="s">
        <v>187</v>
      </c>
      <c r="F56" s="224" t="s">
        <v>383</v>
      </c>
      <c r="G56" s="225" t="s">
        <v>384</v>
      </c>
      <c r="H56" s="44"/>
      <c r="I56" s="433">
        <f>SUM(I57)</f>
        <v>334700</v>
      </c>
    </row>
    <row r="57" spans="1:9" ht="47.25" x14ac:dyDescent="0.25">
      <c r="A57" s="76" t="s">
        <v>401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384</v>
      </c>
      <c r="H57" s="44"/>
      <c r="I57" s="433">
        <f>SUM(I58)</f>
        <v>334700</v>
      </c>
    </row>
    <row r="58" spans="1:9" ht="33.75" customHeight="1" x14ac:dyDescent="0.25">
      <c r="A58" s="3" t="s">
        <v>78</v>
      </c>
      <c r="B58" s="347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402</v>
      </c>
      <c r="H58" s="2"/>
      <c r="I58" s="433">
        <f>SUM(I59)</f>
        <v>334700</v>
      </c>
    </row>
    <row r="59" spans="1:9" ht="63" x14ac:dyDescent="0.25">
      <c r="A59" s="84" t="s">
        <v>76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 t="s">
        <v>13</v>
      </c>
      <c r="I59" s="435">
        <v>334700</v>
      </c>
    </row>
    <row r="60" spans="1:9" ht="15.75" x14ac:dyDescent="0.25">
      <c r="A60" s="27" t="s">
        <v>118</v>
      </c>
      <c r="B60" s="30" t="s">
        <v>50</v>
      </c>
      <c r="C60" s="28" t="s">
        <v>10</v>
      </c>
      <c r="D60" s="28" t="s">
        <v>20</v>
      </c>
      <c r="E60" s="220" t="s">
        <v>188</v>
      </c>
      <c r="F60" s="221" t="s">
        <v>383</v>
      </c>
      <c r="G60" s="222" t="s">
        <v>384</v>
      </c>
      <c r="H60" s="28"/>
      <c r="I60" s="432">
        <f>SUM(I61)</f>
        <v>15657078</v>
      </c>
    </row>
    <row r="61" spans="1:9" ht="31.5" x14ac:dyDescent="0.25">
      <c r="A61" s="3" t="s">
        <v>119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384</v>
      </c>
      <c r="H61" s="2"/>
      <c r="I61" s="433">
        <f>SUM(I62)</f>
        <v>15657078</v>
      </c>
    </row>
    <row r="62" spans="1:9" ht="31.5" x14ac:dyDescent="0.25">
      <c r="A62" s="3" t="s">
        <v>75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/>
      <c r="I62" s="433">
        <f>SUM(I63:I64)</f>
        <v>15657078</v>
      </c>
    </row>
    <row r="63" spans="1:9" ht="63" x14ac:dyDescent="0.25">
      <c r="A63" s="84" t="s">
        <v>76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 t="s">
        <v>13</v>
      </c>
      <c r="I63" s="437">
        <v>15646534</v>
      </c>
    </row>
    <row r="64" spans="1:9" ht="15.75" x14ac:dyDescent="0.25">
      <c r="A64" s="3" t="s">
        <v>18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17</v>
      </c>
      <c r="I64" s="434">
        <v>10544</v>
      </c>
    </row>
    <row r="65" spans="1:9" ht="15.75" x14ac:dyDescent="0.25">
      <c r="A65" s="97" t="s">
        <v>638</v>
      </c>
      <c r="B65" s="26" t="s">
        <v>50</v>
      </c>
      <c r="C65" s="22" t="s">
        <v>10</v>
      </c>
      <c r="D65" s="56" t="s">
        <v>98</v>
      </c>
      <c r="E65" s="98"/>
      <c r="F65" s="291"/>
      <c r="G65" s="292"/>
      <c r="H65" s="22"/>
      <c r="I65" s="431">
        <f>SUM(I66)</f>
        <v>0</v>
      </c>
    </row>
    <row r="66" spans="1:9" ht="20.25" customHeight="1" x14ac:dyDescent="0.25">
      <c r="A66" s="75" t="s">
        <v>176</v>
      </c>
      <c r="B66" s="30" t="s">
        <v>50</v>
      </c>
      <c r="C66" s="28" t="s">
        <v>10</v>
      </c>
      <c r="D66" s="42" t="s">
        <v>98</v>
      </c>
      <c r="E66" s="226" t="s">
        <v>196</v>
      </c>
      <c r="F66" s="227" t="s">
        <v>383</v>
      </c>
      <c r="G66" s="228" t="s">
        <v>384</v>
      </c>
      <c r="H66" s="28"/>
      <c r="I66" s="432">
        <f>SUM(I67)</f>
        <v>0</v>
      </c>
    </row>
    <row r="67" spans="1:9" ht="18" customHeight="1" x14ac:dyDescent="0.25">
      <c r="A67" s="87" t="s">
        <v>175</v>
      </c>
      <c r="B67" s="6" t="s">
        <v>50</v>
      </c>
      <c r="C67" s="2" t="s">
        <v>10</v>
      </c>
      <c r="D67" s="8" t="s">
        <v>98</v>
      </c>
      <c r="E67" s="241" t="s">
        <v>196</v>
      </c>
      <c r="F67" s="242" t="s">
        <v>383</v>
      </c>
      <c r="G67" s="243" t="s">
        <v>384</v>
      </c>
      <c r="H67" s="2"/>
      <c r="I67" s="433">
        <f>SUM(I68)</f>
        <v>0</v>
      </c>
    </row>
    <row r="68" spans="1:9" ht="47.25" x14ac:dyDescent="0.25">
      <c r="A68" s="3" t="s">
        <v>639</v>
      </c>
      <c r="B68" s="347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356">
        <v>51200</v>
      </c>
      <c r="H68" s="2"/>
      <c r="I68" s="433">
        <f>SUM(I69)</f>
        <v>0</v>
      </c>
    </row>
    <row r="69" spans="1:9" ht="31.5" x14ac:dyDescent="0.25">
      <c r="A69" s="618" t="s">
        <v>537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 t="s">
        <v>16</v>
      </c>
      <c r="I69" s="434"/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1"/>
      <c r="G70" s="292"/>
      <c r="H70" s="22"/>
      <c r="I70" s="431">
        <f>SUM(I71)</f>
        <v>400000</v>
      </c>
    </row>
    <row r="71" spans="1:9" ht="16.5" customHeight="1" x14ac:dyDescent="0.25">
      <c r="A71" s="75" t="s">
        <v>81</v>
      </c>
      <c r="B71" s="30" t="s">
        <v>50</v>
      </c>
      <c r="C71" s="28" t="s">
        <v>10</v>
      </c>
      <c r="D71" s="30">
        <v>11</v>
      </c>
      <c r="E71" s="226" t="s">
        <v>190</v>
      </c>
      <c r="F71" s="227" t="s">
        <v>383</v>
      </c>
      <c r="G71" s="228" t="s">
        <v>384</v>
      </c>
      <c r="H71" s="28"/>
      <c r="I71" s="432">
        <f>SUM(I72)</f>
        <v>400000</v>
      </c>
    </row>
    <row r="72" spans="1:9" ht="16.5" customHeight="1" x14ac:dyDescent="0.25">
      <c r="A72" s="87" t="s">
        <v>82</v>
      </c>
      <c r="B72" s="6" t="s">
        <v>50</v>
      </c>
      <c r="C72" s="2" t="s">
        <v>10</v>
      </c>
      <c r="D72" s="347">
        <v>11</v>
      </c>
      <c r="E72" s="241" t="s">
        <v>191</v>
      </c>
      <c r="F72" s="242" t="s">
        <v>383</v>
      </c>
      <c r="G72" s="243" t="s">
        <v>384</v>
      </c>
      <c r="H72" s="2"/>
      <c r="I72" s="433">
        <f>SUM(I73)</f>
        <v>400000</v>
      </c>
    </row>
    <row r="73" spans="1:9" ht="16.5" customHeight="1" x14ac:dyDescent="0.25">
      <c r="A73" s="3" t="s">
        <v>100</v>
      </c>
      <c r="B73" s="347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406</v>
      </c>
      <c r="H73" s="2"/>
      <c r="I73" s="433">
        <f>SUM(I74)</f>
        <v>400000</v>
      </c>
    </row>
    <row r="74" spans="1:9" ht="15.75" customHeight="1" x14ac:dyDescent="0.25">
      <c r="A74" s="3" t="s">
        <v>18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 t="s">
        <v>17</v>
      </c>
      <c r="I74" s="434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1"/>
      <c r="G75" s="292"/>
      <c r="H75" s="22"/>
      <c r="I75" s="431">
        <f>SUM(I76+I81+I100+I109+I122+I90+I95)</f>
        <v>8980716</v>
      </c>
    </row>
    <row r="76" spans="1:9" ht="47.25" x14ac:dyDescent="0.25">
      <c r="A76" s="27" t="s">
        <v>124</v>
      </c>
      <c r="B76" s="30" t="s">
        <v>50</v>
      </c>
      <c r="C76" s="28" t="s">
        <v>10</v>
      </c>
      <c r="D76" s="30">
        <v>13</v>
      </c>
      <c r="E76" s="226" t="s">
        <v>408</v>
      </c>
      <c r="F76" s="227" t="s">
        <v>383</v>
      </c>
      <c r="G76" s="228" t="s">
        <v>384</v>
      </c>
      <c r="H76" s="28"/>
      <c r="I76" s="432">
        <f>SUM(I77)</f>
        <v>3000</v>
      </c>
    </row>
    <row r="77" spans="1:9" ht="80.25" customHeight="1" x14ac:dyDescent="0.25">
      <c r="A77" s="54" t="s">
        <v>125</v>
      </c>
      <c r="B77" s="53" t="s">
        <v>50</v>
      </c>
      <c r="C77" s="2" t="s">
        <v>10</v>
      </c>
      <c r="D77" s="347">
        <v>13</v>
      </c>
      <c r="E77" s="241" t="s">
        <v>192</v>
      </c>
      <c r="F77" s="242" t="s">
        <v>383</v>
      </c>
      <c r="G77" s="243" t="s">
        <v>384</v>
      </c>
      <c r="H77" s="2"/>
      <c r="I77" s="433">
        <f>SUM(I78)</f>
        <v>3000</v>
      </c>
    </row>
    <row r="78" spans="1:9" ht="47.25" x14ac:dyDescent="0.25">
      <c r="A78" s="54" t="s">
        <v>409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10</v>
      </c>
      <c r="G78" s="243" t="s">
        <v>384</v>
      </c>
      <c r="H78" s="2"/>
      <c r="I78" s="433">
        <f>SUM(I79)</f>
        <v>3000</v>
      </c>
    </row>
    <row r="79" spans="1:9" ht="17.25" customHeight="1" x14ac:dyDescent="0.25">
      <c r="A79" s="84" t="s">
        <v>411</v>
      </c>
      <c r="B79" s="347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410</v>
      </c>
      <c r="H79" s="2"/>
      <c r="I79" s="433">
        <f>SUM(I80)</f>
        <v>3000</v>
      </c>
    </row>
    <row r="80" spans="1:9" ht="31.5" customHeight="1" x14ac:dyDescent="0.25">
      <c r="A80" s="618" t="s">
        <v>537</v>
      </c>
      <c r="B80" s="284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 t="s">
        <v>16</v>
      </c>
      <c r="I80" s="434">
        <v>3000</v>
      </c>
    </row>
    <row r="81" spans="1:9" ht="47.25" x14ac:dyDescent="0.25">
      <c r="A81" s="75" t="s">
        <v>178</v>
      </c>
      <c r="B81" s="30" t="s">
        <v>50</v>
      </c>
      <c r="C81" s="28" t="s">
        <v>10</v>
      </c>
      <c r="D81" s="30">
        <v>13</v>
      </c>
      <c r="E81" s="226" t="s">
        <v>434</v>
      </c>
      <c r="F81" s="227" t="s">
        <v>383</v>
      </c>
      <c r="G81" s="228" t="s">
        <v>384</v>
      </c>
      <c r="H81" s="28"/>
      <c r="I81" s="432">
        <f>SUM(I82+I86)</f>
        <v>153408</v>
      </c>
    </row>
    <row r="82" spans="1:9" ht="78.75" x14ac:dyDescent="0.25">
      <c r="A82" s="84" t="s">
        <v>231</v>
      </c>
      <c r="B82" s="347" t="s">
        <v>50</v>
      </c>
      <c r="C82" s="2" t="s">
        <v>10</v>
      </c>
      <c r="D82" s="347">
        <v>13</v>
      </c>
      <c r="E82" s="241" t="s">
        <v>230</v>
      </c>
      <c r="F82" s="242" t="s">
        <v>383</v>
      </c>
      <c r="G82" s="243" t="s">
        <v>384</v>
      </c>
      <c r="H82" s="2"/>
      <c r="I82" s="433">
        <f>SUM(I83)</f>
        <v>51136</v>
      </c>
    </row>
    <row r="83" spans="1:9" ht="47.25" x14ac:dyDescent="0.25">
      <c r="A83" s="3" t="s">
        <v>435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10</v>
      </c>
      <c r="G83" s="243" t="s">
        <v>384</v>
      </c>
      <c r="H83" s="2"/>
      <c r="I83" s="433">
        <f>SUM(I84)</f>
        <v>51136</v>
      </c>
    </row>
    <row r="84" spans="1:9" ht="31.5" x14ac:dyDescent="0.25">
      <c r="A84" s="616" t="s">
        <v>439</v>
      </c>
      <c r="B84" s="6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438</v>
      </c>
      <c r="H84" s="2"/>
      <c r="I84" s="433">
        <f>SUM(I85)</f>
        <v>51136</v>
      </c>
    </row>
    <row r="85" spans="1:9" ht="15.75" customHeight="1" x14ac:dyDescent="0.25">
      <c r="A85" s="619" t="s">
        <v>21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 t="s">
        <v>66</v>
      </c>
      <c r="I85" s="434">
        <v>51136</v>
      </c>
    </row>
    <row r="86" spans="1:9" ht="84" customHeight="1" x14ac:dyDescent="0.25">
      <c r="A86" s="84" t="s">
        <v>179</v>
      </c>
      <c r="B86" s="347" t="s">
        <v>50</v>
      </c>
      <c r="C86" s="2" t="s">
        <v>10</v>
      </c>
      <c r="D86" s="347">
        <v>13</v>
      </c>
      <c r="E86" s="241" t="s">
        <v>206</v>
      </c>
      <c r="F86" s="242" t="s">
        <v>383</v>
      </c>
      <c r="G86" s="243" t="s">
        <v>384</v>
      </c>
      <c r="H86" s="2"/>
      <c r="I86" s="433">
        <f>SUM(I87)</f>
        <v>102272</v>
      </c>
    </row>
    <row r="87" spans="1:9" ht="34.5" customHeight="1" x14ac:dyDescent="0.25">
      <c r="A87" s="3" t="s">
        <v>440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10</v>
      </c>
      <c r="G87" s="243" t="s">
        <v>384</v>
      </c>
      <c r="H87" s="2"/>
      <c r="I87" s="433">
        <f>SUM(I88)</f>
        <v>102272</v>
      </c>
    </row>
    <row r="88" spans="1:9" ht="31.5" x14ac:dyDescent="0.25">
      <c r="A88" s="616" t="s">
        <v>439</v>
      </c>
      <c r="B88" s="6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438</v>
      </c>
      <c r="H88" s="2"/>
      <c r="I88" s="433">
        <f>SUM(I89)</f>
        <v>102272</v>
      </c>
    </row>
    <row r="89" spans="1:9" ht="17.25" customHeight="1" x14ac:dyDescent="0.25">
      <c r="A89" s="619" t="s">
        <v>21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 t="s">
        <v>66</v>
      </c>
      <c r="I89" s="434">
        <v>102272</v>
      </c>
    </row>
    <row r="90" spans="1:9" ht="33.75" customHeight="1" x14ac:dyDescent="0.25">
      <c r="A90" s="75" t="s">
        <v>117</v>
      </c>
      <c r="B90" s="30" t="s">
        <v>50</v>
      </c>
      <c r="C90" s="28" t="s">
        <v>10</v>
      </c>
      <c r="D90" s="28">
        <v>13</v>
      </c>
      <c r="E90" s="220" t="s">
        <v>395</v>
      </c>
      <c r="F90" s="221" t="s">
        <v>383</v>
      </c>
      <c r="G90" s="222" t="s">
        <v>384</v>
      </c>
      <c r="H90" s="28"/>
      <c r="I90" s="432">
        <f>SUM(I91)</f>
        <v>0</v>
      </c>
    </row>
    <row r="91" spans="1:9" ht="63" customHeight="1" x14ac:dyDescent="0.25">
      <c r="A91" s="76" t="s">
        <v>503</v>
      </c>
      <c r="B91" s="6" t="s">
        <v>50</v>
      </c>
      <c r="C91" s="2" t="s">
        <v>10</v>
      </c>
      <c r="D91" s="2">
        <v>13</v>
      </c>
      <c r="E91" s="223" t="s">
        <v>502</v>
      </c>
      <c r="F91" s="224" t="s">
        <v>383</v>
      </c>
      <c r="G91" s="225" t="s">
        <v>384</v>
      </c>
      <c r="H91" s="2"/>
      <c r="I91" s="433">
        <f>SUM(I92)</f>
        <v>0</v>
      </c>
    </row>
    <row r="92" spans="1:9" ht="33" customHeight="1" x14ac:dyDescent="0.25">
      <c r="A92" s="76" t="s">
        <v>504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10</v>
      </c>
      <c r="G92" s="225" t="s">
        <v>384</v>
      </c>
      <c r="H92" s="2"/>
      <c r="I92" s="433">
        <f>SUM(I93)</f>
        <v>0</v>
      </c>
    </row>
    <row r="93" spans="1:9" ht="31.5" customHeight="1" x14ac:dyDescent="0.25">
      <c r="A93" s="76" t="s">
        <v>506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505</v>
      </c>
      <c r="H93" s="2"/>
      <c r="I93" s="433">
        <f>SUM(I94)</f>
        <v>0</v>
      </c>
    </row>
    <row r="94" spans="1:9" ht="32.25" customHeight="1" x14ac:dyDescent="0.25">
      <c r="A94" s="618" t="s">
        <v>537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 t="s">
        <v>16</v>
      </c>
      <c r="I94" s="435"/>
    </row>
    <row r="95" spans="1:9" ht="64.5" customHeight="1" x14ac:dyDescent="0.25">
      <c r="A95" s="93" t="s">
        <v>132</v>
      </c>
      <c r="B95" s="30" t="s">
        <v>50</v>
      </c>
      <c r="C95" s="28" t="s">
        <v>10</v>
      </c>
      <c r="D95" s="28">
        <v>13</v>
      </c>
      <c r="E95" s="220" t="s">
        <v>417</v>
      </c>
      <c r="F95" s="221" t="s">
        <v>383</v>
      </c>
      <c r="G95" s="222" t="s">
        <v>384</v>
      </c>
      <c r="H95" s="28"/>
      <c r="I95" s="432">
        <f>SUM(I96)</f>
        <v>51136</v>
      </c>
    </row>
    <row r="96" spans="1:9" ht="80.25" customHeight="1" x14ac:dyDescent="0.25">
      <c r="A96" s="76" t="s">
        <v>133</v>
      </c>
      <c r="B96" s="6" t="s">
        <v>50</v>
      </c>
      <c r="C96" s="2" t="s">
        <v>10</v>
      </c>
      <c r="D96" s="2">
        <v>13</v>
      </c>
      <c r="E96" s="262" t="s">
        <v>202</v>
      </c>
      <c r="F96" s="263" t="s">
        <v>383</v>
      </c>
      <c r="G96" s="264" t="s">
        <v>384</v>
      </c>
      <c r="H96" s="71"/>
      <c r="I96" s="436">
        <f>SUM(I97)</f>
        <v>51136</v>
      </c>
    </row>
    <row r="97" spans="1:20" ht="32.25" customHeight="1" x14ac:dyDescent="0.25">
      <c r="A97" s="76" t="s">
        <v>420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10</v>
      </c>
      <c r="G97" s="264" t="s">
        <v>384</v>
      </c>
      <c r="H97" s="71"/>
      <c r="I97" s="436">
        <f>SUM(I98)</f>
        <v>51136</v>
      </c>
    </row>
    <row r="98" spans="1:20" ht="32.25" customHeight="1" x14ac:dyDescent="0.25">
      <c r="A98" s="69" t="s">
        <v>439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438</v>
      </c>
      <c r="H98" s="71"/>
      <c r="I98" s="436">
        <f>SUM(I99)</f>
        <v>51136</v>
      </c>
    </row>
    <row r="99" spans="1:20" ht="18" customHeight="1" x14ac:dyDescent="0.25">
      <c r="A99" s="620" t="s">
        <v>21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 t="s">
        <v>66</v>
      </c>
      <c r="I99" s="437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6" t="s">
        <v>193</v>
      </c>
      <c r="F100" s="227" t="s">
        <v>383</v>
      </c>
      <c r="G100" s="228" t="s">
        <v>384</v>
      </c>
      <c r="H100" s="28"/>
      <c r="I100" s="432">
        <f>SUM(I101)</f>
        <v>46687</v>
      </c>
    </row>
    <row r="101" spans="1:20" ht="16.5" customHeight="1" x14ac:dyDescent="0.25">
      <c r="A101" s="84" t="s">
        <v>83</v>
      </c>
      <c r="B101" s="347" t="s">
        <v>50</v>
      </c>
      <c r="C101" s="2" t="s">
        <v>10</v>
      </c>
      <c r="D101" s="347">
        <v>13</v>
      </c>
      <c r="E101" s="241" t="s">
        <v>194</v>
      </c>
      <c r="F101" s="242" t="s">
        <v>383</v>
      </c>
      <c r="G101" s="243" t="s">
        <v>384</v>
      </c>
      <c r="H101" s="2"/>
      <c r="I101" s="433">
        <f>SUM(I104+I107+I102)</f>
        <v>46687</v>
      </c>
    </row>
    <row r="102" spans="1:20" s="652" customFormat="1" ht="19.5" hidden="1" customHeight="1" x14ac:dyDescent="0.25">
      <c r="A102" s="3" t="s">
        <v>100</v>
      </c>
      <c r="B102" s="654" t="s">
        <v>50</v>
      </c>
      <c r="C102" s="2" t="s">
        <v>10</v>
      </c>
      <c r="D102" s="654">
        <v>13</v>
      </c>
      <c r="E102" s="241" t="s">
        <v>194</v>
      </c>
      <c r="F102" s="242" t="s">
        <v>383</v>
      </c>
      <c r="G102" s="243" t="s">
        <v>406</v>
      </c>
      <c r="H102" s="2"/>
      <c r="I102" s="433">
        <f>SUM(I103)</f>
        <v>0</v>
      </c>
    </row>
    <row r="103" spans="1:20" s="652" customFormat="1" ht="31.5" hidden="1" x14ac:dyDescent="0.25">
      <c r="A103" s="89" t="s">
        <v>537</v>
      </c>
      <c r="B103" s="564" t="s">
        <v>50</v>
      </c>
      <c r="C103" s="2" t="s">
        <v>10</v>
      </c>
      <c r="D103" s="654">
        <v>13</v>
      </c>
      <c r="E103" s="241" t="s">
        <v>194</v>
      </c>
      <c r="F103" s="242" t="s">
        <v>383</v>
      </c>
      <c r="G103" s="243" t="s">
        <v>406</v>
      </c>
      <c r="H103" s="2" t="s">
        <v>16</v>
      </c>
      <c r="I103" s="434"/>
    </row>
    <row r="104" spans="1:20" ht="30.75" customHeight="1" x14ac:dyDescent="0.25">
      <c r="A104" s="3" t="s">
        <v>101</v>
      </c>
      <c r="B104" s="347" t="s">
        <v>50</v>
      </c>
      <c r="C104" s="2" t="s">
        <v>10</v>
      </c>
      <c r="D104" s="347">
        <v>13</v>
      </c>
      <c r="E104" s="241" t="s">
        <v>194</v>
      </c>
      <c r="F104" s="242" t="s">
        <v>383</v>
      </c>
      <c r="G104" s="243" t="s">
        <v>412</v>
      </c>
      <c r="H104" s="2"/>
      <c r="I104" s="433">
        <f>SUM(I105:I106)</f>
        <v>46687</v>
      </c>
    </row>
    <row r="105" spans="1:20" ht="32.25" hidden="1" customHeight="1" x14ac:dyDescent="0.25">
      <c r="A105" s="618" t="s">
        <v>537</v>
      </c>
      <c r="B105" s="564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 t="s">
        <v>16</v>
      </c>
      <c r="I105" s="434"/>
    </row>
    <row r="106" spans="1:20" s="560" customFormat="1" ht="18" customHeight="1" x14ac:dyDescent="0.25">
      <c r="A106" s="3" t="s">
        <v>18</v>
      </c>
      <c r="B106" s="6" t="s">
        <v>50</v>
      </c>
      <c r="C106" s="2" t="s">
        <v>10</v>
      </c>
      <c r="D106" s="561">
        <v>13</v>
      </c>
      <c r="E106" s="241" t="s">
        <v>194</v>
      </c>
      <c r="F106" s="242" t="s">
        <v>383</v>
      </c>
      <c r="G106" s="243" t="s">
        <v>412</v>
      </c>
      <c r="H106" s="2" t="s">
        <v>17</v>
      </c>
      <c r="I106" s="434">
        <v>46687</v>
      </c>
    </row>
    <row r="107" spans="1:20" s="560" customFormat="1" ht="34.5" hidden="1" customHeight="1" x14ac:dyDescent="0.25">
      <c r="A107" s="3" t="s">
        <v>728</v>
      </c>
      <c r="B107" s="6" t="s">
        <v>50</v>
      </c>
      <c r="C107" s="2" t="s">
        <v>10</v>
      </c>
      <c r="D107" s="561">
        <v>13</v>
      </c>
      <c r="E107" s="241" t="s">
        <v>194</v>
      </c>
      <c r="F107" s="242" t="s">
        <v>383</v>
      </c>
      <c r="G107" s="243" t="s">
        <v>727</v>
      </c>
      <c r="H107" s="2"/>
      <c r="I107" s="433">
        <f>SUM(I108)</f>
        <v>0</v>
      </c>
    </row>
    <row r="108" spans="1:20" s="560" customFormat="1" ht="32.25" hidden="1" customHeight="1" x14ac:dyDescent="0.25">
      <c r="A108" s="618" t="s">
        <v>537</v>
      </c>
      <c r="B108" s="6" t="s">
        <v>50</v>
      </c>
      <c r="C108" s="2" t="s">
        <v>10</v>
      </c>
      <c r="D108" s="561">
        <v>13</v>
      </c>
      <c r="E108" s="241" t="s">
        <v>194</v>
      </c>
      <c r="F108" s="242" t="s">
        <v>383</v>
      </c>
      <c r="G108" s="243" t="s">
        <v>727</v>
      </c>
      <c r="H108" s="2" t="s">
        <v>16</v>
      </c>
      <c r="I108" s="434"/>
      <c r="L108" s="685"/>
      <c r="M108" s="685"/>
      <c r="N108" s="685"/>
      <c r="O108" s="685"/>
      <c r="P108" s="685"/>
      <c r="Q108" s="685"/>
      <c r="R108" s="685"/>
      <c r="S108" s="685"/>
      <c r="T108" s="685"/>
    </row>
    <row r="109" spans="1:20" ht="16.5" customHeight="1" x14ac:dyDescent="0.25">
      <c r="A109" s="75" t="s">
        <v>176</v>
      </c>
      <c r="B109" s="30" t="s">
        <v>50</v>
      </c>
      <c r="C109" s="28" t="s">
        <v>10</v>
      </c>
      <c r="D109" s="30">
        <v>13</v>
      </c>
      <c r="E109" s="226" t="s">
        <v>195</v>
      </c>
      <c r="F109" s="227" t="s">
        <v>383</v>
      </c>
      <c r="G109" s="228" t="s">
        <v>384</v>
      </c>
      <c r="H109" s="28"/>
      <c r="I109" s="432">
        <f>SUM(I110)</f>
        <v>1104926</v>
      </c>
    </row>
    <row r="110" spans="1:20" ht="16.5" customHeight="1" x14ac:dyDescent="0.25">
      <c r="A110" s="84" t="s">
        <v>175</v>
      </c>
      <c r="B110" s="347" t="s">
        <v>50</v>
      </c>
      <c r="C110" s="2" t="s">
        <v>10</v>
      </c>
      <c r="D110" s="347">
        <v>13</v>
      </c>
      <c r="E110" s="241" t="s">
        <v>196</v>
      </c>
      <c r="F110" s="242" t="s">
        <v>383</v>
      </c>
      <c r="G110" s="243" t="s">
        <v>384</v>
      </c>
      <c r="H110" s="2"/>
      <c r="I110" s="433">
        <f>SUM(I111+I120+I118+I115+I113)</f>
        <v>1104926</v>
      </c>
    </row>
    <row r="111" spans="1:20" ht="48.75" customHeight="1" x14ac:dyDescent="0.25">
      <c r="A111" s="84" t="s">
        <v>678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356">
        <v>12712</v>
      </c>
      <c r="H111" s="2"/>
      <c r="I111" s="433">
        <f>SUM(I112)</f>
        <v>33470</v>
      </c>
    </row>
    <row r="112" spans="1:20" ht="64.5" customHeight="1" x14ac:dyDescent="0.25">
      <c r="A112" s="84" t="s">
        <v>76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 t="s">
        <v>13</v>
      </c>
      <c r="I112" s="435">
        <v>33470</v>
      </c>
    </row>
    <row r="113" spans="1:9" s="641" customFormat="1" ht="18.75" customHeight="1" x14ac:dyDescent="0.25">
      <c r="A113" s="625" t="s">
        <v>822</v>
      </c>
      <c r="B113" s="642" t="s">
        <v>50</v>
      </c>
      <c r="C113" s="2" t="s">
        <v>10</v>
      </c>
      <c r="D113" s="642">
        <v>13</v>
      </c>
      <c r="E113" s="241" t="s">
        <v>196</v>
      </c>
      <c r="F113" s="242" t="s">
        <v>383</v>
      </c>
      <c r="G113" s="356">
        <v>54690</v>
      </c>
      <c r="H113" s="2"/>
      <c r="I113" s="433">
        <f>SUM(I114)</f>
        <v>0</v>
      </c>
    </row>
    <row r="114" spans="1:9" s="641" customFormat="1" ht="33.75" customHeight="1" x14ac:dyDescent="0.25">
      <c r="A114" s="618" t="s">
        <v>537</v>
      </c>
      <c r="B114" s="642" t="s">
        <v>50</v>
      </c>
      <c r="C114" s="2" t="s">
        <v>10</v>
      </c>
      <c r="D114" s="642">
        <v>13</v>
      </c>
      <c r="E114" s="241" t="s">
        <v>196</v>
      </c>
      <c r="F114" s="242" t="s">
        <v>383</v>
      </c>
      <c r="G114" s="356">
        <v>54690</v>
      </c>
      <c r="H114" s="2" t="s">
        <v>16</v>
      </c>
      <c r="I114" s="435"/>
    </row>
    <row r="115" spans="1:9" ht="31.5" x14ac:dyDescent="0.25">
      <c r="A115" s="619" t="s">
        <v>661</v>
      </c>
      <c r="B115" s="6" t="s">
        <v>50</v>
      </c>
      <c r="C115" s="2" t="s">
        <v>10</v>
      </c>
      <c r="D115" s="347">
        <v>13</v>
      </c>
      <c r="E115" s="241" t="s">
        <v>196</v>
      </c>
      <c r="F115" s="242" t="s">
        <v>383</v>
      </c>
      <c r="G115" s="243" t="s">
        <v>414</v>
      </c>
      <c r="H115" s="2"/>
      <c r="I115" s="433">
        <f>SUM(I116:I117)</f>
        <v>887000</v>
      </c>
    </row>
    <row r="116" spans="1:9" ht="63" x14ac:dyDescent="0.25">
      <c r="A116" s="84" t="s">
        <v>76</v>
      </c>
      <c r="B116" s="347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 t="s">
        <v>13</v>
      </c>
      <c r="I116" s="434">
        <v>887000</v>
      </c>
    </row>
    <row r="117" spans="1:9" ht="30.75" hidden="1" customHeight="1" x14ac:dyDescent="0.25">
      <c r="A117" s="618" t="s">
        <v>537</v>
      </c>
      <c r="B117" s="564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16</v>
      </c>
      <c r="I117" s="437"/>
    </row>
    <row r="118" spans="1:9" ht="32.25" customHeight="1" x14ac:dyDescent="0.25">
      <c r="A118" s="618" t="s">
        <v>530</v>
      </c>
      <c r="B118" s="347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438</v>
      </c>
      <c r="H118" s="2"/>
      <c r="I118" s="433">
        <f>SUM(I119)</f>
        <v>64456</v>
      </c>
    </row>
    <row r="119" spans="1:9" ht="64.5" customHeight="1" x14ac:dyDescent="0.25">
      <c r="A119" s="84" t="s">
        <v>76</v>
      </c>
      <c r="B119" s="284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 t="s">
        <v>13</v>
      </c>
      <c r="I119" s="434">
        <v>64456</v>
      </c>
    </row>
    <row r="120" spans="1:9" ht="16.5" customHeight="1" x14ac:dyDescent="0.25">
      <c r="A120" s="3" t="s">
        <v>177</v>
      </c>
      <c r="B120" s="347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413</v>
      </c>
      <c r="H120" s="2"/>
      <c r="I120" s="433">
        <f>SUM(I121)</f>
        <v>120000</v>
      </c>
    </row>
    <row r="121" spans="1:9" ht="30.75" customHeight="1" x14ac:dyDescent="0.25">
      <c r="A121" s="618" t="s">
        <v>537</v>
      </c>
      <c r="B121" s="284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 t="s">
        <v>16</v>
      </c>
      <c r="I121" s="434">
        <v>120000</v>
      </c>
    </row>
    <row r="122" spans="1:9" ht="31.5" x14ac:dyDescent="0.25">
      <c r="A122" s="27" t="s">
        <v>126</v>
      </c>
      <c r="B122" s="30" t="s">
        <v>50</v>
      </c>
      <c r="C122" s="28" t="s">
        <v>10</v>
      </c>
      <c r="D122" s="30">
        <v>13</v>
      </c>
      <c r="E122" s="226" t="s">
        <v>197</v>
      </c>
      <c r="F122" s="227" t="s">
        <v>383</v>
      </c>
      <c r="G122" s="228" t="s">
        <v>384</v>
      </c>
      <c r="H122" s="28"/>
      <c r="I122" s="432">
        <f>SUM(I123)</f>
        <v>7621559</v>
      </c>
    </row>
    <row r="123" spans="1:9" ht="31.5" x14ac:dyDescent="0.25">
      <c r="A123" s="84" t="s">
        <v>127</v>
      </c>
      <c r="B123" s="347" t="s">
        <v>50</v>
      </c>
      <c r="C123" s="2" t="s">
        <v>10</v>
      </c>
      <c r="D123" s="347">
        <v>13</v>
      </c>
      <c r="E123" s="241" t="s">
        <v>198</v>
      </c>
      <c r="F123" s="242" t="s">
        <v>383</v>
      </c>
      <c r="G123" s="243" t="s">
        <v>384</v>
      </c>
      <c r="H123" s="2"/>
      <c r="I123" s="433">
        <f>SUM(I124+I128)</f>
        <v>7621559</v>
      </c>
    </row>
    <row r="124" spans="1:9" ht="31.5" x14ac:dyDescent="0.25">
      <c r="A124" s="3" t="s">
        <v>84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415</v>
      </c>
      <c r="H124" s="2"/>
      <c r="I124" s="433">
        <f>SUM(I125:I127)</f>
        <v>7621559</v>
      </c>
    </row>
    <row r="125" spans="1:9" ht="63" x14ac:dyDescent="0.25">
      <c r="A125" s="84" t="s">
        <v>76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 t="s">
        <v>13</v>
      </c>
      <c r="I125" s="434">
        <v>4681501</v>
      </c>
    </row>
    <row r="126" spans="1:9" ht="30.75" customHeight="1" x14ac:dyDescent="0.25">
      <c r="A126" s="618" t="s">
        <v>537</v>
      </c>
      <c r="B126" s="284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16</v>
      </c>
      <c r="I126" s="437">
        <v>2886151</v>
      </c>
    </row>
    <row r="127" spans="1:9" ht="17.25" customHeight="1" x14ac:dyDescent="0.25">
      <c r="A127" s="3" t="s">
        <v>18</v>
      </c>
      <c r="B127" s="347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17</v>
      </c>
      <c r="I127" s="434">
        <v>53907</v>
      </c>
    </row>
    <row r="128" spans="1:9" ht="32.25" hidden="1" customHeight="1" x14ac:dyDescent="0.25">
      <c r="A128" s="3" t="s">
        <v>728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727</v>
      </c>
      <c r="H128" s="2"/>
      <c r="I128" s="433">
        <f>SUM(I129)</f>
        <v>0</v>
      </c>
    </row>
    <row r="129" spans="1:9" ht="32.25" hidden="1" customHeight="1" x14ac:dyDescent="0.25">
      <c r="A129" s="618" t="s">
        <v>537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727</v>
      </c>
      <c r="H129" s="2" t="s">
        <v>16</v>
      </c>
      <c r="I129" s="434"/>
    </row>
    <row r="130" spans="1:9" ht="31.5" x14ac:dyDescent="0.25">
      <c r="A130" s="282" t="s">
        <v>71</v>
      </c>
      <c r="B130" s="19" t="s">
        <v>50</v>
      </c>
      <c r="C130" s="15" t="s">
        <v>15</v>
      </c>
      <c r="D130" s="19"/>
      <c r="E130" s="288"/>
      <c r="F130" s="289"/>
      <c r="G130" s="290"/>
      <c r="H130" s="15"/>
      <c r="I130" s="430">
        <f>SUM(I131)</f>
        <v>2660254</v>
      </c>
    </row>
    <row r="131" spans="1:9" ht="34.5" customHeight="1" x14ac:dyDescent="0.25">
      <c r="A131" s="97" t="s">
        <v>758</v>
      </c>
      <c r="B131" s="26" t="s">
        <v>50</v>
      </c>
      <c r="C131" s="22" t="s">
        <v>15</v>
      </c>
      <c r="D131" s="56" t="s">
        <v>57</v>
      </c>
      <c r="E131" s="297"/>
      <c r="F131" s="298"/>
      <c r="G131" s="299"/>
      <c r="H131" s="22"/>
      <c r="I131" s="431">
        <f>SUM(I132)</f>
        <v>2660254</v>
      </c>
    </row>
    <row r="132" spans="1:9" ht="63" x14ac:dyDescent="0.25">
      <c r="A132" s="75" t="s">
        <v>128</v>
      </c>
      <c r="B132" s="30" t="s">
        <v>50</v>
      </c>
      <c r="C132" s="28" t="s">
        <v>15</v>
      </c>
      <c r="D132" s="42" t="s">
        <v>57</v>
      </c>
      <c r="E132" s="232" t="s">
        <v>199</v>
      </c>
      <c r="F132" s="233" t="s">
        <v>383</v>
      </c>
      <c r="G132" s="234" t="s">
        <v>384</v>
      </c>
      <c r="H132" s="28"/>
      <c r="I132" s="432">
        <f>SUM(I133,+I141)</f>
        <v>2660254</v>
      </c>
    </row>
    <row r="133" spans="1:9" ht="113.25" customHeight="1" x14ac:dyDescent="0.25">
      <c r="A133" s="76" t="s">
        <v>129</v>
      </c>
      <c r="B133" s="53" t="s">
        <v>50</v>
      </c>
      <c r="C133" s="2" t="s">
        <v>15</v>
      </c>
      <c r="D133" s="8" t="s">
        <v>57</v>
      </c>
      <c r="E133" s="256" t="s">
        <v>200</v>
      </c>
      <c r="F133" s="257" t="s">
        <v>383</v>
      </c>
      <c r="G133" s="258" t="s">
        <v>384</v>
      </c>
      <c r="H133" s="2"/>
      <c r="I133" s="433">
        <f>SUM(I134)</f>
        <v>2560254</v>
      </c>
    </row>
    <row r="134" spans="1:9" ht="47.25" x14ac:dyDescent="0.25">
      <c r="A134" s="76" t="s">
        <v>416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10</v>
      </c>
      <c r="G134" s="258" t="s">
        <v>384</v>
      </c>
      <c r="H134" s="2"/>
      <c r="I134" s="433">
        <f>SUM(I135+I139)</f>
        <v>2560254</v>
      </c>
    </row>
    <row r="135" spans="1:9" ht="31.5" x14ac:dyDescent="0.25">
      <c r="A135" s="3" t="s">
        <v>84</v>
      </c>
      <c r="B135" s="347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415</v>
      </c>
      <c r="H135" s="2"/>
      <c r="I135" s="433">
        <f>SUM(I136:I138)</f>
        <v>2560254</v>
      </c>
    </row>
    <row r="136" spans="1:9" ht="63" x14ac:dyDescent="0.25">
      <c r="A136" s="84" t="s">
        <v>76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 t="s">
        <v>13</v>
      </c>
      <c r="I136" s="434">
        <v>2495254</v>
      </c>
    </row>
    <row r="137" spans="1:9" ht="33.75" customHeight="1" x14ac:dyDescent="0.25">
      <c r="A137" s="618" t="s">
        <v>537</v>
      </c>
      <c r="B137" s="284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16</v>
      </c>
      <c r="I137" s="434">
        <v>64000</v>
      </c>
    </row>
    <row r="138" spans="1:9" ht="16.5" customHeight="1" x14ac:dyDescent="0.25">
      <c r="A138" s="3" t="s">
        <v>18</v>
      </c>
      <c r="B138" s="347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17</v>
      </c>
      <c r="I138" s="434">
        <v>1000</v>
      </c>
    </row>
    <row r="139" spans="1:9" s="647" customFormat="1" ht="47.25" x14ac:dyDescent="0.25">
      <c r="A139" s="3" t="s">
        <v>510</v>
      </c>
      <c r="B139" s="649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508</v>
      </c>
      <c r="H139" s="2"/>
      <c r="I139" s="433">
        <f>SUM(I140)</f>
        <v>0</v>
      </c>
    </row>
    <row r="140" spans="1:9" s="647" customFormat="1" ht="31.5" x14ac:dyDescent="0.25">
      <c r="A140" s="618" t="s">
        <v>537</v>
      </c>
      <c r="B140" s="649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 t="s">
        <v>16</v>
      </c>
      <c r="I140" s="434"/>
    </row>
    <row r="141" spans="1:9" ht="111.75" customHeight="1" x14ac:dyDescent="0.25">
      <c r="A141" s="344" t="s">
        <v>511</v>
      </c>
      <c r="B141" s="53" t="s">
        <v>50</v>
      </c>
      <c r="C141" s="44" t="s">
        <v>15</v>
      </c>
      <c r="D141" s="60" t="s">
        <v>57</v>
      </c>
      <c r="E141" s="235" t="s">
        <v>507</v>
      </c>
      <c r="F141" s="236" t="s">
        <v>383</v>
      </c>
      <c r="G141" s="237" t="s">
        <v>384</v>
      </c>
      <c r="H141" s="2"/>
      <c r="I141" s="433">
        <f>SUM(I142)</f>
        <v>100000</v>
      </c>
    </row>
    <row r="142" spans="1:9" ht="48" customHeight="1" x14ac:dyDescent="0.25">
      <c r="A142" s="101" t="s">
        <v>509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10</v>
      </c>
      <c r="G142" s="237" t="s">
        <v>384</v>
      </c>
      <c r="H142" s="2"/>
      <c r="I142" s="433">
        <f>SUM(I143)</f>
        <v>100000</v>
      </c>
    </row>
    <row r="143" spans="1:9" ht="48" customHeight="1" x14ac:dyDescent="0.25">
      <c r="A143" s="3" t="s">
        <v>510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43" t="s">
        <v>508</v>
      </c>
      <c r="H143" s="2"/>
      <c r="I143" s="433">
        <f>SUM(I144)</f>
        <v>100000</v>
      </c>
    </row>
    <row r="144" spans="1:9" ht="31.5" customHeight="1" x14ac:dyDescent="0.25">
      <c r="A144" s="618" t="s">
        <v>537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 t="s">
        <v>16</v>
      </c>
      <c r="I144" s="434">
        <v>100000</v>
      </c>
    </row>
    <row r="145" spans="1:12" ht="15.75" x14ac:dyDescent="0.25">
      <c r="A145" s="282" t="s">
        <v>25</v>
      </c>
      <c r="B145" s="19" t="s">
        <v>50</v>
      </c>
      <c r="C145" s="15" t="s">
        <v>20</v>
      </c>
      <c r="D145" s="19"/>
      <c r="E145" s="288"/>
      <c r="F145" s="289"/>
      <c r="G145" s="290"/>
      <c r="H145" s="15"/>
      <c r="I145" s="430">
        <f>SUM(I146+I152+I166)</f>
        <v>9961739</v>
      </c>
    </row>
    <row r="146" spans="1:12" ht="15.75" x14ac:dyDescent="0.25">
      <c r="A146" s="97" t="s">
        <v>236</v>
      </c>
      <c r="B146" s="26" t="s">
        <v>50</v>
      </c>
      <c r="C146" s="22" t="s">
        <v>20</v>
      </c>
      <c r="D146" s="56" t="s">
        <v>35</v>
      </c>
      <c r="E146" s="297"/>
      <c r="F146" s="298"/>
      <c r="G146" s="299"/>
      <c r="H146" s="22"/>
      <c r="I146" s="431">
        <f>SUM(I147)</f>
        <v>450000</v>
      </c>
    </row>
    <row r="147" spans="1:12" ht="63" x14ac:dyDescent="0.25">
      <c r="A147" s="75" t="s">
        <v>132</v>
      </c>
      <c r="B147" s="30" t="s">
        <v>50</v>
      </c>
      <c r="C147" s="28" t="s">
        <v>20</v>
      </c>
      <c r="D147" s="30" t="s">
        <v>35</v>
      </c>
      <c r="E147" s="226" t="s">
        <v>417</v>
      </c>
      <c r="F147" s="227" t="s">
        <v>383</v>
      </c>
      <c r="G147" s="228" t="s">
        <v>384</v>
      </c>
      <c r="H147" s="28"/>
      <c r="I147" s="432">
        <f>SUM(I148)</f>
        <v>450000</v>
      </c>
    </row>
    <row r="148" spans="1:12" ht="81" customHeight="1" x14ac:dyDescent="0.25">
      <c r="A148" s="76" t="s">
        <v>172</v>
      </c>
      <c r="B148" s="53" t="s">
        <v>50</v>
      </c>
      <c r="C148" s="44" t="s">
        <v>20</v>
      </c>
      <c r="D148" s="53" t="s">
        <v>35</v>
      </c>
      <c r="E148" s="229" t="s">
        <v>207</v>
      </c>
      <c r="F148" s="230" t="s">
        <v>383</v>
      </c>
      <c r="G148" s="231" t="s">
        <v>384</v>
      </c>
      <c r="H148" s="44"/>
      <c r="I148" s="433">
        <f>SUM(I149)</f>
        <v>450000</v>
      </c>
    </row>
    <row r="149" spans="1:12" ht="33.75" customHeight="1" x14ac:dyDescent="0.25">
      <c r="A149" s="76" t="s">
        <v>418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10</v>
      </c>
      <c r="G149" s="231" t="s">
        <v>384</v>
      </c>
      <c r="H149" s="44"/>
      <c r="I149" s="433">
        <f>SUM(I150)</f>
        <v>450000</v>
      </c>
    </row>
    <row r="150" spans="1:12" ht="15.75" customHeight="1" x14ac:dyDescent="0.25">
      <c r="A150" s="76" t="s">
        <v>173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419</v>
      </c>
      <c r="H150" s="44"/>
      <c r="I150" s="433">
        <f>SUM(I151)</f>
        <v>450000</v>
      </c>
    </row>
    <row r="151" spans="1:12" ht="15.75" customHeight="1" x14ac:dyDescent="0.25">
      <c r="A151" s="3" t="s">
        <v>18</v>
      </c>
      <c r="B151" s="347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 t="s">
        <v>17</v>
      </c>
      <c r="I151" s="435">
        <v>450000</v>
      </c>
    </row>
    <row r="152" spans="1:12" ht="15.75" x14ac:dyDescent="0.25">
      <c r="A152" s="97" t="s">
        <v>131</v>
      </c>
      <c r="B152" s="26" t="s">
        <v>50</v>
      </c>
      <c r="C152" s="22" t="s">
        <v>20</v>
      </c>
      <c r="D152" s="26" t="s">
        <v>32</v>
      </c>
      <c r="E152" s="98"/>
      <c r="F152" s="291"/>
      <c r="G152" s="292"/>
      <c r="H152" s="22"/>
      <c r="I152" s="431">
        <f>SUM(I153)</f>
        <v>7784820</v>
      </c>
    </row>
    <row r="153" spans="1:12" ht="63" x14ac:dyDescent="0.25">
      <c r="A153" s="75" t="s">
        <v>132</v>
      </c>
      <c r="B153" s="30" t="s">
        <v>50</v>
      </c>
      <c r="C153" s="28" t="s">
        <v>20</v>
      </c>
      <c r="D153" s="30" t="s">
        <v>32</v>
      </c>
      <c r="E153" s="226" t="s">
        <v>417</v>
      </c>
      <c r="F153" s="227" t="s">
        <v>383</v>
      </c>
      <c r="G153" s="228" t="s">
        <v>384</v>
      </c>
      <c r="H153" s="28"/>
      <c r="I153" s="432">
        <f>SUM(I154+I162)</f>
        <v>7784820</v>
      </c>
    </row>
    <row r="154" spans="1:12" ht="81" customHeight="1" x14ac:dyDescent="0.25">
      <c r="A154" s="76" t="s">
        <v>133</v>
      </c>
      <c r="B154" s="53" t="s">
        <v>50</v>
      </c>
      <c r="C154" s="44" t="s">
        <v>20</v>
      </c>
      <c r="D154" s="53" t="s">
        <v>32</v>
      </c>
      <c r="E154" s="229" t="s">
        <v>202</v>
      </c>
      <c r="F154" s="230" t="s">
        <v>383</v>
      </c>
      <c r="G154" s="231" t="s">
        <v>384</v>
      </c>
      <c r="H154" s="44"/>
      <c r="I154" s="433">
        <f>SUM(I155)</f>
        <v>7733940</v>
      </c>
    </row>
    <row r="155" spans="1:12" ht="47.25" customHeight="1" x14ac:dyDescent="0.25">
      <c r="A155" s="76" t="s">
        <v>420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10</v>
      </c>
      <c r="G155" s="231" t="s">
        <v>384</v>
      </c>
      <c r="H155" s="44"/>
      <c r="I155" s="433">
        <f>SUM(I160+I156+I158)</f>
        <v>7733940</v>
      </c>
    </row>
    <row r="156" spans="1:12" ht="30" hidden="1" customHeight="1" x14ac:dyDescent="0.25">
      <c r="A156" s="76" t="s">
        <v>422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423</v>
      </c>
      <c r="H156" s="44"/>
      <c r="I156" s="433">
        <f>SUM(I157)</f>
        <v>0</v>
      </c>
    </row>
    <row r="157" spans="1:12" ht="19.5" hidden="1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103" t="s">
        <v>202</v>
      </c>
      <c r="F157" s="272" t="s">
        <v>10</v>
      </c>
      <c r="G157" s="273" t="s">
        <v>423</v>
      </c>
      <c r="H157" s="44" t="s">
        <v>66</v>
      </c>
      <c r="I157" s="435"/>
    </row>
    <row r="158" spans="1:12" ht="47.25" x14ac:dyDescent="0.25">
      <c r="A158" s="76" t="s">
        <v>424</v>
      </c>
      <c r="B158" s="53" t="s">
        <v>50</v>
      </c>
      <c r="C158" s="44" t="s">
        <v>20</v>
      </c>
      <c r="D158" s="53" t="s">
        <v>32</v>
      </c>
      <c r="E158" s="229" t="s">
        <v>202</v>
      </c>
      <c r="F158" s="230" t="s">
        <v>10</v>
      </c>
      <c r="G158" s="231" t="s">
        <v>425</v>
      </c>
      <c r="H158" s="44"/>
      <c r="I158" s="433">
        <f>SUM(I159)</f>
        <v>6500000</v>
      </c>
    </row>
    <row r="159" spans="1:12" ht="18" customHeight="1" x14ac:dyDescent="0.25">
      <c r="A159" s="76" t="s">
        <v>21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 t="s">
        <v>66</v>
      </c>
      <c r="I159" s="435">
        <v>6500000</v>
      </c>
    </row>
    <row r="160" spans="1:12" ht="33.75" customHeight="1" x14ac:dyDescent="0.25">
      <c r="A160" s="76" t="s">
        <v>134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421</v>
      </c>
      <c r="H160" s="44"/>
      <c r="I160" s="433">
        <f>SUM(I161)</f>
        <v>1233940</v>
      </c>
      <c r="J160" s="497"/>
      <c r="K160" s="401"/>
      <c r="L160" s="401"/>
    </row>
    <row r="161" spans="1:9" ht="33.75" customHeight="1" x14ac:dyDescent="0.25">
      <c r="A161" s="76" t="s">
        <v>171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 t="s">
        <v>170</v>
      </c>
      <c r="I161" s="435">
        <v>1233940</v>
      </c>
    </row>
    <row r="162" spans="1:9" ht="78.75" x14ac:dyDescent="0.25">
      <c r="A162" s="76" t="s">
        <v>235</v>
      </c>
      <c r="B162" s="53" t="s">
        <v>50</v>
      </c>
      <c r="C162" s="44" t="s">
        <v>20</v>
      </c>
      <c r="D162" s="119" t="s">
        <v>32</v>
      </c>
      <c r="E162" s="229" t="s">
        <v>233</v>
      </c>
      <c r="F162" s="230" t="s">
        <v>383</v>
      </c>
      <c r="G162" s="231" t="s">
        <v>384</v>
      </c>
      <c r="H162" s="44"/>
      <c r="I162" s="433">
        <f>SUM(I163)</f>
        <v>50880</v>
      </c>
    </row>
    <row r="163" spans="1:9" ht="47.25" x14ac:dyDescent="0.25">
      <c r="A163" s="76" t="s">
        <v>426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10</v>
      </c>
      <c r="G163" s="231" t="s">
        <v>384</v>
      </c>
      <c r="H163" s="44"/>
      <c r="I163" s="433">
        <f>SUM(I164)</f>
        <v>50880</v>
      </c>
    </row>
    <row r="164" spans="1:9" ht="31.5" x14ac:dyDescent="0.25">
      <c r="A164" s="76" t="s">
        <v>234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427</v>
      </c>
      <c r="H164" s="44"/>
      <c r="I164" s="433">
        <f>SUM(I165)</f>
        <v>50880</v>
      </c>
    </row>
    <row r="165" spans="1:9" ht="31.5" customHeight="1" x14ac:dyDescent="0.25">
      <c r="A165" s="622" t="s">
        <v>537</v>
      </c>
      <c r="B165" s="284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 t="s">
        <v>16</v>
      </c>
      <c r="I165" s="435">
        <v>50880</v>
      </c>
    </row>
    <row r="166" spans="1:9" ht="15.75" x14ac:dyDescent="0.25">
      <c r="A166" s="97" t="s">
        <v>26</v>
      </c>
      <c r="B166" s="26" t="s">
        <v>50</v>
      </c>
      <c r="C166" s="22" t="s">
        <v>20</v>
      </c>
      <c r="D166" s="26">
        <v>12</v>
      </c>
      <c r="E166" s="98"/>
      <c r="F166" s="291"/>
      <c r="G166" s="292"/>
      <c r="H166" s="22"/>
      <c r="I166" s="431">
        <f>SUM(I167,I177,I186+I172)</f>
        <v>1726919</v>
      </c>
    </row>
    <row r="167" spans="1:9" ht="47.25" x14ac:dyDescent="0.25">
      <c r="A167" s="27" t="s">
        <v>124</v>
      </c>
      <c r="B167" s="30" t="s">
        <v>50</v>
      </c>
      <c r="C167" s="28" t="s">
        <v>20</v>
      </c>
      <c r="D167" s="30">
        <v>12</v>
      </c>
      <c r="E167" s="226" t="s">
        <v>408</v>
      </c>
      <c r="F167" s="227" t="s">
        <v>383</v>
      </c>
      <c r="G167" s="228" t="s">
        <v>384</v>
      </c>
      <c r="H167" s="28"/>
      <c r="I167" s="432">
        <f>SUM(I168)</f>
        <v>100000</v>
      </c>
    </row>
    <row r="168" spans="1:9" ht="79.5" customHeight="1" x14ac:dyDescent="0.25">
      <c r="A168" s="54" t="s">
        <v>125</v>
      </c>
      <c r="B168" s="53" t="s">
        <v>50</v>
      </c>
      <c r="C168" s="2" t="s">
        <v>20</v>
      </c>
      <c r="D168" s="347">
        <v>12</v>
      </c>
      <c r="E168" s="241" t="s">
        <v>192</v>
      </c>
      <c r="F168" s="242" t="s">
        <v>383</v>
      </c>
      <c r="G168" s="243" t="s">
        <v>384</v>
      </c>
      <c r="H168" s="2"/>
      <c r="I168" s="433">
        <f>SUM(I169)</f>
        <v>100000</v>
      </c>
    </row>
    <row r="169" spans="1:9" ht="47.25" x14ac:dyDescent="0.25">
      <c r="A169" s="54" t="s">
        <v>409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10</v>
      </c>
      <c r="G169" s="243" t="s">
        <v>384</v>
      </c>
      <c r="H169" s="2"/>
      <c r="I169" s="433">
        <f>SUM(I170)</f>
        <v>100000</v>
      </c>
    </row>
    <row r="170" spans="1:9" ht="16.5" customHeight="1" x14ac:dyDescent="0.25">
      <c r="A170" s="84" t="s">
        <v>411</v>
      </c>
      <c r="B170" s="347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410</v>
      </c>
      <c r="H170" s="2"/>
      <c r="I170" s="433">
        <f>SUM(I171)</f>
        <v>100000</v>
      </c>
    </row>
    <row r="171" spans="1:9" ht="33" customHeight="1" x14ac:dyDescent="0.25">
      <c r="A171" s="618" t="s">
        <v>537</v>
      </c>
      <c r="B171" s="284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 t="s">
        <v>16</v>
      </c>
      <c r="I171" s="434">
        <v>100000</v>
      </c>
    </row>
    <row r="172" spans="1:9" s="662" customFormat="1" ht="47.25" x14ac:dyDescent="0.25">
      <c r="A172" s="27" t="s">
        <v>137</v>
      </c>
      <c r="B172" s="30" t="s">
        <v>50</v>
      </c>
      <c r="C172" s="28" t="s">
        <v>20</v>
      </c>
      <c r="D172" s="30">
        <v>12</v>
      </c>
      <c r="E172" s="226" t="s">
        <v>428</v>
      </c>
      <c r="F172" s="227" t="s">
        <v>383</v>
      </c>
      <c r="G172" s="228" t="s">
        <v>384</v>
      </c>
      <c r="H172" s="28"/>
      <c r="I172" s="432">
        <f t="shared" ref="I172:I175" si="0">SUM(I173)</f>
        <v>15000</v>
      </c>
    </row>
    <row r="173" spans="1:9" s="662" customFormat="1" ht="63" x14ac:dyDescent="0.25">
      <c r="A173" s="7" t="s">
        <v>138</v>
      </c>
      <c r="B173" s="293" t="s">
        <v>50</v>
      </c>
      <c r="C173" s="5" t="s">
        <v>20</v>
      </c>
      <c r="D173" s="664">
        <v>12</v>
      </c>
      <c r="E173" s="241" t="s">
        <v>203</v>
      </c>
      <c r="F173" s="242" t="s">
        <v>383</v>
      </c>
      <c r="G173" s="243" t="s">
        <v>384</v>
      </c>
      <c r="H173" s="2"/>
      <c r="I173" s="433">
        <f t="shared" si="0"/>
        <v>15000</v>
      </c>
    </row>
    <row r="174" spans="1:9" s="662" customFormat="1" ht="35.25" customHeight="1" x14ac:dyDescent="0.25">
      <c r="A174" s="619" t="s">
        <v>429</v>
      </c>
      <c r="B174" s="6" t="s">
        <v>50</v>
      </c>
      <c r="C174" s="5" t="s">
        <v>20</v>
      </c>
      <c r="D174" s="664">
        <v>12</v>
      </c>
      <c r="E174" s="241" t="s">
        <v>203</v>
      </c>
      <c r="F174" s="242" t="s">
        <v>10</v>
      </c>
      <c r="G174" s="243" t="s">
        <v>384</v>
      </c>
      <c r="H174" s="271"/>
      <c r="I174" s="433">
        <f t="shared" si="0"/>
        <v>15000</v>
      </c>
    </row>
    <row r="175" spans="1:9" s="662" customFormat="1" ht="15.75" customHeight="1" x14ac:dyDescent="0.25">
      <c r="A175" s="61" t="s">
        <v>97</v>
      </c>
      <c r="B175" s="663" t="s">
        <v>50</v>
      </c>
      <c r="C175" s="5" t="s">
        <v>20</v>
      </c>
      <c r="D175" s="664">
        <v>12</v>
      </c>
      <c r="E175" s="241" t="s">
        <v>203</v>
      </c>
      <c r="F175" s="242" t="s">
        <v>10</v>
      </c>
      <c r="G175" s="243" t="s">
        <v>430</v>
      </c>
      <c r="H175" s="59"/>
      <c r="I175" s="433">
        <f t="shared" si="0"/>
        <v>15000</v>
      </c>
    </row>
    <row r="176" spans="1:9" s="662" customFormat="1" ht="30" customHeight="1" x14ac:dyDescent="0.25">
      <c r="A176" s="616" t="s">
        <v>537</v>
      </c>
      <c r="B176" s="6" t="s">
        <v>50</v>
      </c>
      <c r="C176" s="5" t="s">
        <v>20</v>
      </c>
      <c r="D176" s="664">
        <v>12</v>
      </c>
      <c r="E176" s="241" t="s">
        <v>203</v>
      </c>
      <c r="F176" s="242" t="s">
        <v>10</v>
      </c>
      <c r="G176" s="243" t="s">
        <v>430</v>
      </c>
      <c r="H176" s="59" t="s">
        <v>16</v>
      </c>
      <c r="I176" s="435">
        <v>15000</v>
      </c>
    </row>
    <row r="177" spans="1:9" ht="52.5" customHeight="1" x14ac:dyDescent="0.25">
      <c r="A177" s="75" t="s">
        <v>178</v>
      </c>
      <c r="B177" s="30" t="s">
        <v>50</v>
      </c>
      <c r="C177" s="28" t="s">
        <v>20</v>
      </c>
      <c r="D177" s="30">
        <v>12</v>
      </c>
      <c r="E177" s="226" t="s">
        <v>588</v>
      </c>
      <c r="F177" s="227" t="s">
        <v>383</v>
      </c>
      <c r="G177" s="228" t="s">
        <v>384</v>
      </c>
      <c r="H177" s="28"/>
      <c r="I177" s="432">
        <f>SUM(I178)</f>
        <v>1601919</v>
      </c>
    </row>
    <row r="178" spans="1:9" ht="80.25" customHeight="1" x14ac:dyDescent="0.25">
      <c r="A178" s="76" t="s">
        <v>179</v>
      </c>
      <c r="B178" s="53" t="s">
        <v>50</v>
      </c>
      <c r="C178" s="44" t="s">
        <v>20</v>
      </c>
      <c r="D178" s="53">
        <v>12</v>
      </c>
      <c r="E178" s="229" t="s">
        <v>206</v>
      </c>
      <c r="F178" s="230" t="s">
        <v>383</v>
      </c>
      <c r="G178" s="231" t="s">
        <v>384</v>
      </c>
      <c r="H178" s="44"/>
      <c r="I178" s="433">
        <f>SUM(I179)</f>
        <v>1601919</v>
      </c>
    </row>
    <row r="179" spans="1:9" ht="33" customHeight="1" x14ac:dyDescent="0.25">
      <c r="A179" s="76" t="s">
        <v>440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10</v>
      </c>
      <c r="G179" s="231" t="s">
        <v>384</v>
      </c>
      <c r="H179" s="44"/>
      <c r="I179" s="433">
        <f>SUM(I180+I182+I184)</f>
        <v>1601919</v>
      </c>
    </row>
    <row r="180" spans="1:9" ht="49.5" customHeight="1" x14ac:dyDescent="0.25">
      <c r="A180" s="76" t="s">
        <v>720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399">
        <v>13600</v>
      </c>
      <c r="H180" s="44"/>
      <c r="I180" s="433">
        <f>SUM(I181:I181)</f>
        <v>1121343</v>
      </c>
    </row>
    <row r="181" spans="1:9" ht="17.25" customHeight="1" x14ac:dyDescent="0.25">
      <c r="A181" s="76" t="s">
        <v>21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99">
        <v>13600</v>
      </c>
      <c r="H181" s="44" t="s">
        <v>66</v>
      </c>
      <c r="I181" s="435">
        <v>1121343</v>
      </c>
    </row>
    <row r="182" spans="1:9" ht="33.75" customHeight="1" x14ac:dyDescent="0.25">
      <c r="A182" s="76" t="s">
        <v>721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231" t="s">
        <v>598</v>
      </c>
      <c r="H182" s="44"/>
      <c r="I182" s="433">
        <f>SUM(I183:I183)</f>
        <v>480576</v>
      </c>
    </row>
    <row r="183" spans="1:9" ht="18" customHeight="1" x14ac:dyDescent="0.25">
      <c r="A183" s="616" t="s">
        <v>21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598</v>
      </c>
      <c r="H183" s="44" t="s">
        <v>66</v>
      </c>
      <c r="I183" s="435">
        <v>480576</v>
      </c>
    </row>
    <row r="184" spans="1:9" s="500" customFormat="1" ht="33" hidden="1" customHeight="1" x14ac:dyDescent="0.25">
      <c r="A184" s="76" t="s">
        <v>730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729</v>
      </c>
      <c r="H184" s="44"/>
      <c r="I184" s="433">
        <f>SUM(I185)</f>
        <v>0</v>
      </c>
    </row>
    <row r="185" spans="1:9" s="500" customFormat="1" ht="30.75" hidden="1" customHeight="1" x14ac:dyDescent="0.25">
      <c r="A185" s="616" t="s">
        <v>537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729</v>
      </c>
      <c r="H185" s="44" t="s">
        <v>16</v>
      </c>
      <c r="I185" s="435"/>
    </row>
    <row r="186" spans="1:9" ht="31.5" x14ac:dyDescent="0.25">
      <c r="A186" s="65" t="s">
        <v>135</v>
      </c>
      <c r="B186" s="33" t="s">
        <v>50</v>
      </c>
      <c r="C186" s="29" t="s">
        <v>20</v>
      </c>
      <c r="D186" s="29" t="s">
        <v>74</v>
      </c>
      <c r="E186" s="220" t="s">
        <v>204</v>
      </c>
      <c r="F186" s="221" t="s">
        <v>383</v>
      </c>
      <c r="G186" s="222" t="s">
        <v>384</v>
      </c>
      <c r="H186" s="28"/>
      <c r="I186" s="432">
        <f>SUM(I187)</f>
        <v>10000</v>
      </c>
    </row>
    <row r="187" spans="1:9" ht="63.75" customHeight="1" x14ac:dyDescent="0.25">
      <c r="A187" s="84" t="s">
        <v>136</v>
      </c>
      <c r="B187" s="365" t="s">
        <v>50</v>
      </c>
      <c r="C187" s="5" t="s">
        <v>20</v>
      </c>
      <c r="D187" s="365">
        <v>12</v>
      </c>
      <c r="E187" s="241" t="s">
        <v>205</v>
      </c>
      <c r="F187" s="242" t="s">
        <v>383</v>
      </c>
      <c r="G187" s="243" t="s">
        <v>384</v>
      </c>
      <c r="H187" s="271"/>
      <c r="I187" s="433">
        <f>SUM(I188)</f>
        <v>10000</v>
      </c>
    </row>
    <row r="188" spans="1:9" ht="63" x14ac:dyDescent="0.25">
      <c r="A188" s="84" t="s">
        <v>431</v>
      </c>
      <c r="B188" s="365" t="s">
        <v>50</v>
      </c>
      <c r="C188" s="5" t="s">
        <v>20</v>
      </c>
      <c r="D188" s="365">
        <v>12</v>
      </c>
      <c r="E188" s="241" t="s">
        <v>205</v>
      </c>
      <c r="F188" s="242" t="s">
        <v>10</v>
      </c>
      <c r="G188" s="243" t="s">
        <v>384</v>
      </c>
      <c r="H188" s="271"/>
      <c r="I188" s="433">
        <f>SUM(I189)</f>
        <v>10000</v>
      </c>
    </row>
    <row r="189" spans="1:9" ht="31.5" x14ac:dyDescent="0.25">
      <c r="A189" s="3" t="s">
        <v>433</v>
      </c>
      <c r="B189" s="365" t="s">
        <v>50</v>
      </c>
      <c r="C189" s="5" t="s">
        <v>20</v>
      </c>
      <c r="D189" s="365">
        <v>12</v>
      </c>
      <c r="E189" s="241" t="s">
        <v>205</v>
      </c>
      <c r="F189" s="242" t="s">
        <v>10</v>
      </c>
      <c r="G189" s="243" t="s">
        <v>432</v>
      </c>
      <c r="H189" s="271"/>
      <c r="I189" s="433">
        <f>SUM(I190)</f>
        <v>10000</v>
      </c>
    </row>
    <row r="190" spans="1:9" ht="16.5" customHeight="1" x14ac:dyDescent="0.25">
      <c r="A190" s="84" t="s">
        <v>18</v>
      </c>
      <c r="B190" s="365" t="s">
        <v>50</v>
      </c>
      <c r="C190" s="5" t="s">
        <v>20</v>
      </c>
      <c r="D190" s="365">
        <v>12</v>
      </c>
      <c r="E190" s="241" t="s">
        <v>205</v>
      </c>
      <c r="F190" s="242" t="s">
        <v>10</v>
      </c>
      <c r="G190" s="243" t="s">
        <v>432</v>
      </c>
      <c r="H190" s="271" t="s">
        <v>17</v>
      </c>
      <c r="I190" s="435">
        <v>10000</v>
      </c>
    </row>
    <row r="191" spans="1:9" ht="15.75" x14ac:dyDescent="0.25">
      <c r="A191" s="17" t="s">
        <v>139</v>
      </c>
      <c r="B191" s="20" t="s">
        <v>50</v>
      </c>
      <c r="C191" s="18" t="s">
        <v>98</v>
      </c>
      <c r="D191" s="20"/>
      <c r="E191" s="288"/>
      <c r="F191" s="289"/>
      <c r="G191" s="290"/>
      <c r="H191" s="277"/>
      <c r="I191" s="430">
        <f>SUM(I192+I198)</f>
        <v>1481647</v>
      </c>
    </row>
    <row r="192" spans="1:9" s="9" customFormat="1" ht="15.75" x14ac:dyDescent="0.25">
      <c r="A192" s="21" t="s">
        <v>229</v>
      </c>
      <c r="B192" s="286" t="s">
        <v>50</v>
      </c>
      <c r="C192" s="25" t="s">
        <v>98</v>
      </c>
      <c r="D192" s="278" t="s">
        <v>10</v>
      </c>
      <c r="E192" s="268"/>
      <c r="F192" s="269"/>
      <c r="G192" s="270"/>
      <c r="H192" s="24"/>
      <c r="I192" s="431">
        <f>SUM(I193)</f>
        <v>19449</v>
      </c>
    </row>
    <row r="193" spans="1:9" ht="47.25" x14ac:dyDescent="0.25">
      <c r="A193" s="27" t="s">
        <v>178</v>
      </c>
      <c r="B193" s="33" t="s">
        <v>50</v>
      </c>
      <c r="C193" s="29" t="s">
        <v>98</v>
      </c>
      <c r="D193" s="121" t="s">
        <v>10</v>
      </c>
      <c r="E193" s="226" t="s">
        <v>434</v>
      </c>
      <c r="F193" s="227" t="s">
        <v>383</v>
      </c>
      <c r="G193" s="228" t="s">
        <v>384</v>
      </c>
      <c r="H193" s="31"/>
      <c r="I193" s="432">
        <f>SUM(I194)</f>
        <v>19449</v>
      </c>
    </row>
    <row r="194" spans="1:9" ht="78.75" x14ac:dyDescent="0.25">
      <c r="A194" s="3" t="s">
        <v>231</v>
      </c>
      <c r="B194" s="365" t="s">
        <v>50</v>
      </c>
      <c r="C194" s="5" t="s">
        <v>98</v>
      </c>
      <c r="D194" s="120" t="s">
        <v>10</v>
      </c>
      <c r="E194" s="241" t="s">
        <v>230</v>
      </c>
      <c r="F194" s="242" t="s">
        <v>383</v>
      </c>
      <c r="G194" s="243" t="s">
        <v>384</v>
      </c>
      <c r="H194" s="59"/>
      <c r="I194" s="433">
        <f>SUM(I195)</f>
        <v>19449</v>
      </c>
    </row>
    <row r="195" spans="1:9" ht="47.25" x14ac:dyDescent="0.25">
      <c r="A195" s="61" t="s">
        <v>541</v>
      </c>
      <c r="B195" s="120" t="s">
        <v>50</v>
      </c>
      <c r="C195" s="5" t="s">
        <v>98</v>
      </c>
      <c r="D195" s="120" t="s">
        <v>10</v>
      </c>
      <c r="E195" s="241" t="s">
        <v>230</v>
      </c>
      <c r="F195" s="242" t="s">
        <v>10</v>
      </c>
      <c r="G195" s="243" t="s">
        <v>384</v>
      </c>
      <c r="H195" s="59"/>
      <c r="I195" s="433">
        <f>SUM(I196)</f>
        <v>19449</v>
      </c>
    </row>
    <row r="196" spans="1:9" ht="33" customHeight="1" x14ac:dyDescent="0.25">
      <c r="A196" s="105" t="s">
        <v>436</v>
      </c>
      <c r="B196" s="303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437</v>
      </c>
      <c r="H196" s="59"/>
      <c r="I196" s="433">
        <f>SUM(I197)</f>
        <v>19449</v>
      </c>
    </row>
    <row r="197" spans="1:9" ht="17.25" customHeight="1" x14ac:dyDescent="0.25">
      <c r="A197" s="76" t="s">
        <v>21</v>
      </c>
      <c r="B197" s="301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 t="s">
        <v>66</v>
      </c>
      <c r="I197" s="435">
        <v>19449</v>
      </c>
    </row>
    <row r="198" spans="1:9" ht="15.75" x14ac:dyDescent="0.25">
      <c r="A198" s="21" t="s">
        <v>140</v>
      </c>
      <c r="B198" s="286" t="s">
        <v>50</v>
      </c>
      <c r="C198" s="25" t="s">
        <v>98</v>
      </c>
      <c r="D198" s="22" t="s">
        <v>12</v>
      </c>
      <c r="E198" s="268"/>
      <c r="F198" s="269"/>
      <c r="G198" s="270"/>
      <c r="H198" s="24"/>
      <c r="I198" s="431">
        <f>SUM(I199)</f>
        <v>1462198</v>
      </c>
    </row>
    <row r="199" spans="1:9" s="43" customFormat="1" ht="47.25" x14ac:dyDescent="0.25">
      <c r="A199" s="27" t="s">
        <v>178</v>
      </c>
      <c r="B199" s="33" t="s">
        <v>50</v>
      </c>
      <c r="C199" s="29" t="s">
        <v>98</v>
      </c>
      <c r="D199" s="121" t="s">
        <v>12</v>
      </c>
      <c r="E199" s="226" t="s">
        <v>434</v>
      </c>
      <c r="F199" s="227" t="s">
        <v>383</v>
      </c>
      <c r="G199" s="228" t="s">
        <v>384</v>
      </c>
      <c r="H199" s="31"/>
      <c r="I199" s="432">
        <f>SUM(I200+I204)</f>
        <v>1462198</v>
      </c>
    </row>
    <row r="200" spans="1:9" s="43" customFormat="1" ht="78.75" x14ac:dyDescent="0.25">
      <c r="A200" s="54" t="s">
        <v>231</v>
      </c>
      <c r="B200" s="301" t="s">
        <v>50</v>
      </c>
      <c r="C200" s="5" t="s">
        <v>98</v>
      </c>
      <c r="D200" s="120" t="s">
        <v>12</v>
      </c>
      <c r="E200" s="241" t="s">
        <v>230</v>
      </c>
      <c r="F200" s="242" t="s">
        <v>383</v>
      </c>
      <c r="G200" s="243" t="s">
        <v>384</v>
      </c>
      <c r="H200" s="271"/>
      <c r="I200" s="433">
        <f>SUM(I201)</f>
        <v>280000</v>
      </c>
    </row>
    <row r="201" spans="1:9" s="43" customFormat="1" ht="47.25" x14ac:dyDescent="0.25">
      <c r="A201" s="105" t="s">
        <v>435</v>
      </c>
      <c r="B201" s="303" t="s">
        <v>50</v>
      </c>
      <c r="C201" s="5" t="s">
        <v>98</v>
      </c>
      <c r="D201" s="120" t="s">
        <v>12</v>
      </c>
      <c r="E201" s="241" t="s">
        <v>230</v>
      </c>
      <c r="F201" s="242" t="s">
        <v>10</v>
      </c>
      <c r="G201" s="243" t="s">
        <v>384</v>
      </c>
      <c r="H201" s="271"/>
      <c r="I201" s="433">
        <f>SUM(I202)</f>
        <v>280000</v>
      </c>
    </row>
    <row r="202" spans="1:9" s="43" customFormat="1" ht="33.75" customHeight="1" x14ac:dyDescent="0.25">
      <c r="A202" s="105" t="s">
        <v>500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501</v>
      </c>
      <c r="H202" s="271"/>
      <c r="I202" s="433">
        <f>SUM(I203)</f>
        <v>280000</v>
      </c>
    </row>
    <row r="203" spans="1:9" s="43" customFormat="1" ht="18" customHeight="1" x14ac:dyDescent="0.25">
      <c r="A203" s="76" t="s">
        <v>21</v>
      </c>
      <c r="B203" s="301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 t="s">
        <v>66</v>
      </c>
      <c r="I203" s="435">
        <v>280000</v>
      </c>
    </row>
    <row r="204" spans="1:9" s="43" customFormat="1" ht="81" customHeight="1" x14ac:dyDescent="0.25">
      <c r="A204" s="344" t="s">
        <v>179</v>
      </c>
      <c r="B204" s="301" t="s">
        <v>50</v>
      </c>
      <c r="C204" s="5" t="s">
        <v>98</v>
      </c>
      <c r="D204" s="365" t="s">
        <v>12</v>
      </c>
      <c r="E204" s="241" t="s">
        <v>206</v>
      </c>
      <c r="F204" s="242" t="s">
        <v>383</v>
      </c>
      <c r="G204" s="243" t="s">
        <v>384</v>
      </c>
      <c r="H204" s="59"/>
      <c r="I204" s="433">
        <f>SUM(I205)</f>
        <v>1182198</v>
      </c>
    </row>
    <row r="205" spans="1:9" s="43" customFormat="1" ht="34.5" customHeight="1" x14ac:dyDescent="0.25">
      <c r="A205" s="3" t="s">
        <v>440</v>
      </c>
      <c r="B205" s="301" t="s">
        <v>50</v>
      </c>
      <c r="C205" s="5" t="s">
        <v>98</v>
      </c>
      <c r="D205" s="365" t="s">
        <v>12</v>
      </c>
      <c r="E205" s="241" t="s">
        <v>206</v>
      </c>
      <c r="F205" s="242" t="s">
        <v>10</v>
      </c>
      <c r="G205" s="243" t="s">
        <v>384</v>
      </c>
      <c r="H205" s="59" t="s">
        <v>66</v>
      </c>
      <c r="I205" s="433">
        <f>SUM(I206+I208+I210)</f>
        <v>1182198</v>
      </c>
    </row>
    <row r="206" spans="1:9" s="43" customFormat="1" ht="34.5" customHeight="1" x14ac:dyDescent="0.25">
      <c r="A206" s="61" t="s">
        <v>825</v>
      </c>
      <c r="B206" s="301" t="s">
        <v>50</v>
      </c>
      <c r="C206" s="5" t="s">
        <v>98</v>
      </c>
      <c r="D206" s="646" t="s">
        <v>12</v>
      </c>
      <c r="E206" s="241" t="s">
        <v>206</v>
      </c>
      <c r="F206" s="242" t="s">
        <v>10</v>
      </c>
      <c r="G206" s="356">
        <v>11500</v>
      </c>
      <c r="H206" s="59"/>
      <c r="I206" s="433">
        <f>SUM(I207)</f>
        <v>1123088</v>
      </c>
    </row>
    <row r="207" spans="1:9" s="43" customFormat="1" ht="34.5" customHeight="1" x14ac:dyDescent="0.25">
      <c r="A207" s="76" t="s">
        <v>171</v>
      </c>
      <c r="B207" s="301" t="s">
        <v>50</v>
      </c>
      <c r="C207" s="5" t="s">
        <v>98</v>
      </c>
      <c r="D207" s="646" t="s">
        <v>12</v>
      </c>
      <c r="E207" s="241" t="s">
        <v>206</v>
      </c>
      <c r="F207" s="242" t="s">
        <v>10</v>
      </c>
      <c r="G207" s="356">
        <v>11500</v>
      </c>
      <c r="H207" s="59" t="s">
        <v>170</v>
      </c>
      <c r="I207" s="435">
        <v>1123088</v>
      </c>
    </row>
    <row r="208" spans="1:9" s="43" customFormat="1" ht="33.75" customHeight="1" x14ac:dyDescent="0.25">
      <c r="A208" s="61" t="s">
        <v>819</v>
      </c>
      <c r="B208" s="365" t="s">
        <v>50</v>
      </c>
      <c r="C208" s="5" t="s">
        <v>98</v>
      </c>
      <c r="D208" s="365" t="s">
        <v>12</v>
      </c>
      <c r="E208" s="241" t="s">
        <v>206</v>
      </c>
      <c r="F208" s="242" t="s">
        <v>10</v>
      </c>
      <c r="G208" s="356" t="s">
        <v>818</v>
      </c>
      <c r="H208" s="59"/>
      <c r="I208" s="433">
        <f>SUM(I209)</f>
        <v>59110</v>
      </c>
    </row>
    <row r="209" spans="1:9" s="43" customFormat="1" ht="32.25" customHeight="1" x14ac:dyDescent="0.25">
      <c r="A209" s="76" t="s">
        <v>171</v>
      </c>
      <c r="B209" s="365" t="s">
        <v>50</v>
      </c>
      <c r="C209" s="5" t="s">
        <v>98</v>
      </c>
      <c r="D209" s="365" t="s">
        <v>12</v>
      </c>
      <c r="E209" s="241" t="s">
        <v>206</v>
      </c>
      <c r="F209" s="242" t="s">
        <v>10</v>
      </c>
      <c r="G209" s="356" t="s">
        <v>818</v>
      </c>
      <c r="H209" s="59" t="s">
        <v>170</v>
      </c>
      <c r="I209" s="435">
        <v>59110</v>
      </c>
    </row>
    <row r="210" spans="1:9" s="43" customFormat="1" ht="32.25" customHeight="1" x14ac:dyDescent="0.25">
      <c r="A210" s="650" t="s">
        <v>827</v>
      </c>
      <c r="B210" s="648" t="s">
        <v>50</v>
      </c>
      <c r="C210" s="5" t="s">
        <v>98</v>
      </c>
      <c r="D210" s="648" t="s">
        <v>12</v>
      </c>
      <c r="E210" s="241" t="s">
        <v>206</v>
      </c>
      <c r="F210" s="242" t="s">
        <v>10</v>
      </c>
      <c r="G210" s="225" t="s">
        <v>826</v>
      </c>
      <c r="H210" s="59"/>
      <c r="I210" s="433">
        <f>SUM(I211:I212)</f>
        <v>0</v>
      </c>
    </row>
    <row r="211" spans="1:9" s="43" customFormat="1" ht="32.25" customHeight="1" x14ac:dyDescent="0.25">
      <c r="A211" s="84" t="s">
        <v>537</v>
      </c>
      <c r="B211" s="648" t="s">
        <v>50</v>
      </c>
      <c r="C211" s="5" t="s">
        <v>98</v>
      </c>
      <c r="D211" s="648" t="s">
        <v>12</v>
      </c>
      <c r="E211" s="241" t="s">
        <v>206</v>
      </c>
      <c r="F211" s="242" t="s">
        <v>10</v>
      </c>
      <c r="G211" s="225" t="s">
        <v>826</v>
      </c>
      <c r="H211" s="59" t="s">
        <v>16</v>
      </c>
      <c r="I211" s="435"/>
    </row>
    <row r="212" spans="1:9" s="43" customFormat="1" ht="32.25" customHeight="1" x14ac:dyDescent="0.25">
      <c r="A212" s="76" t="s">
        <v>171</v>
      </c>
      <c r="B212" s="656" t="s">
        <v>50</v>
      </c>
      <c r="C212" s="5" t="s">
        <v>98</v>
      </c>
      <c r="D212" s="656" t="s">
        <v>12</v>
      </c>
      <c r="E212" s="241" t="s">
        <v>206</v>
      </c>
      <c r="F212" s="242" t="s">
        <v>10</v>
      </c>
      <c r="G212" s="225" t="s">
        <v>826</v>
      </c>
      <c r="H212" s="59" t="s">
        <v>170</v>
      </c>
      <c r="I212" s="435"/>
    </row>
    <row r="213" spans="1:9" s="43" customFormat="1" ht="16.5" customHeight="1" x14ac:dyDescent="0.25">
      <c r="A213" s="113" t="s">
        <v>594</v>
      </c>
      <c r="B213" s="19" t="s">
        <v>50</v>
      </c>
      <c r="C213" s="396" t="s">
        <v>32</v>
      </c>
      <c r="D213" s="19"/>
      <c r="E213" s="250"/>
      <c r="F213" s="251"/>
      <c r="G213" s="252"/>
      <c r="H213" s="15"/>
      <c r="I213" s="430">
        <f>SUM(I214)</f>
        <v>146459</v>
      </c>
    </row>
    <row r="214" spans="1:9" s="43" customFormat="1" ht="16.5" customHeight="1" x14ac:dyDescent="0.25">
      <c r="A214" s="109" t="s">
        <v>595</v>
      </c>
      <c r="B214" s="26" t="s">
        <v>50</v>
      </c>
      <c r="C214" s="56" t="s">
        <v>32</v>
      </c>
      <c r="D214" s="22" t="s">
        <v>29</v>
      </c>
      <c r="E214" s="268"/>
      <c r="F214" s="269"/>
      <c r="G214" s="270"/>
      <c r="H214" s="22"/>
      <c r="I214" s="431">
        <f>SUM(I215)</f>
        <v>146459</v>
      </c>
    </row>
    <row r="215" spans="1:9" ht="16.5" customHeight="1" x14ac:dyDescent="0.25">
      <c r="A215" s="75" t="s">
        <v>176</v>
      </c>
      <c r="B215" s="30" t="s">
        <v>50</v>
      </c>
      <c r="C215" s="28" t="s">
        <v>32</v>
      </c>
      <c r="D215" s="30" t="s">
        <v>29</v>
      </c>
      <c r="E215" s="226" t="s">
        <v>195</v>
      </c>
      <c r="F215" s="227" t="s">
        <v>383</v>
      </c>
      <c r="G215" s="228" t="s">
        <v>384</v>
      </c>
      <c r="H215" s="28"/>
      <c r="I215" s="432">
        <f>SUM(I216)</f>
        <v>146459</v>
      </c>
    </row>
    <row r="216" spans="1:9" ht="16.5" customHeight="1" x14ac:dyDescent="0.25">
      <c r="A216" s="84" t="s">
        <v>175</v>
      </c>
      <c r="B216" s="347" t="s">
        <v>50</v>
      </c>
      <c r="C216" s="2" t="s">
        <v>32</v>
      </c>
      <c r="D216" s="347" t="s">
        <v>29</v>
      </c>
      <c r="E216" s="241" t="s">
        <v>196</v>
      </c>
      <c r="F216" s="242" t="s">
        <v>383</v>
      </c>
      <c r="G216" s="243" t="s">
        <v>384</v>
      </c>
      <c r="H216" s="2"/>
      <c r="I216" s="433">
        <f>SUM(I217)</f>
        <v>146459</v>
      </c>
    </row>
    <row r="217" spans="1:9" ht="31.5" customHeight="1" x14ac:dyDescent="0.25">
      <c r="A217" s="84" t="s">
        <v>668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356">
        <v>12700</v>
      </c>
      <c r="H217" s="2"/>
      <c r="I217" s="433">
        <f>SUM(I218)</f>
        <v>146459</v>
      </c>
    </row>
    <row r="218" spans="1:9" ht="31.5" customHeight="1" x14ac:dyDescent="0.25">
      <c r="A218" s="84" t="s">
        <v>537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 t="s">
        <v>16</v>
      </c>
      <c r="I218" s="435">
        <v>146459</v>
      </c>
    </row>
    <row r="219" spans="1:9" s="43" customFormat="1" ht="16.5" customHeight="1" x14ac:dyDescent="0.25">
      <c r="A219" s="113" t="s">
        <v>37</v>
      </c>
      <c r="B219" s="19" t="s">
        <v>50</v>
      </c>
      <c r="C219" s="19">
        <v>10</v>
      </c>
      <c r="D219" s="19"/>
      <c r="E219" s="250"/>
      <c r="F219" s="251"/>
      <c r="G219" s="252"/>
      <c r="H219" s="15"/>
      <c r="I219" s="430">
        <f>SUM(I220)</f>
        <v>9351131</v>
      </c>
    </row>
    <row r="220" spans="1:9" ht="15.75" x14ac:dyDescent="0.25">
      <c r="A220" s="109" t="s">
        <v>42</v>
      </c>
      <c r="B220" s="26" t="s">
        <v>50</v>
      </c>
      <c r="C220" s="26">
        <v>10</v>
      </c>
      <c r="D220" s="22" t="s">
        <v>20</v>
      </c>
      <c r="E220" s="268"/>
      <c r="F220" s="269"/>
      <c r="G220" s="270"/>
      <c r="H220" s="22"/>
      <c r="I220" s="431">
        <f>SUM(I221+I229)</f>
        <v>9351131</v>
      </c>
    </row>
    <row r="221" spans="1:9" ht="47.25" x14ac:dyDescent="0.25">
      <c r="A221" s="102" t="s">
        <v>110</v>
      </c>
      <c r="B221" s="30" t="s">
        <v>50</v>
      </c>
      <c r="C221" s="30">
        <v>10</v>
      </c>
      <c r="D221" s="28" t="s">
        <v>20</v>
      </c>
      <c r="E221" s="220" t="s">
        <v>180</v>
      </c>
      <c r="F221" s="221" t="s">
        <v>383</v>
      </c>
      <c r="G221" s="222" t="s">
        <v>384</v>
      </c>
      <c r="H221" s="28"/>
      <c r="I221" s="432">
        <f>SUM(I222)</f>
        <v>9048141</v>
      </c>
    </row>
    <row r="222" spans="1:9" ht="78.75" x14ac:dyDescent="0.25">
      <c r="A222" s="61" t="s">
        <v>111</v>
      </c>
      <c r="B222" s="347" t="s">
        <v>50</v>
      </c>
      <c r="C222" s="6">
        <v>10</v>
      </c>
      <c r="D222" s="2" t="s">
        <v>20</v>
      </c>
      <c r="E222" s="223" t="s">
        <v>210</v>
      </c>
      <c r="F222" s="224" t="s">
        <v>383</v>
      </c>
      <c r="G222" s="225" t="s">
        <v>384</v>
      </c>
      <c r="H222" s="2"/>
      <c r="I222" s="433">
        <f>SUM(I223+I226)</f>
        <v>9048141</v>
      </c>
    </row>
    <row r="223" spans="1:9" ht="47.25" x14ac:dyDescent="0.25">
      <c r="A223" s="61" t="s">
        <v>391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10</v>
      </c>
      <c r="G223" s="225" t="s">
        <v>384</v>
      </c>
      <c r="H223" s="2"/>
      <c r="I223" s="433">
        <f>SUM(I224)</f>
        <v>4963943</v>
      </c>
    </row>
    <row r="224" spans="1:9" ht="33.75" customHeight="1" x14ac:dyDescent="0.25">
      <c r="A224" s="61" t="s">
        <v>365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483</v>
      </c>
      <c r="H224" s="2"/>
      <c r="I224" s="433">
        <f>SUM(I225:I225)</f>
        <v>4963943</v>
      </c>
    </row>
    <row r="225" spans="1:11" ht="15.75" x14ac:dyDescent="0.25">
      <c r="A225" s="61" t="s">
        <v>40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 t="s">
        <v>39</v>
      </c>
      <c r="I225" s="435">
        <v>4963943</v>
      </c>
    </row>
    <row r="226" spans="1:11" s="659" customFormat="1" ht="31.5" x14ac:dyDescent="0.25">
      <c r="A226" s="61" t="s">
        <v>908</v>
      </c>
      <c r="B226" s="660" t="s">
        <v>50</v>
      </c>
      <c r="C226" s="6">
        <v>10</v>
      </c>
      <c r="D226" s="2" t="s">
        <v>20</v>
      </c>
      <c r="E226" s="223" t="s">
        <v>210</v>
      </c>
      <c r="F226" s="224" t="s">
        <v>12</v>
      </c>
      <c r="G226" s="225" t="s">
        <v>384</v>
      </c>
      <c r="H226" s="2"/>
      <c r="I226" s="433">
        <f>SUM(I227)</f>
        <v>4084198</v>
      </c>
    </row>
    <row r="227" spans="1:11" s="659" customFormat="1" ht="65.25" customHeight="1" x14ac:dyDescent="0.25">
      <c r="A227" s="61" t="s">
        <v>909</v>
      </c>
      <c r="B227" s="660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910</v>
      </c>
      <c r="H227" s="2"/>
      <c r="I227" s="433">
        <f>SUM(I228:I228)</f>
        <v>4084198</v>
      </c>
    </row>
    <row r="228" spans="1:11" s="659" customFormat="1" ht="15.75" x14ac:dyDescent="0.25">
      <c r="A228" s="61" t="s">
        <v>40</v>
      </c>
      <c r="B228" s="660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910</v>
      </c>
      <c r="H228" s="2" t="s">
        <v>39</v>
      </c>
      <c r="I228" s="435">
        <v>4084198</v>
      </c>
    </row>
    <row r="229" spans="1:11" ht="47.25" x14ac:dyDescent="0.25">
      <c r="A229" s="99" t="s">
        <v>178</v>
      </c>
      <c r="B229" s="30" t="s">
        <v>50</v>
      </c>
      <c r="C229" s="30">
        <v>10</v>
      </c>
      <c r="D229" s="28" t="s">
        <v>20</v>
      </c>
      <c r="E229" s="220" t="s">
        <v>434</v>
      </c>
      <c r="F229" s="221" t="s">
        <v>383</v>
      </c>
      <c r="G229" s="222" t="s">
        <v>384</v>
      </c>
      <c r="H229" s="28"/>
      <c r="I229" s="432">
        <f>SUM(I230)</f>
        <v>302990</v>
      </c>
    </row>
    <row r="230" spans="1:11" ht="82.5" customHeight="1" x14ac:dyDescent="0.25">
      <c r="A230" s="61" t="s">
        <v>179</v>
      </c>
      <c r="B230" s="347" t="s">
        <v>50</v>
      </c>
      <c r="C230" s="347">
        <v>10</v>
      </c>
      <c r="D230" s="2" t="s">
        <v>20</v>
      </c>
      <c r="E230" s="223" t="s">
        <v>206</v>
      </c>
      <c r="F230" s="224" t="s">
        <v>383</v>
      </c>
      <c r="G230" s="225" t="s">
        <v>384</v>
      </c>
      <c r="H230" s="2"/>
      <c r="I230" s="433">
        <f>SUM(I231)</f>
        <v>302990</v>
      </c>
    </row>
    <row r="231" spans="1:11" ht="34.5" customHeight="1" x14ac:dyDescent="0.25">
      <c r="A231" s="61" t="s">
        <v>440</v>
      </c>
      <c r="B231" s="347" t="s">
        <v>50</v>
      </c>
      <c r="C231" s="347">
        <v>10</v>
      </c>
      <c r="D231" s="2" t="s">
        <v>20</v>
      </c>
      <c r="E231" s="223" t="s">
        <v>206</v>
      </c>
      <c r="F231" s="224" t="s">
        <v>10</v>
      </c>
      <c r="G231" s="225" t="s">
        <v>384</v>
      </c>
      <c r="H231" s="2"/>
      <c r="I231" s="433">
        <f>SUM(I233)</f>
        <v>302990</v>
      </c>
    </row>
    <row r="232" spans="1:11" ht="15.75" x14ac:dyDescent="0.25">
      <c r="A232" s="61" t="s">
        <v>620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10</v>
      </c>
      <c r="G232" s="225" t="s">
        <v>619</v>
      </c>
      <c r="H232" s="2"/>
      <c r="I232" s="433">
        <f>SUM(I233)</f>
        <v>302990</v>
      </c>
    </row>
    <row r="233" spans="1:11" ht="15.75" x14ac:dyDescent="0.25">
      <c r="A233" s="103" t="s">
        <v>40</v>
      </c>
      <c r="B233" s="53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619</v>
      </c>
      <c r="H233" s="2" t="s">
        <v>39</v>
      </c>
      <c r="I233" s="435">
        <v>302990</v>
      </c>
    </row>
    <row r="234" spans="1:11" s="43" customFormat="1" ht="31.5" customHeight="1" x14ac:dyDescent="0.25">
      <c r="A234" s="440" t="s">
        <v>55</v>
      </c>
      <c r="B234" s="441" t="s">
        <v>56</v>
      </c>
      <c r="C234" s="442"/>
      <c r="D234" s="443"/>
      <c r="E234" s="444"/>
      <c r="F234" s="445"/>
      <c r="G234" s="446"/>
      <c r="H234" s="447"/>
      <c r="I234" s="448">
        <f>SUM(I235+I258)</f>
        <v>9768121</v>
      </c>
      <c r="J234" s="503">
        <v>6577489</v>
      </c>
      <c r="K234" s="503"/>
    </row>
    <row r="235" spans="1:11" s="43" customFormat="1" ht="16.5" customHeight="1" x14ac:dyDescent="0.25">
      <c r="A235" s="283" t="s">
        <v>9</v>
      </c>
      <c r="B235" s="300" t="s">
        <v>56</v>
      </c>
      <c r="C235" s="15" t="s">
        <v>10</v>
      </c>
      <c r="D235" s="15"/>
      <c r="E235" s="294"/>
      <c r="F235" s="295"/>
      <c r="G235" s="296"/>
      <c r="H235" s="15"/>
      <c r="I235" s="430">
        <f>SUM(I236+I253)</f>
        <v>3190632</v>
      </c>
    </row>
    <row r="236" spans="1:11" ht="31.5" x14ac:dyDescent="0.25">
      <c r="A236" s="97" t="s">
        <v>69</v>
      </c>
      <c r="B236" s="26" t="s">
        <v>56</v>
      </c>
      <c r="C236" s="22" t="s">
        <v>10</v>
      </c>
      <c r="D236" s="22" t="s">
        <v>68</v>
      </c>
      <c r="E236" s="217"/>
      <c r="F236" s="218"/>
      <c r="G236" s="219"/>
      <c r="H236" s="23"/>
      <c r="I236" s="431">
        <f>SUM(I237,I242,I247)</f>
        <v>3190632</v>
      </c>
    </row>
    <row r="237" spans="1:11" ht="47.25" x14ac:dyDescent="0.25">
      <c r="A237" s="75" t="s">
        <v>105</v>
      </c>
      <c r="B237" s="30" t="s">
        <v>56</v>
      </c>
      <c r="C237" s="28" t="s">
        <v>10</v>
      </c>
      <c r="D237" s="28" t="s">
        <v>68</v>
      </c>
      <c r="E237" s="220" t="s">
        <v>386</v>
      </c>
      <c r="F237" s="221" t="s">
        <v>383</v>
      </c>
      <c r="G237" s="222" t="s">
        <v>384</v>
      </c>
      <c r="H237" s="28"/>
      <c r="I237" s="432">
        <f>SUM(I238)</f>
        <v>539566</v>
      </c>
    </row>
    <row r="238" spans="1:11" ht="63" x14ac:dyDescent="0.25">
      <c r="A238" s="76" t="s">
        <v>116</v>
      </c>
      <c r="B238" s="53" t="s">
        <v>56</v>
      </c>
      <c r="C238" s="2" t="s">
        <v>10</v>
      </c>
      <c r="D238" s="2" t="s">
        <v>68</v>
      </c>
      <c r="E238" s="223" t="s">
        <v>387</v>
      </c>
      <c r="F238" s="224" t="s">
        <v>383</v>
      </c>
      <c r="G238" s="225" t="s">
        <v>384</v>
      </c>
      <c r="H238" s="44"/>
      <c r="I238" s="433">
        <f>SUM(I239)</f>
        <v>539566</v>
      </c>
    </row>
    <row r="239" spans="1:11" ht="47.25" x14ac:dyDescent="0.25">
      <c r="A239" s="76" t="s">
        <v>390</v>
      </c>
      <c r="B239" s="53" t="s">
        <v>56</v>
      </c>
      <c r="C239" s="2" t="s">
        <v>10</v>
      </c>
      <c r="D239" s="2" t="s">
        <v>68</v>
      </c>
      <c r="E239" s="223" t="s">
        <v>387</v>
      </c>
      <c r="F239" s="224" t="s">
        <v>10</v>
      </c>
      <c r="G239" s="225" t="s">
        <v>384</v>
      </c>
      <c r="H239" s="44"/>
      <c r="I239" s="433">
        <f>SUM(I240)</f>
        <v>539566</v>
      </c>
    </row>
    <row r="240" spans="1:11" ht="15.75" x14ac:dyDescent="0.25">
      <c r="A240" s="76" t="s">
        <v>107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10</v>
      </c>
      <c r="G240" s="225" t="s">
        <v>389</v>
      </c>
      <c r="H240" s="44"/>
      <c r="I240" s="433">
        <f>SUM(I241)</f>
        <v>539566</v>
      </c>
    </row>
    <row r="241" spans="1:9" ht="31.5" x14ac:dyDescent="0.25">
      <c r="A241" s="618" t="s">
        <v>537</v>
      </c>
      <c r="B241" s="284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389</v>
      </c>
      <c r="H241" s="2" t="s">
        <v>16</v>
      </c>
      <c r="I241" s="435">
        <v>539566</v>
      </c>
    </row>
    <row r="242" spans="1:9" s="37" customFormat="1" ht="63" x14ac:dyDescent="0.25">
      <c r="A242" s="75" t="s">
        <v>128</v>
      </c>
      <c r="B242" s="30" t="s">
        <v>56</v>
      </c>
      <c r="C242" s="28" t="s">
        <v>10</v>
      </c>
      <c r="D242" s="28" t="s">
        <v>68</v>
      </c>
      <c r="E242" s="220" t="s">
        <v>199</v>
      </c>
      <c r="F242" s="221" t="s">
        <v>383</v>
      </c>
      <c r="G242" s="222" t="s">
        <v>384</v>
      </c>
      <c r="H242" s="28"/>
      <c r="I242" s="432">
        <f>SUM(I243)</f>
        <v>26000</v>
      </c>
    </row>
    <row r="243" spans="1:9" s="37" customFormat="1" ht="110.25" x14ac:dyDescent="0.25">
      <c r="A243" s="76" t="s">
        <v>144</v>
      </c>
      <c r="B243" s="53" t="s">
        <v>56</v>
      </c>
      <c r="C243" s="2" t="s">
        <v>10</v>
      </c>
      <c r="D243" s="2" t="s">
        <v>68</v>
      </c>
      <c r="E243" s="223" t="s">
        <v>201</v>
      </c>
      <c r="F243" s="224" t="s">
        <v>383</v>
      </c>
      <c r="G243" s="225" t="s">
        <v>384</v>
      </c>
      <c r="H243" s="2"/>
      <c r="I243" s="433">
        <f>SUM(I244)</f>
        <v>26000</v>
      </c>
    </row>
    <row r="244" spans="1:9" s="37" customFormat="1" ht="47.25" x14ac:dyDescent="0.25">
      <c r="A244" s="76" t="s">
        <v>403</v>
      </c>
      <c r="B244" s="53" t="s">
        <v>56</v>
      </c>
      <c r="C244" s="2" t="s">
        <v>10</v>
      </c>
      <c r="D244" s="2" t="s">
        <v>68</v>
      </c>
      <c r="E244" s="223" t="s">
        <v>201</v>
      </c>
      <c r="F244" s="224" t="s">
        <v>10</v>
      </c>
      <c r="G244" s="225" t="s">
        <v>384</v>
      </c>
      <c r="H244" s="2"/>
      <c r="I244" s="433">
        <f>SUM(I245)</f>
        <v>26000</v>
      </c>
    </row>
    <row r="245" spans="1:9" s="37" customFormat="1" ht="31.5" x14ac:dyDescent="0.25">
      <c r="A245" s="3" t="s">
        <v>99</v>
      </c>
      <c r="B245" s="347" t="s">
        <v>56</v>
      </c>
      <c r="C245" s="2" t="s">
        <v>10</v>
      </c>
      <c r="D245" s="2" t="s">
        <v>68</v>
      </c>
      <c r="E245" s="223" t="s">
        <v>201</v>
      </c>
      <c r="F245" s="224" t="s">
        <v>10</v>
      </c>
      <c r="G245" s="225" t="s">
        <v>404</v>
      </c>
      <c r="H245" s="2"/>
      <c r="I245" s="433">
        <f>SUM(I246)</f>
        <v>26000</v>
      </c>
    </row>
    <row r="246" spans="1:9" s="37" customFormat="1" ht="31.5" x14ac:dyDescent="0.25">
      <c r="A246" s="618" t="s">
        <v>537</v>
      </c>
      <c r="B246" s="284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404</v>
      </c>
      <c r="H246" s="2" t="s">
        <v>16</v>
      </c>
      <c r="I246" s="434">
        <v>26000</v>
      </c>
    </row>
    <row r="247" spans="1:9" ht="47.25" x14ac:dyDescent="0.25">
      <c r="A247" s="27" t="s">
        <v>120</v>
      </c>
      <c r="B247" s="30" t="s">
        <v>56</v>
      </c>
      <c r="C247" s="28" t="s">
        <v>10</v>
      </c>
      <c r="D247" s="28" t="s">
        <v>68</v>
      </c>
      <c r="E247" s="220" t="s">
        <v>208</v>
      </c>
      <c r="F247" s="221" t="s">
        <v>383</v>
      </c>
      <c r="G247" s="222" t="s">
        <v>384</v>
      </c>
      <c r="H247" s="28"/>
      <c r="I247" s="432">
        <f>SUM(I248)</f>
        <v>2625066</v>
      </c>
    </row>
    <row r="248" spans="1:9" ht="63" x14ac:dyDescent="0.25">
      <c r="A248" s="3" t="s">
        <v>121</v>
      </c>
      <c r="B248" s="347" t="s">
        <v>56</v>
      </c>
      <c r="C248" s="2" t="s">
        <v>10</v>
      </c>
      <c r="D248" s="2" t="s">
        <v>68</v>
      </c>
      <c r="E248" s="223" t="s">
        <v>209</v>
      </c>
      <c r="F248" s="224" t="s">
        <v>383</v>
      </c>
      <c r="G248" s="225" t="s">
        <v>384</v>
      </c>
      <c r="H248" s="2"/>
      <c r="I248" s="433">
        <f>SUM(I249)</f>
        <v>2625066</v>
      </c>
    </row>
    <row r="249" spans="1:9" ht="78.75" x14ac:dyDescent="0.25">
      <c r="A249" s="3" t="s">
        <v>405</v>
      </c>
      <c r="B249" s="347" t="s">
        <v>56</v>
      </c>
      <c r="C249" s="2" t="s">
        <v>10</v>
      </c>
      <c r="D249" s="2" t="s">
        <v>68</v>
      </c>
      <c r="E249" s="223" t="s">
        <v>209</v>
      </c>
      <c r="F249" s="224" t="s">
        <v>10</v>
      </c>
      <c r="G249" s="225" t="s">
        <v>384</v>
      </c>
      <c r="H249" s="2"/>
      <c r="I249" s="433">
        <f>SUM(I250)</f>
        <v>2625066</v>
      </c>
    </row>
    <row r="250" spans="1:9" ht="31.5" x14ac:dyDescent="0.25">
      <c r="A250" s="3" t="s">
        <v>75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10</v>
      </c>
      <c r="G250" s="225" t="s">
        <v>388</v>
      </c>
      <c r="H250" s="2"/>
      <c r="I250" s="433">
        <f>SUM(I251:I252)</f>
        <v>2625066</v>
      </c>
    </row>
    <row r="251" spans="1:9" ht="63" x14ac:dyDescent="0.25">
      <c r="A251" s="84" t="s">
        <v>76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388</v>
      </c>
      <c r="H251" s="2" t="s">
        <v>13</v>
      </c>
      <c r="I251" s="434">
        <v>2622066</v>
      </c>
    </row>
    <row r="252" spans="1:9" ht="15.75" x14ac:dyDescent="0.25">
      <c r="A252" s="3" t="s">
        <v>18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 t="s">
        <v>17</v>
      </c>
      <c r="I252" s="434">
        <v>3000</v>
      </c>
    </row>
    <row r="253" spans="1:9" s="599" customFormat="1" ht="15.75" x14ac:dyDescent="0.25">
      <c r="A253" s="21" t="s">
        <v>23</v>
      </c>
      <c r="B253" s="26" t="s">
        <v>56</v>
      </c>
      <c r="C253" s="22" t="s">
        <v>10</v>
      </c>
      <c r="D253" s="22">
        <v>13</v>
      </c>
      <c r="E253" s="268"/>
      <c r="F253" s="269"/>
      <c r="G253" s="270"/>
      <c r="H253" s="22"/>
      <c r="I253" s="431">
        <f>SUM(I254)</f>
        <v>0</v>
      </c>
    </row>
    <row r="254" spans="1:9" ht="31.5" x14ac:dyDescent="0.25">
      <c r="A254" s="75" t="s">
        <v>24</v>
      </c>
      <c r="B254" s="30" t="s">
        <v>56</v>
      </c>
      <c r="C254" s="28" t="s">
        <v>10</v>
      </c>
      <c r="D254" s="30">
        <v>13</v>
      </c>
      <c r="E254" s="226" t="s">
        <v>193</v>
      </c>
      <c r="F254" s="227" t="s">
        <v>383</v>
      </c>
      <c r="G254" s="228" t="s">
        <v>384</v>
      </c>
      <c r="H254" s="28"/>
      <c r="I254" s="432">
        <f>SUM(I255)</f>
        <v>0</v>
      </c>
    </row>
    <row r="255" spans="1:9" ht="17.25" customHeight="1" x14ac:dyDescent="0.25">
      <c r="A255" s="84" t="s">
        <v>83</v>
      </c>
      <c r="B255" s="347" t="s">
        <v>56</v>
      </c>
      <c r="C255" s="2" t="s">
        <v>10</v>
      </c>
      <c r="D255" s="347">
        <v>13</v>
      </c>
      <c r="E255" s="241" t="s">
        <v>194</v>
      </c>
      <c r="F255" s="242" t="s">
        <v>383</v>
      </c>
      <c r="G255" s="243" t="s">
        <v>384</v>
      </c>
      <c r="H255" s="2"/>
      <c r="I255" s="433">
        <f>SUM(I256)</f>
        <v>0</v>
      </c>
    </row>
    <row r="256" spans="1:9" ht="30.75" customHeight="1" x14ac:dyDescent="0.25">
      <c r="A256" s="3" t="s">
        <v>101</v>
      </c>
      <c r="B256" s="347" t="s">
        <v>56</v>
      </c>
      <c r="C256" s="2" t="s">
        <v>10</v>
      </c>
      <c r="D256" s="347">
        <v>13</v>
      </c>
      <c r="E256" s="241" t="s">
        <v>194</v>
      </c>
      <c r="F256" s="242" t="s">
        <v>383</v>
      </c>
      <c r="G256" s="243" t="s">
        <v>412</v>
      </c>
      <c r="H256" s="2"/>
      <c r="I256" s="433">
        <f>SUM(I257)</f>
        <v>0</v>
      </c>
    </row>
    <row r="257" spans="1:10" ht="15.75" customHeight="1" x14ac:dyDescent="0.25">
      <c r="A257" s="3" t="s">
        <v>18</v>
      </c>
      <c r="B257" s="347" t="s">
        <v>56</v>
      </c>
      <c r="C257" s="2" t="s">
        <v>10</v>
      </c>
      <c r="D257" s="347">
        <v>13</v>
      </c>
      <c r="E257" s="241" t="s">
        <v>194</v>
      </c>
      <c r="F257" s="242" t="s">
        <v>383</v>
      </c>
      <c r="G257" s="243" t="s">
        <v>412</v>
      </c>
      <c r="H257" s="2" t="s">
        <v>17</v>
      </c>
      <c r="I257" s="434"/>
    </row>
    <row r="258" spans="1:10" ht="47.25" x14ac:dyDescent="0.25">
      <c r="A258" s="113" t="s">
        <v>46</v>
      </c>
      <c r="B258" s="19" t="s">
        <v>56</v>
      </c>
      <c r="C258" s="19">
        <v>14</v>
      </c>
      <c r="D258" s="19"/>
      <c r="E258" s="250"/>
      <c r="F258" s="251"/>
      <c r="G258" s="252"/>
      <c r="H258" s="15"/>
      <c r="I258" s="430">
        <f>SUM(I259+I265)</f>
        <v>6577489</v>
      </c>
    </row>
    <row r="259" spans="1:10" ht="31.5" x14ac:dyDescent="0.25">
      <c r="A259" s="109" t="s">
        <v>47</v>
      </c>
      <c r="B259" s="26" t="s">
        <v>56</v>
      </c>
      <c r="C259" s="26">
        <v>14</v>
      </c>
      <c r="D259" s="22" t="s">
        <v>10</v>
      </c>
      <c r="E259" s="217"/>
      <c r="F259" s="218"/>
      <c r="G259" s="219"/>
      <c r="H259" s="22"/>
      <c r="I259" s="431">
        <f>SUM(I260)</f>
        <v>6577489</v>
      </c>
    </row>
    <row r="260" spans="1:10" ht="47.25" x14ac:dyDescent="0.25">
      <c r="A260" s="102" t="s">
        <v>120</v>
      </c>
      <c r="B260" s="30" t="s">
        <v>56</v>
      </c>
      <c r="C260" s="30">
        <v>14</v>
      </c>
      <c r="D260" s="28" t="s">
        <v>10</v>
      </c>
      <c r="E260" s="220" t="s">
        <v>208</v>
      </c>
      <c r="F260" s="221" t="s">
        <v>383</v>
      </c>
      <c r="G260" s="222" t="s">
        <v>384</v>
      </c>
      <c r="H260" s="28"/>
      <c r="I260" s="432">
        <f>SUM(I261)</f>
        <v>6577489</v>
      </c>
    </row>
    <row r="261" spans="1:10" ht="63" x14ac:dyDescent="0.25">
      <c r="A261" s="101" t="s">
        <v>169</v>
      </c>
      <c r="B261" s="347" t="s">
        <v>56</v>
      </c>
      <c r="C261" s="347">
        <v>14</v>
      </c>
      <c r="D261" s="2" t="s">
        <v>10</v>
      </c>
      <c r="E261" s="223" t="s">
        <v>212</v>
      </c>
      <c r="F261" s="224" t="s">
        <v>383</v>
      </c>
      <c r="G261" s="225" t="s">
        <v>384</v>
      </c>
      <c r="H261" s="2"/>
      <c r="I261" s="433">
        <f>SUM(I262)</f>
        <v>6577489</v>
      </c>
    </row>
    <row r="262" spans="1:10" ht="34.5" customHeight="1" x14ac:dyDescent="0.25">
      <c r="A262" s="101" t="s">
        <v>490</v>
      </c>
      <c r="B262" s="347" t="s">
        <v>56</v>
      </c>
      <c r="C262" s="347">
        <v>14</v>
      </c>
      <c r="D262" s="2" t="s">
        <v>10</v>
      </c>
      <c r="E262" s="223" t="s">
        <v>212</v>
      </c>
      <c r="F262" s="224" t="s">
        <v>12</v>
      </c>
      <c r="G262" s="225" t="s">
        <v>384</v>
      </c>
      <c r="H262" s="2"/>
      <c r="I262" s="433">
        <f>SUM(I263)</f>
        <v>6577489</v>
      </c>
    </row>
    <row r="263" spans="1:10" ht="47.25" x14ac:dyDescent="0.25">
      <c r="A263" s="101" t="s">
        <v>492</v>
      </c>
      <c r="B263" s="347" t="s">
        <v>56</v>
      </c>
      <c r="C263" s="347">
        <v>14</v>
      </c>
      <c r="D263" s="2" t="s">
        <v>10</v>
      </c>
      <c r="E263" s="223" t="s">
        <v>212</v>
      </c>
      <c r="F263" s="224" t="s">
        <v>12</v>
      </c>
      <c r="G263" s="225" t="s">
        <v>491</v>
      </c>
      <c r="H263" s="2"/>
      <c r="I263" s="433">
        <f>SUM(I264)</f>
        <v>6577489</v>
      </c>
    </row>
    <row r="264" spans="1:10" ht="15.75" x14ac:dyDescent="0.25">
      <c r="A264" s="101" t="s">
        <v>21</v>
      </c>
      <c r="B264" s="347" t="s">
        <v>56</v>
      </c>
      <c r="C264" s="347">
        <v>14</v>
      </c>
      <c r="D264" s="2" t="s">
        <v>10</v>
      </c>
      <c r="E264" s="223" t="s">
        <v>212</v>
      </c>
      <c r="F264" s="224" t="s">
        <v>12</v>
      </c>
      <c r="G264" s="225" t="s">
        <v>491</v>
      </c>
      <c r="H264" s="2" t="s">
        <v>66</v>
      </c>
      <c r="I264" s="435">
        <v>6577489</v>
      </c>
    </row>
    <row r="265" spans="1:10" ht="15.75" x14ac:dyDescent="0.25">
      <c r="A265" s="109" t="s">
        <v>174</v>
      </c>
      <c r="B265" s="26" t="s">
        <v>56</v>
      </c>
      <c r="C265" s="26">
        <v>14</v>
      </c>
      <c r="D265" s="22" t="s">
        <v>15</v>
      </c>
      <c r="E265" s="217"/>
      <c r="F265" s="218"/>
      <c r="G265" s="219"/>
      <c r="H265" s="23"/>
      <c r="I265" s="431">
        <f>SUM(I266)</f>
        <v>0</v>
      </c>
    </row>
    <row r="266" spans="1:10" ht="47.25" x14ac:dyDescent="0.25">
      <c r="A266" s="102" t="s">
        <v>120</v>
      </c>
      <c r="B266" s="30" t="s">
        <v>56</v>
      </c>
      <c r="C266" s="30">
        <v>14</v>
      </c>
      <c r="D266" s="28" t="s">
        <v>15</v>
      </c>
      <c r="E266" s="220" t="s">
        <v>208</v>
      </c>
      <c r="F266" s="221" t="s">
        <v>383</v>
      </c>
      <c r="G266" s="222" t="s">
        <v>384</v>
      </c>
      <c r="H266" s="28"/>
      <c r="I266" s="432">
        <f>SUM(I267)</f>
        <v>0</v>
      </c>
    </row>
    <row r="267" spans="1:10" ht="63" x14ac:dyDescent="0.25">
      <c r="A267" s="101" t="s">
        <v>169</v>
      </c>
      <c r="B267" s="347" t="s">
        <v>56</v>
      </c>
      <c r="C267" s="347">
        <v>14</v>
      </c>
      <c r="D267" s="2" t="s">
        <v>15</v>
      </c>
      <c r="E267" s="223" t="s">
        <v>212</v>
      </c>
      <c r="F267" s="224" t="s">
        <v>383</v>
      </c>
      <c r="G267" s="225" t="s">
        <v>384</v>
      </c>
      <c r="H267" s="72"/>
      <c r="I267" s="433">
        <f>SUM(I268)</f>
        <v>0</v>
      </c>
    </row>
    <row r="268" spans="1:10" ht="34.5" customHeight="1" x14ac:dyDescent="0.25">
      <c r="A268" s="353" t="s">
        <v>528</v>
      </c>
      <c r="B268" s="287" t="s">
        <v>56</v>
      </c>
      <c r="C268" s="347">
        <v>14</v>
      </c>
      <c r="D268" s="2" t="s">
        <v>15</v>
      </c>
      <c r="E268" s="262" t="s">
        <v>212</v>
      </c>
      <c r="F268" s="263" t="s">
        <v>20</v>
      </c>
      <c r="G268" s="264" t="s">
        <v>384</v>
      </c>
      <c r="H268" s="354"/>
      <c r="I268" s="433">
        <f>SUM(I269)</f>
        <v>0</v>
      </c>
    </row>
    <row r="269" spans="1:10" ht="31.5" x14ac:dyDescent="0.25">
      <c r="A269" s="104" t="s">
        <v>816</v>
      </c>
      <c r="B269" s="287" t="s">
        <v>56</v>
      </c>
      <c r="C269" s="347">
        <v>14</v>
      </c>
      <c r="D269" s="2" t="s">
        <v>15</v>
      </c>
      <c r="E269" s="262" t="s">
        <v>212</v>
      </c>
      <c r="F269" s="263" t="s">
        <v>20</v>
      </c>
      <c r="G269" s="264" t="s">
        <v>529</v>
      </c>
      <c r="H269" s="354"/>
      <c r="I269" s="433">
        <f>SUM(I270)</f>
        <v>0</v>
      </c>
    </row>
    <row r="270" spans="1:10" ht="15.75" x14ac:dyDescent="0.25">
      <c r="A270" s="111" t="s">
        <v>21</v>
      </c>
      <c r="B270" s="50" t="s">
        <v>56</v>
      </c>
      <c r="C270" s="347">
        <v>14</v>
      </c>
      <c r="D270" s="2" t="s">
        <v>15</v>
      </c>
      <c r="E270" s="262" t="s">
        <v>212</v>
      </c>
      <c r="F270" s="263" t="s">
        <v>20</v>
      </c>
      <c r="G270" s="264" t="s">
        <v>529</v>
      </c>
      <c r="H270" s="36" t="s">
        <v>66</v>
      </c>
      <c r="I270" s="417"/>
    </row>
    <row r="271" spans="1:10" ht="18.75" customHeight="1" x14ac:dyDescent="0.25">
      <c r="A271" s="453" t="s">
        <v>53</v>
      </c>
      <c r="B271" s="454" t="s">
        <v>54</v>
      </c>
      <c r="C271" s="455"/>
      <c r="D271" s="456"/>
      <c r="E271" s="457"/>
      <c r="F271" s="458"/>
      <c r="G271" s="459"/>
      <c r="H271" s="460"/>
      <c r="I271" s="448">
        <f>SUM(I272)</f>
        <v>1255686</v>
      </c>
      <c r="J271">
        <v>475082</v>
      </c>
    </row>
    <row r="272" spans="1:10" ht="18.75" customHeight="1" x14ac:dyDescent="0.25">
      <c r="A272" s="283" t="s">
        <v>9</v>
      </c>
      <c r="B272" s="300" t="s">
        <v>54</v>
      </c>
      <c r="C272" s="15" t="s">
        <v>10</v>
      </c>
      <c r="D272" s="15"/>
      <c r="E272" s="294"/>
      <c r="F272" s="295"/>
      <c r="G272" s="296"/>
      <c r="H272" s="15"/>
      <c r="I272" s="430">
        <f>SUM(I273)</f>
        <v>1255686</v>
      </c>
    </row>
    <row r="273" spans="1:11" ht="47.25" x14ac:dyDescent="0.25">
      <c r="A273" s="21" t="s">
        <v>14</v>
      </c>
      <c r="B273" s="26" t="s">
        <v>54</v>
      </c>
      <c r="C273" s="22" t="s">
        <v>10</v>
      </c>
      <c r="D273" s="22" t="s">
        <v>15</v>
      </c>
      <c r="E273" s="217"/>
      <c r="F273" s="218"/>
      <c r="G273" s="219"/>
      <c r="H273" s="23"/>
      <c r="I273" s="431">
        <f>SUM(I274,I279)</f>
        <v>1255686</v>
      </c>
    </row>
    <row r="274" spans="1:11" ht="47.25" x14ac:dyDescent="0.25">
      <c r="A274" s="75" t="s">
        <v>105</v>
      </c>
      <c r="B274" s="30" t="s">
        <v>54</v>
      </c>
      <c r="C274" s="28" t="s">
        <v>10</v>
      </c>
      <c r="D274" s="28" t="s">
        <v>15</v>
      </c>
      <c r="E274" s="232" t="s">
        <v>386</v>
      </c>
      <c r="F274" s="233" t="s">
        <v>383</v>
      </c>
      <c r="G274" s="234" t="s">
        <v>384</v>
      </c>
      <c r="H274" s="28"/>
      <c r="I274" s="432">
        <f>SUM(I275)</f>
        <v>83000</v>
      </c>
    </row>
    <row r="275" spans="1:11" ht="63" x14ac:dyDescent="0.25">
      <c r="A275" s="76" t="s">
        <v>106</v>
      </c>
      <c r="B275" s="53" t="s">
        <v>54</v>
      </c>
      <c r="C275" s="2" t="s">
        <v>10</v>
      </c>
      <c r="D275" s="2" t="s">
        <v>15</v>
      </c>
      <c r="E275" s="235" t="s">
        <v>387</v>
      </c>
      <c r="F275" s="236" t="s">
        <v>383</v>
      </c>
      <c r="G275" s="237" t="s">
        <v>384</v>
      </c>
      <c r="H275" s="44"/>
      <c r="I275" s="433">
        <f>SUM(I276)</f>
        <v>83000</v>
      </c>
    </row>
    <row r="276" spans="1:11" ht="47.25" x14ac:dyDescent="0.25">
      <c r="A276" s="76" t="s">
        <v>390</v>
      </c>
      <c r="B276" s="53" t="s">
        <v>54</v>
      </c>
      <c r="C276" s="2" t="s">
        <v>10</v>
      </c>
      <c r="D276" s="2" t="s">
        <v>15</v>
      </c>
      <c r="E276" s="235" t="s">
        <v>387</v>
      </c>
      <c r="F276" s="236" t="s">
        <v>10</v>
      </c>
      <c r="G276" s="237" t="s">
        <v>384</v>
      </c>
      <c r="H276" s="44"/>
      <c r="I276" s="433">
        <f>SUM(I277)</f>
        <v>83000</v>
      </c>
    </row>
    <row r="277" spans="1:11" ht="16.5" customHeight="1" x14ac:dyDescent="0.25">
      <c r="A277" s="76" t="s">
        <v>107</v>
      </c>
      <c r="B277" s="53" t="s">
        <v>54</v>
      </c>
      <c r="C277" s="2" t="s">
        <v>10</v>
      </c>
      <c r="D277" s="2" t="s">
        <v>15</v>
      </c>
      <c r="E277" s="235" t="s">
        <v>387</v>
      </c>
      <c r="F277" s="236" t="s">
        <v>10</v>
      </c>
      <c r="G277" s="237" t="s">
        <v>389</v>
      </c>
      <c r="H277" s="44"/>
      <c r="I277" s="433">
        <f>SUM(I278)</f>
        <v>83000</v>
      </c>
    </row>
    <row r="278" spans="1:11" ht="30.75" customHeight="1" x14ac:dyDescent="0.25">
      <c r="A278" s="617" t="s">
        <v>537</v>
      </c>
      <c r="B278" s="284" t="s">
        <v>54</v>
      </c>
      <c r="C278" s="2" t="s">
        <v>10</v>
      </c>
      <c r="D278" s="2" t="s">
        <v>15</v>
      </c>
      <c r="E278" s="235" t="s">
        <v>387</v>
      </c>
      <c r="F278" s="236" t="s">
        <v>10</v>
      </c>
      <c r="G278" s="237" t="s">
        <v>389</v>
      </c>
      <c r="H278" s="2" t="s">
        <v>16</v>
      </c>
      <c r="I278" s="435">
        <v>83000</v>
      </c>
    </row>
    <row r="279" spans="1:11" ht="31.5" x14ac:dyDescent="0.25">
      <c r="A279" s="27" t="s">
        <v>108</v>
      </c>
      <c r="B279" s="30" t="s">
        <v>54</v>
      </c>
      <c r="C279" s="28" t="s">
        <v>10</v>
      </c>
      <c r="D279" s="28" t="s">
        <v>15</v>
      </c>
      <c r="E279" s="220" t="s">
        <v>213</v>
      </c>
      <c r="F279" s="221" t="s">
        <v>383</v>
      </c>
      <c r="G279" s="222" t="s">
        <v>384</v>
      </c>
      <c r="H279" s="28"/>
      <c r="I279" s="432">
        <f>SUM(I280+I283)</f>
        <v>1172686</v>
      </c>
    </row>
    <row r="280" spans="1:11" ht="31.5" x14ac:dyDescent="0.25">
      <c r="A280" s="3" t="s">
        <v>109</v>
      </c>
      <c r="B280" s="347" t="s">
        <v>54</v>
      </c>
      <c r="C280" s="2" t="s">
        <v>10</v>
      </c>
      <c r="D280" s="2" t="s">
        <v>15</v>
      </c>
      <c r="E280" s="223" t="s">
        <v>214</v>
      </c>
      <c r="F280" s="224" t="s">
        <v>383</v>
      </c>
      <c r="G280" s="225" t="s">
        <v>384</v>
      </c>
      <c r="H280" s="2"/>
      <c r="I280" s="433">
        <f>SUM(I281)</f>
        <v>697604</v>
      </c>
    </row>
    <row r="281" spans="1:11" ht="31.5" x14ac:dyDescent="0.25">
      <c r="A281" s="3" t="s">
        <v>75</v>
      </c>
      <c r="B281" s="347" t="s">
        <v>54</v>
      </c>
      <c r="C281" s="2" t="s">
        <v>10</v>
      </c>
      <c r="D281" s="2" t="s">
        <v>15</v>
      </c>
      <c r="E281" s="223" t="s">
        <v>214</v>
      </c>
      <c r="F281" s="224" t="s">
        <v>383</v>
      </c>
      <c r="G281" s="225" t="s">
        <v>388</v>
      </c>
      <c r="H281" s="2"/>
      <c r="I281" s="433">
        <f>SUM(I282)</f>
        <v>697604</v>
      </c>
    </row>
    <row r="282" spans="1:11" ht="63" x14ac:dyDescent="0.25">
      <c r="A282" s="84" t="s">
        <v>76</v>
      </c>
      <c r="B282" s="347" t="s">
        <v>54</v>
      </c>
      <c r="C282" s="2" t="s">
        <v>10</v>
      </c>
      <c r="D282" s="2" t="s">
        <v>15</v>
      </c>
      <c r="E282" s="223" t="s">
        <v>214</v>
      </c>
      <c r="F282" s="224" t="s">
        <v>383</v>
      </c>
      <c r="G282" s="225" t="s">
        <v>388</v>
      </c>
      <c r="H282" s="2" t="s">
        <v>13</v>
      </c>
      <c r="I282" s="434">
        <v>697604</v>
      </c>
    </row>
    <row r="283" spans="1:11" s="545" customFormat="1" ht="15.75" x14ac:dyDescent="0.25">
      <c r="A283" s="84" t="s">
        <v>718</v>
      </c>
      <c r="B283" s="549" t="s">
        <v>54</v>
      </c>
      <c r="C283" s="2" t="s">
        <v>10</v>
      </c>
      <c r="D283" s="2" t="s">
        <v>15</v>
      </c>
      <c r="E283" s="223" t="s">
        <v>716</v>
      </c>
      <c r="F283" s="224" t="s">
        <v>383</v>
      </c>
      <c r="G283" s="225" t="s">
        <v>384</v>
      </c>
      <c r="H283" s="2"/>
      <c r="I283" s="436">
        <f>SUM(I284)</f>
        <v>475082</v>
      </c>
    </row>
    <row r="284" spans="1:11" s="545" customFormat="1" ht="31.5" x14ac:dyDescent="0.25">
      <c r="A284" s="84" t="s">
        <v>719</v>
      </c>
      <c r="B284" s="549" t="s">
        <v>54</v>
      </c>
      <c r="C284" s="2" t="s">
        <v>10</v>
      </c>
      <c r="D284" s="2" t="s">
        <v>15</v>
      </c>
      <c r="E284" s="223" t="s">
        <v>716</v>
      </c>
      <c r="F284" s="224" t="s">
        <v>383</v>
      </c>
      <c r="G284" s="225" t="s">
        <v>717</v>
      </c>
      <c r="H284" s="2"/>
      <c r="I284" s="436">
        <f>SUM(I285:I286)</f>
        <v>475082</v>
      </c>
    </row>
    <row r="285" spans="1:11" s="545" customFormat="1" ht="63" x14ac:dyDescent="0.25">
      <c r="A285" s="84" t="s">
        <v>76</v>
      </c>
      <c r="B285" s="549" t="s">
        <v>54</v>
      </c>
      <c r="C285" s="2" t="s">
        <v>10</v>
      </c>
      <c r="D285" s="2" t="s">
        <v>15</v>
      </c>
      <c r="E285" s="223" t="s">
        <v>716</v>
      </c>
      <c r="F285" s="224" t="s">
        <v>383</v>
      </c>
      <c r="G285" s="225" t="s">
        <v>717</v>
      </c>
      <c r="H285" s="2" t="s">
        <v>13</v>
      </c>
      <c r="I285" s="434">
        <v>450082</v>
      </c>
    </row>
    <row r="286" spans="1:11" s="545" customFormat="1" ht="31.5" x14ac:dyDescent="0.25">
      <c r="A286" s="617" t="s">
        <v>537</v>
      </c>
      <c r="B286" s="549" t="s">
        <v>54</v>
      </c>
      <c r="C286" s="2" t="s">
        <v>10</v>
      </c>
      <c r="D286" s="2" t="s">
        <v>15</v>
      </c>
      <c r="E286" s="223" t="s">
        <v>716</v>
      </c>
      <c r="F286" s="224" t="s">
        <v>383</v>
      </c>
      <c r="G286" s="225" t="s">
        <v>717</v>
      </c>
      <c r="H286" s="2" t="s">
        <v>16</v>
      </c>
      <c r="I286" s="434">
        <v>25000</v>
      </c>
    </row>
    <row r="287" spans="1:11" ht="30" customHeight="1" x14ac:dyDescent="0.25">
      <c r="A287" s="461" t="s">
        <v>51</v>
      </c>
      <c r="B287" s="462" t="s">
        <v>52</v>
      </c>
      <c r="C287" s="455"/>
      <c r="D287" s="463"/>
      <c r="E287" s="464"/>
      <c r="F287" s="465"/>
      <c r="G287" s="459"/>
      <c r="H287" s="460"/>
      <c r="I287" s="448">
        <f>SUM(I295+I450+I288)</f>
        <v>311866315</v>
      </c>
      <c r="J287" s="484">
        <v>221957996</v>
      </c>
      <c r="K287" s="484"/>
    </row>
    <row r="288" spans="1:11" ht="16.5" customHeight="1" x14ac:dyDescent="0.25">
      <c r="A288" s="282" t="s">
        <v>25</v>
      </c>
      <c r="B288" s="19" t="s">
        <v>52</v>
      </c>
      <c r="C288" s="15" t="s">
        <v>20</v>
      </c>
      <c r="D288" s="19"/>
      <c r="E288" s="288"/>
      <c r="F288" s="289"/>
      <c r="G288" s="290"/>
      <c r="H288" s="15"/>
      <c r="I288" s="430">
        <f t="shared" ref="I288:I293" si="1">SUM(I289)</f>
        <v>0</v>
      </c>
    </row>
    <row r="289" spans="1:10" ht="17.25" customHeight="1" x14ac:dyDescent="0.25">
      <c r="A289" s="97" t="s">
        <v>26</v>
      </c>
      <c r="B289" s="26" t="s">
        <v>52</v>
      </c>
      <c r="C289" s="22" t="s">
        <v>20</v>
      </c>
      <c r="D289" s="26">
        <v>12</v>
      </c>
      <c r="E289" s="98"/>
      <c r="F289" s="291"/>
      <c r="G289" s="292"/>
      <c r="H289" s="22"/>
      <c r="I289" s="431">
        <f t="shared" si="1"/>
        <v>0</v>
      </c>
    </row>
    <row r="290" spans="1:10" ht="47.25" x14ac:dyDescent="0.25">
      <c r="A290" s="27" t="s">
        <v>137</v>
      </c>
      <c r="B290" s="30" t="s">
        <v>52</v>
      </c>
      <c r="C290" s="28" t="s">
        <v>20</v>
      </c>
      <c r="D290" s="30">
        <v>12</v>
      </c>
      <c r="E290" s="226" t="s">
        <v>428</v>
      </c>
      <c r="F290" s="227" t="s">
        <v>383</v>
      </c>
      <c r="G290" s="228" t="s">
        <v>384</v>
      </c>
      <c r="H290" s="28"/>
      <c r="I290" s="432">
        <f t="shared" si="1"/>
        <v>0</v>
      </c>
    </row>
    <row r="291" spans="1:10" ht="63" x14ac:dyDescent="0.25">
      <c r="A291" s="7" t="s">
        <v>138</v>
      </c>
      <c r="B291" s="293" t="s">
        <v>52</v>
      </c>
      <c r="C291" s="5" t="s">
        <v>20</v>
      </c>
      <c r="D291" s="365">
        <v>12</v>
      </c>
      <c r="E291" s="241" t="s">
        <v>203</v>
      </c>
      <c r="F291" s="242" t="s">
        <v>383</v>
      </c>
      <c r="G291" s="243" t="s">
        <v>384</v>
      </c>
      <c r="H291" s="2"/>
      <c r="I291" s="433">
        <f t="shared" si="1"/>
        <v>0</v>
      </c>
    </row>
    <row r="292" spans="1:10" ht="35.25" customHeight="1" x14ac:dyDescent="0.25">
      <c r="A292" s="619" t="s">
        <v>429</v>
      </c>
      <c r="B292" s="6" t="s">
        <v>52</v>
      </c>
      <c r="C292" s="5" t="s">
        <v>20</v>
      </c>
      <c r="D292" s="365">
        <v>12</v>
      </c>
      <c r="E292" s="241" t="s">
        <v>203</v>
      </c>
      <c r="F292" s="242" t="s">
        <v>10</v>
      </c>
      <c r="G292" s="243" t="s">
        <v>384</v>
      </c>
      <c r="H292" s="271"/>
      <c r="I292" s="433">
        <f t="shared" si="1"/>
        <v>0</v>
      </c>
    </row>
    <row r="293" spans="1:10" ht="15.75" customHeight="1" x14ac:dyDescent="0.25">
      <c r="A293" s="61" t="s">
        <v>97</v>
      </c>
      <c r="B293" s="347" t="s">
        <v>52</v>
      </c>
      <c r="C293" s="5" t="s">
        <v>20</v>
      </c>
      <c r="D293" s="365">
        <v>12</v>
      </c>
      <c r="E293" s="241" t="s">
        <v>203</v>
      </c>
      <c r="F293" s="242" t="s">
        <v>10</v>
      </c>
      <c r="G293" s="243" t="s">
        <v>430</v>
      </c>
      <c r="H293" s="59"/>
      <c r="I293" s="433">
        <f t="shared" si="1"/>
        <v>0</v>
      </c>
    </row>
    <row r="294" spans="1:10" ht="30" customHeight="1" x14ac:dyDescent="0.25">
      <c r="A294" s="616" t="s">
        <v>537</v>
      </c>
      <c r="B294" s="6" t="s">
        <v>52</v>
      </c>
      <c r="C294" s="5" t="s">
        <v>20</v>
      </c>
      <c r="D294" s="365">
        <v>12</v>
      </c>
      <c r="E294" s="241" t="s">
        <v>203</v>
      </c>
      <c r="F294" s="242" t="s">
        <v>10</v>
      </c>
      <c r="G294" s="243" t="s">
        <v>430</v>
      </c>
      <c r="H294" s="59" t="s">
        <v>16</v>
      </c>
      <c r="I294" s="435"/>
    </row>
    <row r="295" spans="1:10" ht="15.75" x14ac:dyDescent="0.25">
      <c r="A295" s="282" t="s">
        <v>27</v>
      </c>
      <c r="B295" s="19" t="s">
        <v>52</v>
      </c>
      <c r="C295" s="15" t="s">
        <v>29</v>
      </c>
      <c r="D295" s="19"/>
      <c r="E295" s="288"/>
      <c r="F295" s="289"/>
      <c r="G295" s="290"/>
      <c r="H295" s="15"/>
      <c r="I295" s="430">
        <f>SUM(I296+I318+I390+I407+I417)</f>
        <v>298974741</v>
      </c>
    </row>
    <row r="296" spans="1:10" ht="15.75" x14ac:dyDescent="0.25">
      <c r="A296" s="97" t="s">
        <v>28</v>
      </c>
      <c r="B296" s="26" t="s">
        <v>52</v>
      </c>
      <c r="C296" s="22" t="s">
        <v>29</v>
      </c>
      <c r="D296" s="22" t="s">
        <v>10</v>
      </c>
      <c r="E296" s="268"/>
      <c r="F296" s="269"/>
      <c r="G296" s="270"/>
      <c r="H296" s="22"/>
      <c r="I296" s="431">
        <f>SUM(I297,I313)</f>
        <v>36550867</v>
      </c>
      <c r="J296" s="484">
        <v>20058886</v>
      </c>
    </row>
    <row r="297" spans="1:10" ht="31.5" x14ac:dyDescent="0.25">
      <c r="A297" s="27" t="s">
        <v>141</v>
      </c>
      <c r="B297" s="33" t="s">
        <v>52</v>
      </c>
      <c r="C297" s="29" t="s">
        <v>29</v>
      </c>
      <c r="D297" s="29" t="s">
        <v>10</v>
      </c>
      <c r="E297" s="220" t="s">
        <v>441</v>
      </c>
      <c r="F297" s="221" t="s">
        <v>383</v>
      </c>
      <c r="G297" s="222" t="s">
        <v>384</v>
      </c>
      <c r="H297" s="31"/>
      <c r="I297" s="432">
        <f>SUM(I298)</f>
        <v>36402867</v>
      </c>
    </row>
    <row r="298" spans="1:10" ht="47.25" x14ac:dyDescent="0.25">
      <c r="A298" s="3" t="s">
        <v>142</v>
      </c>
      <c r="B298" s="365" t="s">
        <v>52</v>
      </c>
      <c r="C298" s="5" t="s">
        <v>29</v>
      </c>
      <c r="D298" s="5" t="s">
        <v>10</v>
      </c>
      <c r="E298" s="223" t="s">
        <v>215</v>
      </c>
      <c r="F298" s="224" t="s">
        <v>383</v>
      </c>
      <c r="G298" s="225" t="s">
        <v>384</v>
      </c>
      <c r="H298" s="59"/>
      <c r="I298" s="433">
        <f>SUM(I299)</f>
        <v>36402867</v>
      </c>
    </row>
    <row r="299" spans="1:10" ht="15.75" x14ac:dyDescent="0.25">
      <c r="A299" s="3" t="s">
        <v>442</v>
      </c>
      <c r="B299" s="365" t="s">
        <v>52</v>
      </c>
      <c r="C299" s="5" t="s">
        <v>29</v>
      </c>
      <c r="D299" s="5" t="s">
        <v>10</v>
      </c>
      <c r="E299" s="223" t="s">
        <v>215</v>
      </c>
      <c r="F299" s="224" t="s">
        <v>10</v>
      </c>
      <c r="G299" s="225" t="s">
        <v>384</v>
      </c>
      <c r="H299" s="59"/>
      <c r="I299" s="433">
        <f>SUM(I300+I303+I309+I305+I307)</f>
        <v>36402867</v>
      </c>
    </row>
    <row r="300" spans="1:10" ht="94.5" x14ac:dyDescent="0.25">
      <c r="A300" s="3" t="s">
        <v>443</v>
      </c>
      <c r="B300" s="365" t="s">
        <v>52</v>
      </c>
      <c r="C300" s="5" t="s">
        <v>29</v>
      </c>
      <c r="D300" s="5" t="s">
        <v>10</v>
      </c>
      <c r="E300" s="223" t="s">
        <v>215</v>
      </c>
      <c r="F300" s="224" t="s">
        <v>10</v>
      </c>
      <c r="G300" s="225" t="s">
        <v>444</v>
      </c>
      <c r="H300" s="2"/>
      <c r="I300" s="433">
        <f>SUM(I301:I302)</f>
        <v>18429532</v>
      </c>
    </row>
    <row r="301" spans="1:10" ht="63" x14ac:dyDescent="0.25">
      <c r="A301" s="101" t="s">
        <v>76</v>
      </c>
      <c r="B301" s="347" t="s">
        <v>52</v>
      </c>
      <c r="C301" s="5" t="s">
        <v>29</v>
      </c>
      <c r="D301" s="5" t="s">
        <v>10</v>
      </c>
      <c r="E301" s="223" t="s">
        <v>215</v>
      </c>
      <c r="F301" s="224" t="s">
        <v>10</v>
      </c>
      <c r="G301" s="225" t="s">
        <v>444</v>
      </c>
      <c r="H301" s="271" t="s">
        <v>13</v>
      </c>
      <c r="I301" s="435">
        <v>18218061</v>
      </c>
    </row>
    <row r="302" spans="1:10" ht="31.5" x14ac:dyDescent="0.25">
      <c r="A302" s="616" t="s">
        <v>537</v>
      </c>
      <c r="B302" s="6" t="s">
        <v>52</v>
      </c>
      <c r="C302" s="5" t="s">
        <v>29</v>
      </c>
      <c r="D302" s="5" t="s">
        <v>10</v>
      </c>
      <c r="E302" s="223" t="s">
        <v>215</v>
      </c>
      <c r="F302" s="224" t="s">
        <v>10</v>
      </c>
      <c r="G302" s="225" t="s">
        <v>444</v>
      </c>
      <c r="H302" s="271" t="s">
        <v>16</v>
      </c>
      <c r="I302" s="435">
        <v>211471</v>
      </c>
    </row>
    <row r="303" spans="1:10" ht="31.5" hidden="1" x14ac:dyDescent="0.25">
      <c r="A303" s="623" t="s">
        <v>534</v>
      </c>
      <c r="B303" s="6" t="s">
        <v>52</v>
      </c>
      <c r="C303" s="5" t="s">
        <v>29</v>
      </c>
      <c r="D303" s="5" t="s">
        <v>10</v>
      </c>
      <c r="E303" s="223" t="s">
        <v>215</v>
      </c>
      <c r="F303" s="224" t="s">
        <v>10</v>
      </c>
      <c r="G303" s="225" t="s">
        <v>533</v>
      </c>
      <c r="H303" s="271"/>
      <c r="I303" s="433">
        <f>SUM(I304)</f>
        <v>0</v>
      </c>
    </row>
    <row r="304" spans="1:10" ht="31.5" hidden="1" x14ac:dyDescent="0.25">
      <c r="A304" s="616" t="s">
        <v>537</v>
      </c>
      <c r="B304" s="6" t="s">
        <v>52</v>
      </c>
      <c r="C304" s="5" t="s">
        <v>29</v>
      </c>
      <c r="D304" s="5" t="s">
        <v>10</v>
      </c>
      <c r="E304" s="223" t="s">
        <v>215</v>
      </c>
      <c r="F304" s="224" t="s">
        <v>10</v>
      </c>
      <c r="G304" s="225" t="s">
        <v>533</v>
      </c>
      <c r="H304" s="271" t="s">
        <v>16</v>
      </c>
      <c r="I304" s="435"/>
    </row>
    <row r="305" spans="1:10" s="659" customFormat="1" ht="63" x14ac:dyDescent="0.25">
      <c r="A305" s="571" t="s">
        <v>920</v>
      </c>
      <c r="B305" s="6" t="s">
        <v>52</v>
      </c>
      <c r="C305" s="2" t="s">
        <v>29</v>
      </c>
      <c r="D305" s="2" t="s">
        <v>12</v>
      </c>
      <c r="E305" s="223" t="s">
        <v>215</v>
      </c>
      <c r="F305" s="224" t="s">
        <v>10</v>
      </c>
      <c r="G305" s="225" t="s">
        <v>911</v>
      </c>
      <c r="H305" s="2"/>
      <c r="I305" s="433">
        <f>SUM(I306)</f>
        <v>1629354</v>
      </c>
    </row>
    <row r="306" spans="1:10" s="659" customFormat="1" ht="31.5" x14ac:dyDescent="0.25">
      <c r="A306" s="616" t="s">
        <v>537</v>
      </c>
      <c r="B306" s="6" t="s">
        <v>52</v>
      </c>
      <c r="C306" s="2" t="s">
        <v>29</v>
      </c>
      <c r="D306" s="2" t="s">
        <v>12</v>
      </c>
      <c r="E306" s="223" t="s">
        <v>215</v>
      </c>
      <c r="F306" s="224" t="s">
        <v>10</v>
      </c>
      <c r="G306" s="225" t="s">
        <v>911</v>
      </c>
      <c r="H306" s="2" t="s">
        <v>16</v>
      </c>
      <c r="I306" s="435">
        <v>1629354</v>
      </c>
    </row>
    <row r="307" spans="1:10" s="659" customFormat="1" ht="63" x14ac:dyDescent="0.25">
      <c r="A307" s="571" t="s">
        <v>924</v>
      </c>
      <c r="B307" s="6" t="s">
        <v>52</v>
      </c>
      <c r="C307" s="2" t="s">
        <v>29</v>
      </c>
      <c r="D307" s="2" t="s">
        <v>12</v>
      </c>
      <c r="E307" s="223" t="s">
        <v>215</v>
      </c>
      <c r="F307" s="224" t="s">
        <v>10</v>
      </c>
      <c r="G307" s="225" t="s">
        <v>912</v>
      </c>
      <c r="H307" s="2"/>
      <c r="I307" s="433">
        <f>SUM(I308)</f>
        <v>1086236</v>
      </c>
    </row>
    <row r="308" spans="1:10" s="659" customFormat="1" ht="31.5" x14ac:dyDescent="0.25">
      <c r="A308" s="616" t="s">
        <v>537</v>
      </c>
      <c r="B308" s="6" t="s">
        <v>52</v>
      </c>
      <c r="C308" s="2" t="s">
        <v>29</v>
      </c>
      <c r="D308" s="2" t="s">
        <v>12</v>
      </c>
      <c r="E308" s="223" t="s">
        <v>215</v>
      </c>
      <c r="F308" s="224" t="s">
        <v>10</v>
      </c>
      <c r="G308" s="225" t="s">
        <v>912</v>
      </c>
      <c r="H308" s="2" t="s">
        <v>16</v>
      </c>
      <c r="I308" s="435">
        <v>1086236</v>
      </c>
    </row>
    <row r="309" spans="1:10" ht="31.5" x14ac:dyDescent="0.25">
      <c r="A309" s="3" t="s">
        <v>84</v>
      </c>
      <c r="B309" s="365" t="s">
        <v>52</v>
      </c>
      <c r="C309" s="5" t="s">
        <v>29</v>
      </c>
      <c r="D309" s="5" t="s">
        <v>10</v>
      </c>
      <c r="E309" s="223" t="s">
        <v>215</v>
      </c>
      <c r="F309" s="224" t="s">
        <v>10</v>
      </c>
      <c r="G309" s="225" t="s">
        <v>415</v>
      </c>
      <c r="H309" s="59"/>
      <c r="I309" s="433">
        <f>SUM(I310:I312)</f>
        <v>15257745</v>
      </c>
    </row>
    <row r="310" spans="1:10" ht="63" x14ac:dyDescent="0.25">
      <c r="A310" s="101" t="s">
        <v>76</v>
      </c>
      <c r="B310" s="347" t="s">
        <v>52</v>
      </c>
      <c r="C310" s="5" t="s">
        <v>29</v>
      </c>
      <c r="D310" s="5" t="s">
        <v>10</v>
      </c>
      <c r="E310" s="223" t="s">
        <v>215</v>
      </c>
      <c r="F310" s="224" t="s">
        <v>10</v>
      </c>
      <c r="G310" s="225" t="s">
        <v>415</v>
      </c>
      <c r="H310" s="59" t="s">
        <v>13</v>
      </c>
      <c r="I310" s="435">
        <v>6210585</v>
      </c>
    </row>
    <row r="311" spans="1:10" ht="31.5" x14ac:dyDescent="0.25">
      <c r="A311" s="616" t="s">
        <v>537</v>
      </c>
      <c r="B311" s="6" t="s">
        <v>52</v>
      </c>
      <c r="C311" s="5" t="s">
        <v>29</v>
      </c>
      <c r="D311" s="5" t="s">
        <v>10</v>
      </c>
      <c r="E311" s="223" t="s">
        <v>215</v>
      </c>
      <c r="F311" s="224" t="s">
        <v>10</v>
      </c>
      <c r="G311" s="225" t="s">
        <v>415</v>
      </c>
      <c r="H311" s="59" t="s">
        <v>16</v>
      </c>
      <c r="I311" s="435">
        <v>8505798</v>
      </c>
    </row>
    <row r="312" spans="1:10" ht="15.75" x14ac:dyDescent="0.25">
      <c r="A312" s="3" t="s">
        <v>18</v>
      </c>
      <c r="B312" s="365" t="s">
        <v>52</v>
      </c>
      <c r="C312" s="5" t="s">
        <v>29</v>
      </c>
      <c r="D312" s="5" t="s">
        <v>10</v>
      </c>
      <c r="E312" s="223" t="s">
        <v>215</v>
      </c>
      <c r="F312" s="224" t="s">
        <v>10</v>
      </c>
      <c r="G312" s="225" t="s">
        <v>415</v>
      </c>
      <c r="H312" s="59" t="s">
        <v>17</v>
      </c>
      <c r="I312" s="435">
        <v>541362</v>
      </c>
    </row>
    <row r="313" spans="1:10" ht="63" x14ac:dyDescent="0.25">
      <c r="A313" s="75" t="s">
        <v>128</v>
      </c>
      <c r="B313" s="30" t="s">
        <v>52</v>
      </c>
      <c r="C313" s="28" t="s">
        <v>29</v>
      </c>
      <c r="D313" s="42" t="s">
        <v>10</v>
      </c>
      <c r="E313" s="232" t="s">
        <v>199</v>
      </c>
      <c r="F313" s="233" t="s">
        <v>383</v>
      </c>
      <c r="G313" s="234" t="s">
        <v>384</v>
      </c>
      <c r="H313" s="28"/>
      <c r="I313" s="432">
        <f>SUM(I314)</f>
        <v>148000</v>
      </c>
    </row>
    <row r="314" spans="1:10" ht="110.25" x14ac:dyDescent="0.25">
      <c r="A314" s="76" t="s">
        <v>144</v>
      </c>
      <c r="B314" s="53" t="s">
        <v>52</v>
      </c>
      <c r="C314" s="2" t="s">
        <v>29</v>
      </c>
      <c r="D314" s="8" t="s">
        <v>10</v>
      </c>
      <c r="E314" s="256" t="s">
        <v>201</v>
      </c>
      <c r="F314" s="257" t="s">
        <v>383</v>
      </c>
      <c r="G314" s="258" t="s">
        <v>384</v>
      </c>
      <c r="H314" s="2"/>
      <c r="I314" s="433">
        <f>SUM(I315)</f>
        <v>148000</v>
      </c>
    </row>
    <row r="315" spans="1:10" ht="47.25" x14ac:dyDescent="0.25">
      <c r="A315" s="76" t="s">
        <v>403</v>
      </c>
      <c r="B315" s="53" t="s">
        <v>52</v>
      </c>
      <c r="C315" s="2" t="s">
        <v>29</v>
      </c>
      <c r="D315" s="8" t="s">
        <v>10</v>
      </c>
      <c r="E315" s="256" t="s">
        <v>201</v>
      </c>
      <c r="F315" s="257" t="s">
        <v>10</v>
      </c>
      <c r="G315" s="258" t="s">
        <v>384</v>
      </c>
      <c r="H315" s="2"/>
      <c r="I315" s="433">
        <f>SUM(I316)</f>
        <v>148000</v>
      </c>
    </row>
    <row r="316" spans="1:10" ht="18" customHeight="1" x14ac:dyDescent="0.25">
      <c r="A316" s="3" t="s">
        <v>99</v>
      </c>
      <c r="B316" s="347" t="s">
        <v>52</v>
      </c>
      <c r="C316" s="2" t="s">
        <v>29</v>
      </c>
      <c r="D316" s="8" t="s">
        <v>10</v>
      </c>
      <c r="E316" s="256" t="s">
        <v>201</v>
      </c>
      <c r="F316" s="257" t="s">
        <v>10</v>
      </c>
      <c r="G316" s="258" t="s">
        <v>404</v>
      </c>
      <c r="H316" s="2"/>
      <c r="I316" s="433">
        <f>SUM(I317)</f>
        <v>148000</v>
      </c>
    </row>
    <row r="317" spans="1:10" ht="33.75" customHeight="1" x14ac:dyDescent="0.25">
      <c r="A317" s="618" t="s">
        <v>537</v>
      </c>
      <c r="B317" s="284" t="s">
        <v>52</v>
      </c>
      <c r="C317" s="2" t="s">
        <v>29</v>
      </c>
      <c r="D317" s="8" t="s">
        <v>10</v>
      </c>
      <c r="E317" s="256" t="s">
        <v>201</v>
      </c>
      <c r="F317" s="257" t="s">
        <v>10</v>
      </c>
      <c r="G317" s="258" t="s">
        <v>404</v>
      </c>
      <c r="H317" s="2" t="s">
        <v>16</v>
      </c>
      <c r="I317" s="434">
        <v>148000</v>
      </c>
    </row>
    <row r="318" spans="1:10" ht="15.75" x14ac:dyDescent="0.25">
      <c r="A318" s="97" t="s">
        <v>30</v>
      </c>
      <c r="B318" s="26" t="s">
        <v>52</v>
      </c>
      <c r="C318" s="22" t="s">
        <v>29</v>
      </c>
      <c r="D318" s="22" t="s">
        <v>12</v>
      </c>
      <c r="E318" s="268"/>
      <c r="F318" s="269"/>
      <c r="G318" s="270"/>
      <c r="H318" s="22"/>
      <c r="I318" s="431">
        <f>SUM(I319+I380+I385)</f>
        <v>237792928</v>
      </c>
      <c r="J318" s="484">
        <v>189406964</v>
      </c>
    </row>
    <row r="319" spans="1:10" ht="31.5" x14ac:dyDescent="0.25">
      <c r="A319" s="27" t="s">
        <v>141</v>
      </c>
      <c r="B319" s="30" t="s">
        <v>52</v>
      </c>
      <c r="C319" s="28" t="s">
        <v>29</v>
      </c>
      <c r="D319" s="28" t="s">
        <v>12</v>
      </c>
      <c r="E319" s="220" t="s">
        <v>441</v>
      </c>
      <c r="F319" s="221" t="s">
        <v>383</v>
      </c>
      <c r="G319" s="222" t="s">
        <v>384</v>
      </c>
      <c r="H319" s="28"/>
      <c r="I319" s="432">
        <f>SUM(I320+I376)</f>
        <v>236367428</v>
      </c>
    </row>
    <row r="320" spans="1:10" ht="50.25" customHeight="1" x14ac:dyDescent="0.25">
      <c r="A320" s="61" t="s">
        <v>142</v>
      </c>
      <c r="B320" s="347" t="s">
        <v>52</v>
      </c>
      <c r="C320" s="2" t="s">
        <v>29</v>
      </c>
      <c r="D320" s="2" t="s">
        <v>12</v>
      </c>
      <c r="E320" s="223" t="s">
        <v>215</v>
      </c>
      <c r="F320" s="224" t="s">
        <v>383</v>
      </c>
      <c r="G320" s="225" t="s">
        <v>384</v>
      </c>
      <c r="H320" s="2"/>
      <c r="I320" s="433">
        <f>SUM(I321+I367+I373+I370)</f>
        <v>236367428</v>
      </c>
    </row>
    <row r="321" spans="1:9" ht="15.75" x14ac:dyDescent="0.25">
      <c r="A321" s="61" t="s">
        <v>452</v>
      </c>
      <c r="B321" s="347" t="s">
        <v>52</v>
      </c>
      <c r="C321" s="2" t="s">
        <v>29</v>
      </c>
      <c r="D321" s="2" t="s">
        <v>12</v>
      </c>
      <c r="E321" s="223" t="s">
        <v>215</v>
      </c>
      <c r="F321" s="224" t="s">
        <v>12</v>
      </c>
      <c r="G321" s="225" t="s">
        <v>384</v>
      </c>
      <c r="H321" s="2"/>
      <c r="I321" s="433">
        <f>SUM(I322+I325+I330+I342+I347+I340+I356+I362+I360+I364+I328+I345+I338+I332+I334+I336+I350+I352+I354)</f>
        <v>232593518</v>
      </c>
    </row>
    <row r="322" spans="1:9" ht="94.5" x14ac:dyDescent="0.25">
      <c r="A322" s="624" t="s">
        <v>145</v>
      </c>
      <c r="B322" s="347" t="s">
        <v>52</v>
      </c>
      <c r="C322" s="2" t="s">
        <v>29</v>
      </c>
      <c r="D322" s="2" t="s">
        <v>12</v>
      </c>
      <c r="E322" s="223" t="s">
        <v>215</v>
      </c>
      <c r="F322" s="224" t="s">
        <v>12</v>
      </c>
      <c r="G322" s="225" t="s">
        <v>445</v>
      </c>
      <c r="H322" s="2"/>
      <c r="I322" s="433">
        <f>SUM(I323:I324)</f>
        <v>165283609</v>
      </c>
    </row>
    <row r="323" spans="1:9" ht="63" x14ac:dyDescent="0.25">
      <c r="A323" s="101" t="s">
        <v>76</v>
      </c>
      <c r="B323" s="347" t="s">
        <v>52</v>
      </c>
      <c r="C323" s="2" t="s">
        <v>29</v>
      </c>
      <c r="D323" s="2" t="s">
        <v>12</v>
      </c>
      <c r="E323" s="223" t="s">
        <v>215</v>
      </c>
      <c r="F323" s="224" t="s">
        <v>12</v>
      </c>
      <c r="G323" s="225" t="s">
        <v>445</v>
      </c>
      <c r="H323" s="2" t="s">
        <v>13</v>
      </c>
      <c r="I323" s="435">
        <v>159931011</v>
      </c>
    </row>
    <row r="324" spans="1:9" ht="31.5" x14ac:dyDescent="0.25">
      <c r="A324" s="616" t="s">
        <v>537</v>
      </c>
      <c r="B324" s="6" t="s">
        <v>52</v>
      </c>
      <c r="C324" s="2" t="s">
        <v>29</v>
      </c>
      <c r="D324" s="2" t="s">
        <v>12</v>
      </c>
      <c r="E324" s="223" t="s">
        <v>215</v>
      </c>
      <c r="F324" s="224" t="s">
        <v>12</v>
      </c>
      <c r="G324" s="225" t="s">
        <v>445</v>
      </c>
      <c r="H324" s="2" t="s">
        <v>16</v>
      </c>
      <c r="I324" s="435">
        <v>5352598</v>
      </c>
    </row>
    <row r="325" spans="1:9" ht="31.5" x14ac:dyDescent="0.25">
      <c r="A325" s="623" t="s">
        <v>544</v>
      </c>
      <c r="B325" s="6" t="s">
        <v>52</v>
      </c>
      <c r="C325" s="2" t="s">
        <v>29</v>
      </c>
      <c r="D325" s="2" t="s">
        <v>12</v>
      </c>
      <c r="E325" s="223" t="s">
        <v>215</v>
      </c>
      <c r="F325" s="224" t="s">
        <v>12</v>
      </c>
      <c r="G325" s="225" t="s">
        <v>543</v>
      </c>
      <c r="H325" s="2"/>
      <c r="I325" s="433">
        <f>SUM(I326:I327)</f>
        <v>107072</v>
      </c>
    </row>
    <row r="326" spans="1:9" ht="63" x14ac:dyDescent="0.25">
      <c r="A326" s="101" t="s">
        <v>76</v>
      </c>
      <c r="B326" s="6" t="s">
        <v>52</v>
      </c>
      <c r="C326" s="2" t="s">
        <v>29</v>
      </c>
      <c r="D326" s="2" t="s">
        <v>12</v>
      </c>
      <c r="E326" s="223" t="s">
        <v>215</v>
      </c>
      <c r="F326" s="224" t="s">
        <v>12</v>
      </c>
      <c r="G326" s="225" t="s">
        <v>543</v>
      </c>
      <c r="H326" s="2" t="s">
        <v>13</v>
      </c>
      <c r="I326" s="435">
        <v>83872</v>
      </c>
    </row>
    <row r="327" spans="1:9" ht="15.75" x14ac:dyDescent="0.25">
      <c r="A327" s="61" t="s">
        <v>40</v>
      </c>
      <c r="B327" s="6" t="s">
        <v>52</v>
      </c>
      <c r="C327" s="2" t="s">
        <v>29</v>
      </c>
      <c r="D327" s="2" t="s">
        <v>12</v>
      </c>
      <c r="E327" s="223" t="s">
        <v>215</v>
      </c>
      <c r="F327" s="224" t="s">
        <v>12</v>
      </c>
      <c r="G327" s="225" t="s">
        <v>543</v>
      </c>
      <c r="H327" s="2" t="s">
        <v>39</v>
      </c>
      <c r="I327" s="435">
        <v>23200</v>
      </c>
    </row>
    <row r="328" spans="1:9" ht="47.25" x14ac:dyDescent="0.25">
      <c r="A328" s="624" t="s">
        <v>665</v>
      </c>
      <c r="B328" s="6" t="s">
        <v>52</v>
      </c>
      <c r="C328" s="2" t="s">
        <v>29</v>
      </c>
      <c r="D328" s="2" t="s">
        <v>12</v>
      </c>
      <c r="E328" s="223" t="s">
        <v>215</v>
      </c>
      <c r="F328" s="224" t="s">
        <v>12</v>
      </c>
      <c r="G328" s="225" t="s">
        <v>664</v>
      </c>
      <c r="H328" s="2"/>
      <c r="I328" s="433">
        <f>SUM(I329)</f>
        <v>436961</v>
      </c>
    </row>
    <row r="329" spans="1:9" ht="31.5" x14ac:dyDescent="0.25">
      <c r="A329" s="616" t="s">
        <v>537</v>
      </c>
      <c r="B329" s="6" t="s">
        <v>52</v>
      </c>
      <c r="C329" s="2" t="s">
        <v>29</v>
      </c>
      <c r="D329" s="2" t="s">
        <v>12</v>
      </c>
      <c r="E329" s="223" t="s">
        <v>215</v>
      </c>
      <c r="F329" s="224" t="s">
        <v>12</v>
      </c>
      <c r="G329" s="225" t="s">
        <v>664</v>
      </c>
      <c r="H329" s="2" t="s">
        <v>16</v>
      </c>
      <c r="I329" s="435">
        <v>436961</v>
      </c>
    </row>
    <row r="330" spans="1:9" ht="63" x14ac:dyDescent="0.25">
      <c r="A330" s="623" t="s">
        <v>635</v>
      </c>
      <c r="B330" s="6" t="s">
        <v>52</v>
      </c>
      <c r="C330" s="2" t="s">
        <v>29</v>
      </c>
      <c r="D330" s="2" t="s">
        <v>12</v>
      </c>
      <c r="E330" s="223" t="s">
        <v>215</v>
      </c>
      <c r="F330" s="224" t="s">
        <v>12</v>
      </c>
      <c r="G330" s="225" t="s">
        <v>542</v>
      </c>
      <c r="H330" s="2"/>
      <c r="I330" s="433">
        <f>SUM(I331)</f>
        <v>440088</v>
      </c>
    </row>
    <row r="331" spans="1:9" ht="31.5" x14ac:dyDescent="0.25">
      <c r="A331" s="616" t="s">
        <v>537</v>
      </c>
      <c r="B331" s="6" t="s">
        <v>52</v>
      </c>
      <c r="C331" s="2" t="s">
        <v>29</v>
      </c>
      <c r="D331" s="2" t="s">
        <v>12</v>
      </c>
      <c r="E331" s="223" t="s">
        <v>215</v>
      </c>
      <c r="F331" s="224" t="s">
        <v>12</v>
      </c>
      <c r="G331" s="225" t="s">
        <v>542</v>
      </c>
      <c r="H331" s="2" t="s">
        <v>16</v>
      </c>
      <c r="I331" s="435">
        <v>440088</v>
      </c>
    </row>
    <row r="332" spans="1:9" s="570" customFormat="1" ht="47.25" x14ac:dyDescent="0.25">
      <c r="A332" s="571" t="s">
        <v>917</v>
      </c>
      <c r="B332" s="6" t="s">
        <v>52</v>
      </c>
      <c r="C332" s="2" t="s">
        <v>29</v>
      </c>
      <c r="D332" s="2" t="s">
        <v>12</v>
      </c>
      <c r="E332" s="223" t="s">
        <v>215</v>
      </c>
      <c r="F332" s="224" t="s">
        <v>12</v>
      </c>
      <c r="G332" s="225" t="s">
        <v>782</v>
      </c>
      <c r="H332" s="2"/>
      <c r="I332" s="433">
        <f>SUM(I333)</f>
        <v>1800000</v>
      </c>
    </row>
    <row r="333" spans="1:9" s="570" customFormat="1" ht="31.5" x14ac:dyDescent="0.25">
      <c r="A333" s="616" t="s">
        <v>537</v>
      </c>
      <c r="B333" s="6" t="s">
        <v>52</v>
      </c>
      <c r="C333" s="2" t="s">
        <v>29</v>
      </c>
      <c r="D333" s="2" t="s">
        <v>12</v>
      </c>
      <c r="E333" s="223" t="s">
        <v>215</v>
      </c>
      <c r="F333" s="224" t="s">
        <v>12</v>
      </c>
      <c r="G333" s="225" t="s">
        <v>782</v>
      </c>
      <c r="H333" s="2" t="s">
        <v>16</v>
      </c>
      <c r="I333" s="435">
        <v>1800000</v>
      </c>
    </row>
    <row r="334" spans="1:9" s="572" customFormat="1" ht="47.25" x14ac:dyDescent="0.25">
      <c r="A334" s="571" t="s">
        <v>918</v>
      </c>
      <c r="B334" s="6" t="s">
        <v>52</v>
      </c>
      <c r="C334" s="2" t="s">
        <v>29</v>
      </c>
      <c r="D334" s="2" t="s">
        <v>12</v>
      </c>
      <c r="E334" s="223" t="s">
        <v>215</v>
      </c>
      <c r="F334" s="224" t="s">
        <v>12</v>
      </c>
      <c r="G334" s="225" t="s">
        <v>783</v>
      </c>
      <c r="H334" s="2"/>
      <c r="I334" s="433">
        <f>SUM(I335)</f>
        <v>1800000</v>
      </c>
    </row>
    <row r="335" spans="1:9" s="572" customFormat="1" ht="31.5" x14ac:dyDescent="0.25">
      <c r="A335" s="616" t="s">
        <v>537</v>
      </c>
      <c r="B335" s="6" t="s">
        <v>52</v>
      </c>
      <c r="C335" s="2" t="s">
        <v>29</v>
      </c>
      <c r="D335" s="2" t="s">
        <v>12</v>
      </c>
      <c r="E335" s="223" t="s">
        <v>215</v>
      </c>
      <c r="F335" s="224" t="s">
        <v>12</v>
      </c>
      <c r="G335" s="225" t="s">
        <v>783</v>
      </c>
      <c r="H335" s="2" t="s">
        <v>16</v>
      </c>
      <c r="I335" s="435">
        <v>1800000</v>
      </c>
    </row>
    <row r="336" spans="1:9" s="572" customFormat="1" ht="47.25" x14ac:dyDescent="0.25">
      <c r="A336" s="571" t="s">
        <v>919</v>
      </c>
      <c r="B336" s="6" t="s">
        <v>52</v>
      </c>
      <c r="C336" s="2" t="s">
        <v>29</v>
      </c>
      <c r="D336" s="2" t="s">
        <v>12</v>
      </c>
      <c r="E336" s="223" t="s">
        <v>215</v>
      </c>
      <c r="F336" s="224" t="s">
        <v>12</v>
      </c>
      <c r="G336" s="225" t="s">
        <v>784</v>
      </c>
      <c r="H336" s="2"/>
      <c r="I336" s="433">
        <f>SUM(I337)</f>
        <v>787236</v>
      </c>
    </row>
    <row r="337" spans="1:9" s="572" customFormat="1" ht="31.5" x14ac:dyDescent="0.25">
      <c r="A337" s="616" t="s">
        <v>537</v>
      </c>
      <c r="B337" s="6" t="s">
        <v>52</v>
      </c>
      <c r="C337" s="2" t="s">
        <v>29</v>
      </c>
      <c r="D337" s="2" t="s">
        <v>12</v>
      </c>
      <c r="E337" s="223" t="s">
        <v>215</v>
      </c>
      <c r="F337" s="224" t="s">
        <v>12</v>
      </c>
      <c r="G337" s="225" t="s">
        <v>784</v>
      </c>
      <c r="H337" s="2" t="s">
        <v>16</v>
      </c>
      <c r="I337" s="435">
        <v>787236</v>
      </c>
    </row>
    <row r="338" spans="1:9" s="566" customFormat="1" ht="47.25" x14ac:dyDescent="0.25">
      <c r="A338" s="619" t="s">
        <v>750</v>
      </c>
      <c r="B338" s="6" t="s">
        <v>52</v>
      </c>
      <c r="C338" s="2" t="s">
        <v>29</v>
      </c>
      <c r="D338" s="2" t="s">
        <v>12</v>
      </c>
      <c r="E338" s="223" t="s">
        <v>215</v>
      </c>
      <c r="F338" s="224" t="s">
        <v>12</v>
      </c>
      <c r="G338" s="225" t="s">
        <v>749</v>
      </c>
      <c r="H338" s="2"/>
      <c r="I338" s="433">
        <f>SUM(I339)</f>
        <v>11718000</v>
      </c>
    </row>
    <row r="339" spans="1:9" s="566" customFormat="1" ht="63" x14ac:dyDescent="0.25">
      <c r="A339" s="101" t="s">
        <v>76</v>
      </c>
      <c r="B339" s="6" t="s">
        <v>52</v>
      </c>
      <c r="C339" s="2" t="s">
        <v>29</v>
      </c>
      <c r="D339" s="2" t="s">
        <v>12</v>
      </c>
      <c r="E339" s="223" t="s">
        <v>215</v>
      </c>
      <c r="F339" s="224" t="s">
        <v>12</v>
      </c>
      <c r="G339" s="225" t="s">
        <v>749</v>
      </c>
      <c r="H339" s="2" t="s">
        <v>13</v>
      </c>
      <c r="I339" s="435">
        <v>11718000</v>
      </c>
    </row>
    <row r="340" spans="1:9" ht="47.25" x14ac:dyDescent="0.25">
      <c r="A340" s="625" t="s">
        <v>738</v>
      </c>
      <c r="B340" s="347" t="s">
        <v>52</v>
      </c>
      <c r="C340" s="5" t="s">
        <v>29</v>
      </c>
      <c r="D340" s="5" t="s">
        <v>12</v>
      </c>
      <c r="E340" s="223" t="s">
        <v>215</v>
      </c>
      <c r="F340" s="224" t="s">
        <v>12</v>
      </c>
      <c r="G340" s="225" t="s">
        <v>737</v>
      </c>
      <c r="H340" s="2"/>
      <c r="I340" s="433">
        <f>SUM(I341)</f>
        <v>4476047</v>
      </c>
    </row>
    <row r="341" spans="1:9" ht="31.5" x14ac:dyDescent="0.25">
      <c r="A341" s="616" t="s">
        <v>537</v>
      </c>
      <c r="B341" s="347" t="s">
        <v>52</v>
      </c>
      <c r="C341" s="5" t="s">
        <v>29</v>
      </c>
      <c r="D341" s="5" t="s">
        <v>12</v>
      </c>
      <c r="E341" s="223" t="s">
        <v>215</v>
      </c>
      <c r="F341" s="224" t="s">
        <v>12</v>
      </c>
      <c r="G341" s="225" t="s">
        <v>737</v>
      </c>
      <c r="H341" s="2" t="s">
        <v>16</v>
      </c>
      <c r="I341" s="435">
        <v>4476047</v>
      </c>
    </row>
    <row r="342" spans="1:9" ht="31.5" x14ac:dyDescent="0.25">
      <c r="A342" s="626" t="s">
        <v>446</v>
      </c>
      <c r="B342" s="6" t="s">
        <v>52</v>
      </c>
      <c r="C342" s="2" t="s">
        <v>29</v>
      </c>
      <c r="D342" s="2" t="s">
        <v>12</v>
      </c>
      <c r="E342" s="223" t="s">
        <v>215</v>
      </c>
      <c r="F342" s="224" t="s">
        <v>12</v>
      </c>
      <c r="G342" s="225" t="s">
        <v>447</v>
      </c>
      <c r="H342" s="2"/>
      <c r="I342" s="433">
        <f>SUM(I343:I344)</f>
        <v>907338</v>
      </c>
    </row>
    <row r="343" spans="1:9" ht="63" x14ac:dyDescent="0.25">
      <c r="A343" s="101" t="s">
        <v>76</v>
      </c>
      <c r="B343" s="347" t="s">
        <v>52</v>
      </c>
      <c r="C343" s="2" t="s">
        <v>29</v>
      </c>
      <c r="D343" s="2" t="s">
        <v>12</v>
      </c>
      <c r="E343" s="223" t="s">
        <v>215</v>
      </c>
      <c r="F343" s="224" t="s">
        <v>12</v>
      </c>
      <c r="G343" s="225" t="s">
        <v>447</v>
      </c>
      <c r="H343" s="2" t="s">
        <v>13</v>
      </c>
      <c r="I343" s="435">
        <v>710758</v>
      </c>
    </row>
    <row r="344" spans="1:9" ht="15.75" x14ac:dyDescent="0.25">
      <c r="A344" s="61" t="s">
        <v>40</v>
      </c>
      <c r="B344" s="347" t="s">
        <v>52</v>
      </c>
      <c r="C344" s="2" t="s">
        <v>29</v>
      </c>
      <c r="D344" s="2" t="s">
        <v>12</v>
      </c>
      <c r="E344" s="223" t="s">
        <v>215</v>
      </c>
      <c r="F344" s="224" t="s">
        <v>12</v>
      </c>
      <c r="G344" s="225" t="s">
        <v>447</v>
      </c>
      <c r="H344" s="271" t="s">
        <v>39</v>
      </c>
      <c r="I344" s="435">
        <v>196580</v>
      </c>
    </row>
    <row r="345" spans="1:9" ht="47.25" x14ac:dyDescent="0.25">
      <c r="A345" s="624" t="s">
        <v>667</v>
      </c>
      <c r="B345" s="6" t="s">
        <v>52</v>
      </c>
      <c r="C345" s="44" t="s">
        <v>29</v>
      </c>
      <c r="D345" s="44" t="s">
        <v>12</v>
      </c>
      <c r="E345" s="259" t="s">
        <v>215</v>
      </c>
      <c r="F345" s="260" t="s">
        <v>12</v>
      </c>
      <c r="G345" s="261" t="s">
        <v>666</v>
      </c>
      <c r="H345" s="44"/>
      <c r="I345" s="433">
        <f>SUM(I346)</f>
        <v>672557</v>
      </c>
    </row>
    <row r="346" spans="1:9" ht="31.5" x14ac:dyDescent="0.25">
      <c r="A346" s="627" t="s">
        <v>537</v>
      </c>
      <c r="B346" s="6" t="s">
        <v>52</v>
      </c>
      <c r="C346" s="59" t="s">
        <v>29</v>
      </c>
      <c r="D346" s="44" t="s">
        <v>12</v>
      </c>
      <c r="E346" s="259" t="s">
        <v>215</v>
      </c>
      <c r="F346" s="260" t="s">
        <v>12</v>
      </c>
      <c r="G346" s="261" t="s">
        <v>666</v>
      </c>
      <c r="H346" s="44" t="s">
        <v>16</v>
      </c>
      <c r="I346" s="435">
        <v>672557</v>
      </c>
    </row>
    <row r="347" spans="1:9" ht="63" x14ac:dyDescent="0.25">
      <c r="A347" s="626" t="s">
        <v>622</v>
      </c>
      <c r="B347" s="6" t="s">
        <v>52</v>
      </c>
      <c r="C347" s="44" t="s">
        <v>29</v>
      </c>
      <c r="D347" s="44" t="s">
        <v>12</v>
      </c>
      <c r="E347" s="259" t="s">
        <v>215</v>
      </c>
      <c r="F347" s="260" t="s">
        <v>12</v>
      </c>
      <c r="G347" s="261" t="s">
        <v>448</v>
      </c>
      <c r="H347" s="44"/>
      <c r="I347" s="433">
        <f>SUM(I348+I349)</f>
        <v>2943303</v>
      </c>
    </row>
    <row r="348" spans="1:9" ht="31.5" x14ac:dyDescent="0.25">
      <c r="A348" s="627" t="s">
        <v>537</v>
      </c>
      <c r="B348" s="6" t="s">
        <v>52</v>
      </c>
      <c r="C348" s="59" t="s">
        <v>29</v>
      </c>
      <c r="D348" s="44" t="s">
        <v>12</v>
      </c>
      <c r="E348" s="259" t="s">
        <v>215</v>
      </c>
      <c r="F348" s="260" t="s">
        <v>12</v>
      </c>
      <c r="G348" s="261" t="s">
        <v>448</v>
      </c>
      <c r="H348" s="44" t="s">
        <v>16</v>
      </c>
      <c r="I348" s="435">
        <v>2943303</v>
      </c>
    </row>
    <row r="349" spans="1:9" s="562" customFormat="1" ht="15.75" x14ac:dyDescent="0.25">
      <c r="A349" s="61" t="s">
        <v>40</v>
      </c>
      <c r="B349" s="6" t="s">
        <v>52</v>
      </c>
      <c r="C349" s="59" t="s">
        <v>29</v>
      </c>
      <c r="D349" s="44" t="s">
        <v>12</v>
      </c>
      <c r="E349" s="259" t="s">
        <v>215</v>
      </c>
      <c r="F349" s="260" t="s">
        <v>12</v>
      </c>
      <c r="G349" s="261" t="s">
        <v>448</v>
      </c>
      <c r="H349" s="44" t="s">
        <v>39</v>
      </c>
      <c r="I349" s="435"/>
    </row>
    <row r="350" spans="1:9" s="572" customFormat="1" ht="63" x14ac:dyDescent="0.25">
      <c r="A350" s="571" t="s">
        <v>921</v>
      </c>
      <c r="B350" s="6" t="s">
        <v>52</v>
      </c>
      <c r="C350" s="2" t="s">
        <v>29</v>
      </c>
      <c r="D350" s="2" t="s">
        <v>12</v>
      </c>
      <c r="E350" s="223" t="s">
        <v>215</v>
      </c>
      <c r="F350" s="224" t="s">
        <v>12</v>
      </c>
      <c r="G350" s="225" t="s">
        <v>785</v>
      </c>
      <c r="H350" s="2"/>
      <c r="I350" s="433">
        <f>SUM(I351)</f>
        <v>2614655</v>
      </c>
    </row>
    <row r="351" spans="1:9" s="572" customFormat="1" ht="31.5" x14ac:dyDescent="0.25">
      <c r="A351" s="616" t="s">
        <v>537</v>
      </c>
      <c r="B351" s="6" t="s">
        <v>52</v>
      </c>
      <c r="C351" s="2" t="s">
        <v>29</v>
      </c>
      <c r="D351" s="2" t="s">
        <v>12</v>
      </c>
      <c r="E351" s="223" t="s">
        <v>215</v>
      </c>
      <c r="F351" s="224" t="s">
        <v>12</v>
      </c>
      <c r="G351" s="225" t="s">
        <v>785</v>
      </c>
      <c r="H351" s="2" t="s">
        <v>16</v>
      </c>
      <c r="I351" s="435">
        <v>2614655</v>
      </c>
    </row>
    <row r="352" spans="1:9" s="572" customFormat="1" ht="63" x14ac:dyDescent="0.25">
      <c r="A352" s="571" t="s">
        <v>922</v>
      </c>
      <c r="B352" s="6" t="s">
        <v>52</v>
      </c>
      <c r="C352" s="2" t="s">
        <v>29</v>
      </c>
      <c r="D352" s="2" t="s">
        <v>12</v>
      </c>
      <c r="E352" s="223" t="s">
        <v>215</v>
      </c>
      <c r="F352" s="224" t="s">
        <v>12</v>
      </c>
      <c r="G352" s="225" t="s">
        <v>786</v>
      </c>
      <c r="H352" s="2"/>
      <c r="I352" s="433">
        <f>SUM(I353)</f>
        <v>5412920</v>
      </c>
    </row>
    <row r="353" spans="1:9" s="572" customFormat="1" ht="31.5" x14ac:dyDescent="0.25">
      <c r="A353" s="616" t="s">
        <v>537</v>
      </c>
      <c r="B353" s="6" t="s">
        <v>52</v>
      </c>
      <c r="C353" s="2" t="s">
        <v>29</v>
      </c>
      <c r="D353" s="2" t="s">
        <v>12</v>
      </c>
      <c r="E353" s="223" t="s">
        <v>215</v>
      </c>
      <c r="F353" s="224" t="s">
        <v>12</v>
      </c>
      <c r="G353" s="225" t="s">
        <v>786</v>
      </c>
      <c r="H353" s="2" t="s">
        <v>16</v>
      </c>
      <c r="I353" s="435">
        <v>5412920</v>
      </c>
    </row>
    <row r="354" spans="1:9" s="572" customFormat="1" ht="47.25" x14ac:dyDescent="0.25">
      <c r="A354" s="571" t="s">
        <v>923</v>
      </c>
      <c r="B354" s="6" t="s">
        <v>52</v>
      </c>
      <c r="C354" s="2" t="s">
        <v>29</v>
      </c>
      <c r="D354" s="2" t="s">
        <v>12</v>
      </c>
      <c r="E354" s="223" t="s">
        <v>215</v>
      </c>
      <c r="F354" s="224" t="s">
        <v>12</v>
      </c>
      <c r="G354" s="225" t="s">
        <v>787</v>
      </c>
      <c r="H354" s="2"/>
      <c r="I354" s="433">
        <f>SUM(I355)</f>
        <v>524824</v>
      </c>
    </row>
    <row r="355" spans="1:9" s="572" customFormat="1" ht="31.5" x14ac:dyDescent="0.25">
      <c r="A355" s="616" t="s">
        <v>537</v>
      </c>
      <c r="B355" s="6" t="s">
        <v>52</v>
      </c>
      <c r="C355" s="2" t="s">
        <v>29</v>
      </c>
      <c r="D355" s="2" t="s">
        <v>12</v>
      </c>
      <c r="E355" s="223" t="s">
        <v>215</v>
      </c>
      <c r="F355" s="224" t="s">
        <v>12</v>
      </c>
      <c r="G355" s="225" t="s">
        <v>787</v>
      </c>
      <c r="H355" s="2" t="s">
        <v>16</v>
      </c>
      <c r="I355" s="435">
        <v>524824</v>
      </c>
    </row>
    <row r="356" spans="1:9" ht="31.5" x14ac:dyDescent="0.25">
      <c r="A356" s="61" t="s">
        <v>84</v>
      </c>
      <c r="B356" s="347" t="s">
        <v>52</v>
      </c>
      <c r="C356" s="5" t="s">
        <v>29</v>
      </c>
      <c r="D356" s="5" t="s">
        <v>12</v>
      </c>
      <c r="E356" s="223" t="s">
        <v>215</v>
      </c>
      <c r="F356" s="224" t="s">
        <v>12</v>
      </c>
      <c r="G356" s="225" t="s">
        <v>415</v>
      </c>
      <c r="H356" s="2"/>
      <c r="I356" s="433">
        <f>SUM(I357:I359)</f>
        <v>28777077</v>
      </c>
    </row>
    <row r="357" spans="1:9" ht="63" x14ac:dyDescent="0.25">
      <c r="A357" s="101" t="s">
        <v>76</v>
      </c>
      <c r="B357" s="347" t="s">
        <v>52</v>
      </c>
      <c r="C357" s="5" t="s">
        <v>29</v>
      </c>
      <c r="D357" s="5" t="s">
        <v>12</v>
      </c>
      <c r="E357" s="223" t="s">
        <v>215</v>
      </c>
      <c r="F357" s="224" t="s">
        <v>12</v>
      </c>
      <c r="G357" s="225" t="s">
        <v>415</v>
      </c>
      <c r="H357" s="2" t="s">
        <v>13</v>
      </c>
      <c r="I357" s="434">
        <v>2278307</v>
      </c>
    </row>
    <row r="358" spans="1:9" ht="31.5" x14ac:dyDescent="0.25">
      <c r="A358" s="616" t="s">
        <v>537</v>
      </c>
      <c r="B358" s="6" t="s">
        <v>52</v>
      </c>
      <c r="C358" s="5" t="s">
        <v>29</v>
      </c>
      <c r="D358" s="5" t="s">
        <v>12</v>
      </c>
      <c r="E358" s="223" t="s">
        <v>215</v>
      </c>
      <c r="F358" s="224" t="s">
        <v>12</v>
      </c>
      <c r="G358" s="225" t="s">
        <v>415</v>
      </c>
      <c r="H358" s="2" t="s">
        <v>16</v>
      </c>
      <c r="I358" s="437">
        <v>24088962</v>
      </c>
    </row>
    <row r="359" spans="1:9" ht="15.75" x14ac:dyDescent="0.25">
      <c r="A359" s="61" t="s">
        <v>18</v>
      </c>
      <c r="B359" s="347" t="s">
        <v>52</v>
      </c>
      <c r="C359" s="44" t="s">
        <v>29</v>
      </c>
      <c r="D359" s="44" t="s">
        <v>12</v>
      </c>
      <c r="E359" s="259" t="s">
        <v>215</v>
      </c>
      <c r="F359" s="260" t="s">
        <v>12</v>
      </c>
      <c r="G359" s="261" t="s">
        <v>415</v>
      </c>
      <c r="H359" s="44" t="s">
        <v>17</v>
      </c>
      <c r="I359" s="434">
        <v>2409808</v>
      </c>
    </row>
    <row r="360" spans="1:9" ht="31.5" x14ac:dyDescent="0.25">
      <c r="A360" s="410" t="s">
        <v>532</v>
      </c>
      <c r="B360" s="347" t="s">
        <v>52</v>
      </c>
      <c r="C360" s="44" t="s">
        <v>29</v>
      </c>
      <c r="D360" s="44" t="s">
        <v>12</v>
      </c>
      <c r="E360" s="259" t="s">
        <v>215</v>
      </c>
      <c r="F360" s="260" t="s">
        <v>12</v>
      </c>
      <c r="G360" s="261" t="s">
        <v>531</v>
      </c>
      <c r="H360" s="44"/>
      <c r="I360" s="433">
        <f>SUM(I361)</f>
        <v>2648480</v>
      </c>
    </row>
    <row r="361" spans="1:9" ht="31.5" x14ac:dyDescent="0.25">
      <c r="A361" s="101" t="s">
        <v>537</v>
      </c>
      <c r="B361" s="347" t="s">
        <v>52</v>
      </c>
      <c r="C361" s="44" t="s">
        <v>29</v>
      </c>
      <c r="D361" s="44" t="s">
        <v>12</v>
      </c>
      <c r="E361" s="259" t="s">
        <v>215</v>
      </c>
      <c r="F361" s="260" t="s">
        <v>12</v>
      </c>
      <c r="G361" s="261" t="s">
        <v>531</v>
      </c>
      <c r="H361" s="44" t="s">
        <v>16</v>
      </c>
      <c r="I361" s="434">
        <v>2648480</v>
      </c>
    </row>
    <row r="362" spans="1:9" ht="15.75" hidden="1" x14ac:dyDescent="0.25">
      <c r="A362" s="61" t="s">
        <v>536</v>
      </c>
      <c r="B362" s="347" t="s">
        <v>52</v>
      </c>
      <c r="C362" s="2" t="s">
        <v>29</v>
      </c>
      <c r="D362" s="2" t="s">
        <v>12</v>
      </c>
      <c r="E362" s="223" t="s">
        <v>215</v>
      </c>
      <c r="F362" s="224" t="s">
        <v>12</v>
      </c>
      <c r="G362" s="261" t="s">
        <v>535</v>
      </c>
      <c r="H362" s="2"/>
      <c r="I362" s="433">
        <f>SUM(I363)</f>
        <v>0</v>
      </c>
    </row>
    <row r="363" spans="1:9" ht="31.5" hidden="1" x14ac:dyDescent="0.25">
      <c r="A363" s="627" t="s">
        <v>537</v>
      </c>
      <c r="B363" s="6" t="s">
        <v>52</v>
      </c>
      <c r="C363" s="59" t="s">
        <v>29</v>
      </c>
      <c r="D363" s="44" t="s">
        <v>12</v>
      </c>
      <c r="E363" s="259" t="s">
        <v>215</v>
      </c>
      <c r="F363" s="260" t="s">
        <v>12</v>
      </c>
      <c r="G363" s="261" t="s">
        <v>535</v>
      </c>
      <c r="H363" s="44" t="s">
        <v>16</v>
      </c>
      <c r="I363" s="435"/>
    </row>
    <row r="364" spans="1:9" ht="31.5" x14ac:dyDescent="0.25">
      <c r="A364" s="628" t="s">
        <v>659</v>
      </c>
      <c r="B364" s="6" t="s">
        <v>52</v>
      </c>
      <c r="C364" s="59" t="s">
        <v>29</v>
      </c>
      <c r="D364" s="44" t="s">
        <v>12</v>
      </c>
      <c r="E364" s="259" t="s">
        <v>215</v>
      </c>
      <c r="F364" s="260" t="s">
        <v>12</v>
      </c>
      <c r="G364" s="261" t="s">
        <v>658</v>
      </c>
      <c r="H364" s="44"/>
      <c r="I364" s="433">
        <f>SUM(I365:I366)</f>
        <v>1243351</v>
      </c>
    </row>
    <row r="365" spans="1:9" ht="31.5" x14ac:dyDescent="0.25">
      <c r="A365" s="628" t="s">
        <v>537</v>
      </c>
      <c r="B365" s="6" t="s">
        <v>52</v>
      </c>
      <c r="C365" s="59" t="s">
        <v>29</v>
      </c>
      <c r="D365" s="44" t="s">
        <v>12</v>
      </c>
      <c r="E365" s="259" t="s">
        <v>215</v>
      </c>
      <c r="F365" s="260" t="s">
        <v>12</v>
      </c>
      <c r="G365" s="261" t="s">
        <v>658</v>
      </c>
      <c r="H365" s="44" t="s">
        <v>16</v>
      </c>
      <c r="I365" s="435">
        <v>1243351</v>
      </c>
    </row>
    <row r="366" spans="1:9" s="655" customFormat="1" ht="15.75" x14ac:dyDescent="0.25">
      <c r="A366" s="61" t="s">
        <v>40</v>
      </c>
      <c r="B366" s="6" t="s">
        <v>52</v>
      </c>
      <c r="C366" s="59" t="s">
        <v>29</v>
      </c>
      <c r="D366" s="44" t="s">
        <v>12</v>
      </c>
      <c r="E366" s="259" t="s">
        <v>215</v>
      </c>
      <c r="F366" s="260" t="s">
        <v>12</v>
      </c>
      <c r="G366" s="261" t="s">
        <v>658</v>
      </c>
      <c r="H366" s="44" t="s">
        <v>39</v>
      </c>
      <c r="I366" s="435"/>
    </row>
    <row r="367" spans="1:9" s="521" customFormat="1" ht="15.75" customHeight="1" x14ac:dyDescent="0.25">
      <c r="A367" s="61" t="s">
        <v>706</v>
      </c>
      <c r="B367" s="524" t="s">
        <v>52</v>
      </c>
      <c r="C367" s="2" t="s">
        <v>29</v>
      </c>
      <c r="D367" s="2" t="s">
        <v>12</v>
      </c>
      <c r="E367" s="223" t="s">
        <v>215</v>
      </c>
      <c r="F367" s="224" t="s">
        <v>701</v>
      </c>
      <c r="G367" s="225" t="s">
        <v>384</v>
      </c>
      <c r="H367" s="2"/>
      <c r="I367" s="433">
        <f>SUM(I368)</f>
        <v>1600761</v>
      </c>
    </row>
    <row r="368" spans="1:9" s="521" customFormat="1" ht="65.25" customHeight="1" x14ac:dyDescent="0.25">
      <c r="A368" s="61" t="s">
        <v>821</v>
      </c>
      <c r="B368" s="524" t="s">
        <v>52</v>
      </c>
      <c r="C368" s="2" t="s">
        <v>29</v>
      </c>
      <c r="D368" s="2" t="s">
        <v>12</v>
      </c>
      <c r="E368" s="223" t="s">
        <v>215</v>
      </c>
      <c r="F368" s="224" t="s">
        <v>701</v>
      </c>
      <c r="G368" s="225" t="s">
        <v>702</v>
      </c>
      <c r="H368" s="2"/>
      <c r="I368" s="433">
        <f>SUM(I369)</f>
        <v>1600761</v>
      </c>
    </row>
    <row r="369" spans="1:10" s="521" customFormat="1" ht="32.25" customHeight="1" x14ac:dyDescent="0.25">
      <c r="A369" s="628" t="s">
        <v>537</v>
      </c>
      <c r="B369" s="524" t="s">
        <v>52</v>
      </c>
      <c r="C369" s="2" t="s">
        <v>29</v>
      </c>
      <c r="D369" s="2" t="s">
        <v>12</v>
      </c>
      <c r="E369" s="223" t="s">
        <v>215</v>
      </c>
      <c r="F369" s="224" t="s">
        <v>701</v>
      </c>
      <c r="G369" s="225" t="s">
        <v>702</v>
      </c>
      <c r="H369" s="2" t="s">
        <v>16</v>
      </c>
      <c r="I369" s="435">
        <v>1600761</v>
      </c>
    </row>
    <row r="370" spans="1:10" s="669" customFormat="1" ht="17.25" customHeight="1" x14ac:dyDescent="0.25">
      <c r="A370" s="628" t="s">
        <v>708</v>
      </c>
      <c r="B370" s="670" t="s">
        <v>52</v>
      </c>
      <c r="C370" s="2" t="s">
        <v>29</v>
      </c>
      <c r="D370" s="2" t="s">
        <v>12</v>
      </c>
      <c r="E370" s="223" t="s">
        <v>215</v>
      </c>
      <c r="F370" s="224" t="s">
        <v>703</v>
      </c>
      <c r="G370" s="225" t="s">
        <v>384</v>
      </c>
      <c r="H370" s="2"/>
      <c r="I370" s="433">
        <f>SUM(I371)</f>
        <v>560000</v>
      </c>
    </row>
    <row r="371" spans="1:10" s="666" customFormat="1" ht="47.25" customHeight="1" x14ac:dyDescent="0.25">
      <c r="A371" s="628" t="s">
        <v>724</v>
      </c>
      <c r="B371" s="667" t="s">
        <v>52</v>
      </c>
      <c r="C371" s="2" t="s">
        <v>29</v>
      </c>
      <c r="D371" s="2" t="s">
        <v>12</v>
      </c>
      <c r="E371" s="223" t="s">
        <v>215</v>
      </c>
      <c r="F371" s="224" t="s">
        <v>703</v>
      </c>
      <c r="G371" s="225" t="s">
        <v>723</v>
      </c>
      <c r="H371" s="2"/>
      <c r="I371" s="433">
        <f>SUM(I372)</f>
        <v>560000</v>
      </c>
    </row>
    <row r="372" spans="1:10" s="666" customFormat="1" ht="32.25" customHeight="1" x14ac:dyDescent="0.25">
      <c r="A372" s="628" t="s">
        <v>537</v>
      </c>
      <c r="B372" s="667" t="s">
        <v>52</v>
      </c>
      <c r="C372" s="2" t="s">
        <v>29</v>
      </c>
      <c r="D372" s="2" t="s">
        <v>12</v>
      </c>
      <c r="E372" s="223" t="s">
        <v>215</v>
      </c>
      <c r="F372" s="224" t="s">
        <v>703</v>
      </c>
      <c r="G372" s="225" t="s">
        <v>723</v>
      </c>
      <c r="H372" s="2" t="s">
        <v>16</v>
      </c>
      <c r="I372" s="435">
        <v>560000</v>
      </c>
    </row>
    <row r="373" spans="1:10" s="521" customFormat="1" ht="15.75" customHeight="1" x14ac:dyDescent="0.25">
      <c r="A373" s="61" t="s">
        <v>707</v>
      </c>
      <c r="B373" s="524" t="s">
        <v>52</v>
      </c>
      <c r="C373" s="2" t="s">
        <v>29</v>
      </c>
      <c r="D373" s="2" t="s">
        <v>12</v>
      </c>
      <c r="E373" s="223" t="s">
        <v>215</v>
      </c>
      <c r="F373" s="224" t="s">
        <v>704</v>
      </c>
      <c r="G373" s="225" t="s">
        <v>384</v>
      </c>
      <c r="H373" s="2"/>
      <c r="I373" s="433">
        <f>SUM(I374)</f>
        <v>1613149</v>
      </c>
    </row>
    <row r="374" spans="1:10" s="521" customFormat="1" ht="31.5" x14ac:dyDescent="0.25">
      <c r="A374" s="61" t="s">
        <v>820</v>
      </c>
      <c r="B374" s="524" t="s">
        <v>52</v>
      </c>
      <c r="C374" s="2" t="s">
        <v>29</v>
      </c>
      <c r="D374" s="2" t="s">
        <v>12</v>
      </c>
      <c r="E374" s="223" t="s">
        <v>215</v>
      </c>
      <c r="F374" s="224" t="s">
        <v>704</v>
      </c>
      <c r="G374" s="225" t="s">
        <v>705</v>
      </c>
      <c r="H374" s="2"/>
      <c r="I374" s="433">
        <f>SUM(I375)</f>
        <v>1613149</v>
      </c>
    </row>
    <row r="375" spans="1:10" s="521" customFormat="1" ht="31.5" customHeight="1" x14ac:dyDescent="0.25">
      <c r="A375" s="628" t="s">
        <v>537</v>
      </c>
      <c r="B375" s="524" t="s">
        <v>52</v>
      </c>
      <c r="C375" s="2" t="s">
        <v>29</v>
      </c>
      <c r="D375" s="2" t="s">
        <v>12</v>
      </c>
      <c r="E375" s="223" t="s">
        <v>215</v>
      </c>
      <c r="F375" s="224" t="s">
        <v>704</v>
      </c>
      <c r="G375" s="225" t="s">
        <v>705</v>
      </c>
      <c r="H375" s="2" t="s">
        <v>16</v>
      </c>
      <c r="I375" s="435">
        <v>1613149</v>
      </c>
    </row>
    <row r="376" spans="1:10" ht="63" x14ac:dyDescent="0.25">
      <c r="A376" s="103" t="s">
        <v>147</v>
      </c>
      <c r="B376" s="53" t="s">
        <v>52</v>
      </c>
      <c r="C376" s="44" t="s">
        <v>29</v>
      </c>
      <c r="D376" s="44" t="s">
        <v>12</v>
      </c>
      <c r="E376" s="259" t="s">
        <v>217</v>
      </c>
      <c r="F376" s="260" t="s">
        <v>383</v>
      </c>
      <c r="G376" s="261" t="s">
        <v>384</v>
      </c>
      <c r="H376" s="44"/>
      <c r="I376" s="433">
        <f>SUM(I377)</f>
        <v>0</v>
      </c>
    </row>
    <row r="377" spans="1:10" ht="31.5" x14ac:dyDescent="0.25">
      <c r="A377" s="103" t="s">
        <v>449</v>
      </c>
      <c r="B377" s="53" t="s">
        <v>52</v>
      </c>
      <c r="C377" s="44" t="s">
        <v>29</v>
      </c>
      <c r="D377" s="44" t="s">
        <v>12</v>
      </c>
      <c r="E377" s="259" t="s">
        <v>217</v>
      </c>
      <c r="F377" s="260" t="s">
        <v>10</v>
      </c>
      <c r="G377" s="261" t="s">
        <v>384</v>
      </c>
      <c r="H377" s="44"/>
      <c r="I377" s="433">
        <f>SUM(I378)</f>
        <v>0</v>
      </c>
    </row>
    <row r="378" spans="1:10" ht="15.75" x14ac:dyDescent="0.25">
      <c r="A378" s="615" t="s">
        <v>450</v>
      </c>
      <c r="B378" s="53" t="s">
        <v>52</v>
      </c>
      <c r="C378" s="44" t="s">
        <v>29</v>
      </c>
      <c r="D378" s="44" t="s">
        <v>12</v>
      </c>
      <c r="E378" s="259" t="s">
        <v>217</v>
      </c>
      <c r="F378" s="260" t="s">
        <v>10</v>
      </c>
      <c r="G378" s="261" t="s">
        <v>451</v>
      </c>
      <c r="H378" s="44"/>
      <c r="I378" s="433">
        <f>SUM(I379)</f>
        <v>0</v>
      </c>
    </row>
    <row r="379" spans="1:10" ht="31.5" x14ac:dyDescent="0.25">
      <c r="A379" s="616" t="s">
        <v>537</v>
      </c>
      <c r="B379" s="6" t="s">
        <v>52</v>
      </c>
      <c r="C379" s="2" t="s">
        <v>29</v>
      </c>
      <c r="D379" s="2" t="s">
        <v>12</v>
      </c>
      <c r="E379" s="223" t="s">
        <v>217</v>
      </c>
      <c r="F379" s="224" t="s">
        <v>10</v>
      </c>
      <c r="G379" s="225" t="s">
        <v>451</v>
      </c>
      <c r="H379" s="2" t="s">
        <v>16</v>
      </c>
      <c r="I379" s="505"/>
    </row>
    <row r="380" spans="1:10" s="37" customFormat="1" ht="63" x14ac:dyDescent="0.25">
      <c r="A380" s="102" t="s">
        <v>128</v>
      </c>
      <c r="B380" s="30" t="s">
        <v>52</v>
      </c>
      <c r="C380" s="28" t="s">
        <v>29</v>
      </c>
      <c r="D380" s="42" t="s">
        <v>12</v>
      </c>
      <c r="E380" s="232" t="s">
        <v>199</v>
      </c>
      <c r="F380" s="233" t="s">
        <v>383</v>
      </c>
      <c r="G380" s="234" t="s">
        <v>384</v>
      </c>
      <c r="H380" s="28"/>
      <c r="I380" s="432">
        <f>SUM(I381)</f>
        <v>1425500</v>
      </c>
    </row>
    <row r="381" spans="1:10" s="37" customFormat="1" ht="110.25" x14ac:dyDescent="0.25">
      <c r="A381" s="103" t="s">
        <v>144</v>
      </c>
      <c r="B381" s="53" t="s">
        <v>52</v>
      </c>
      <c r="C381" s="2" t="s">
        <v>29</v>
      </c>
      <c r="D381" s="35" t="s">
        <v>12</v>
      </c>
      <c r="E381" s="262" t="s">
        <v>201</v>
      </c>
      <c r="F381" s="263" t="s">
        <v>383</v>
      </c>
      <c r="G381" s="264" t="s">
        <v>384</v>
      </c>
      <c r="H381" s="2"/>
      <c r="I381" s="433">
        <f>SUM(I382)</f>
        <v>1425500</v>
      </c>
    </row>
    <row r="382" spans="1:10" s="37" customFormat="1" ht="47.25" x14ac:dyDescent="0.25">
      <c r="A382" s="103" t="s">
        <v>403</v>
      </c>
      <c r="B382" s="53" t="s">
        <v>52</v>
      </c>
      <c r="C382" s="2" t="s">
        <v>29</v>
      </c>
      <c r="D382" s="35" t="s">
        <v>12</v>
      </c>
      <c r="E382" s="262" t="s">
        <v>201</v>
      </c>
      <c r="F382" s="263" t="s">
        <v>10</v>
      </c>
      <c r="G382" s="264" t="s">
        <v>384</v>
      </c>
      <c r="H382" s="2"/>
      <c r="I382" s="433">
        <f>SUM(I383)</f>
        <v>1425500</v>
      </c>
    </row>
    <row r="383" spans="1:10" s="37" customFormat="1" ht="31.5" x14ac:dyDescent="0.25">
      <c r="A383" s="61" t="s">
        <v>99</v>
      </c>
      <c r="B383" s="347" t="s">
        <v>52</v>
      </c>
      <c r="C383" s="2" t="s">
        <v>29</v>
      </c>
      <c r="D383" s="35" t="s">
        <v>12</v>
      </c>
      <c r="E383" s="262" t="s">
        <v>201</v>
      </c>
      <c r="F383" s="263" t="s">
        <v>10</v>
      </c>
      <c r="G383" s="264" t="s">
        <v>404</v>
      </c>
      <c r="H383" s="2"/>
      <c r="I383" s="433">
        <f>SUM(I384)</f>
        <v>1425500</v>
      </c>
    </row>
    <row r="384" spans="1:10" s="37" customFormat="1" ht="31.5" x14ac:dyDescent="0.25">
      <c r="A384" s="616" t="s">
        <v>537</v>
      </c>
      <c r="B384" s="6" t="s">
        <v>52</v>
      </c>
      <c r="C384" s="2" t="s">
        <v>29</v>
      </c>
      <c r="D384" s="35" t="s">
        <v>12</v>
      </c>
      <c r="E384" s="262" t="s">
        <v>201</v>
      </c>
      <c r="F384" s="263" t="s">
        <v>10</v>
      </c>
      <c r="G384" s="264" t="s">
        <v>404</v>
      </c>
      <c r="H384" s="2" t="s">
        <v>16</v>
      </c>
      <c r="I384" s="437">
        <v>1425500</v>
      </c>
      <c r="J384" s="64"/>
    </row>
    <row r="385" spans="1:10" s="37" customFormat="1" ht="47.25" x14ac:dyDescent="0.25">
      <c r="A385" s="114" t="s">
        <v>114</v>
      </c>
      <c r="B385" s="30" t="s">
        <v>52</v>
      </c>
      <c r="C385" s="28" t="s">
        <v>29</v>
      </c>
      <c r="D385" s="42" t="s">
        <v>12</v>
      </c>
      <c r="E385" s="232" t="s">
        <v>186</v>
      </c>
      <c r="F385" s="233" t="s">
        <v>383</v>
      </c>
      <c r="G385" s="234" t="s">
        <v>384</v>
      </c>
      <c r="H385" s="28"/>
      <c r="I385" s="432">
        <f>SUM(I386)</f>
        <v>0</v>
      </c>
      <c r="J385" s="64"/>
    </row>
    <row r="386" spans="1:10" s="37" customFormat="1" ht="63" x14ac:dyDescent="0.25">
      <c r="A386" s="7" t="s">
        <v>739</v>
      </c>
      <c r="B386" s="6" t="s">
        <v>52</v>
      </c>
      <c r="C386" s="2" t="s">
        <v>29</v>
      </c>
      <c r="D386" s="35" t="s">
        <v>12</v>
      </c>
      <c r="E386" s="262" t="s">
        <v>742</v>
      </c>
      <c r="F386" s="263" t="s">
        <v>383</v>
      </c>
      <c r="G386" s="264" t="s">
        <v>384</v>
      </c>
      <c r="H386" s="2"/>
      <c r="I386" s="433">
        <f>SUM(I387)</f>
        <v>0</v>
      </c>
      <c r="J386" s="64"/>
    </row>
    <row r="387" spans="1:10" s="37" customFormat="1" ht="31.5" x14ac:dyDescent="0.25">
      <c r="A387" s="7" t="s">
        <v>740</v>
      </c>
      <c r="B387" s="6" t="s">
        <v>52</v>
      </c>
      <c r="C387" s="2" t="s">
        <v>29</v>
      </c>
      <c r="D387" s="35" t="s">
        <v>12</v>
      </c>
      <c r="E387" s="262" t="s">
        <v>742</v>
      </c>
      <c r="F387" s="263" t="s">
        <v>10</v>
      </c>
      <c r="G387" s="264" t="s">
        <v>384</v>
      </c>
      <c r="H387" s="2"/>
      <c r="I387" s="433">
        <f>SUM(I388)</f>
        <v>0</v>
      </c>
      <c r="J387" s="64"/>
    </row>
    <row r="388" spans="1:10" s="37" customFormat="1" ht="18" customHeight="1" x14ac:dyDescent="0.25">
      <c r="A388" s="7" t="s">
        <v>741</v>
      </c>
      <c r="B388" s="6" t="s">
        <v>52</v>
      </c>
      <c r="C388" s="2" t="s">
        <v>29</v>
      </c>
      <c r="D388" s="35" t="s">
        <v>12</v>
      </c>
      <c r="E388" s="262" t="s">
        <v>742</v>
      </c>
      <c r="F388" s="263" t="s">
        <v>10</v>
      </c>
      <c r="G388" s="264" t="s">
        <v>743</v>
      </c>
      <c r="H388" s="2"/>
      <c r="I388" s="433">
        <f>SUM(I389)</f>
        <v>0</v>
      </c>
      <c r="J388" s="64"/>
    </row>
    <row r="389" spans="1:10" s="37" customFormat="1" ht="31.5" x14ac:dyDescent="0.25">
      <c r="A389" s="7" t="s">
        <v>537</v>
      </c>
      <c r="B389" s="6" t="s">
        <v>52</v>
      </c>
      <c r="C389" s="2" t="s">
        <v>29</v>
      </c>
      <c r="D389" s="35" t="s">
        <v>12</v>
      </c>
      <c r="E389" s="262" t="s">
        <v>742</v>
      </c>
      <c r="F389" s="263" t="s">
        <v>10</v>
      </c>
      <c r="G389" s="264" t="s">
        <v>743</v>
      </c>
      <c r="H389" s="2" t="s">
        <v>16</v>
      </c>
      <c r="I389" s="434"/>
      <c r="J389" s="64"/>
    </row>
    <row r="390" spans="1:10" s="37" customFormat="1" ht="15.75" x14ac:dyDescent="0.25">
      <c r="A390" s="109" t="s">
        <v>593</v>
      </c>
      <c r="B390" s="26" t="s">
        <v>52</v>
      </c>
      <c r="C390" s="22" t="s">
        <v>29</v>
      </c>
      <c r="D390" s="22" t="s">
        <v>15</v>
      </c>
      <c r="E390" s="268"/>
      <c r="F390" s="269"/>
      <c r="G390" s="270"/>
      <c r="H390" s="22"/>
      <c r="I390" s="431">
        <f>SUM(I391+I402)</f>
        <v>11804467</v>
      </c>
    </row>
    <row r="391" spans="1:10" s="37" customFormat="1" ht="31.5" x14ac:dyDescent="0.25">
      <c r="A391" s="27" t="s">
        <v>141</v>
      </c>
      <c r="B391" s="30" t="s">
        <v>52</v>
      </c>
      <c r="C391" s="28" t="s">
        <v>29</v>
      </c>
      <c r="D391" s="28" t="s">
        <v>15</v>
      </c>
      <c r="E391" s="220" t="s">
        <v>441</v>
      </c>
      <c r="F391" s="221" t="s">
        <v>383</v>
      </c>
      <c r="G391" s="222" t="s">
        <v>384</v>
      </c>
      <c r="H391" s="28"/>
      <c r="I391" s="432">
        <f>SUM(I392+I398)</f>
        <v>11329467</v>
      </c>
    </row>
    <row r="392" spans="1:10" s="37" customFormat="1" ht="63" customHeight="1" x14ac:dyDescent="0.25">
      <c r="A392" s="61" t="s">
        <v>146</v>
      </c>
      <c r="B392" s="347" t="s">
        <v>52</v>
      </c>
      <c r="C392" s="44" t="s">
        <v>29</v>
      </c>
      <c r="D392" s="44" t="s">
        <v>15</v>
      </c>
      <c r="E392" s="259" t="s">
        <v>216</v>
      </c>
      <c r="F392" s="260" t="s">
        <v>383</v>
      </c>
      <c r="G392" s="261" t="s">
        <v>384</v>
      </c>
      <c r="H392" s="44"/>
      <c r="I392" s="433">
        <f>SUM(I393)</f>
        <v>11329467</v>
      </c>
    </row>
    <row r="393" spans="1:10" s="37" customFormat="1" ht="31.5" x14ac:dyDescent="0.25">
      <c r="A393" s="61" t="s">
        <v>455</v>
      </c>
      <c r="B393" s="347" t="s">
        <v>52</v>
      </c>
      <c r="C393" s="44" t="s">
        <v>29</v>
      </c>
      <c r="D393" s="44" t="s">
        <v>15</v>
      </c>
      <c r="E393" s="259" t="s">
        <v>216</v>
      </c>
      <c r="F393" s="260" t="s">
        <v>10</v>
      </c>
      <c r="G393" s="261" t="s">
        <v>384</v>
      </c>
      <c r="H393" s="44"/>
      <c r="I393" s="433">
        <f>SUM(I394+I396)</f>
        <v>11329467</v>
      </c>
    </row>
    <row r="394" spans="1:10" s="37" customFormat="1" ht="31.5" x14ac:dyDescent="0.25">
      <c r="A394" s="61" t="s">
        <v>84</v>
      </c>
      <c r="B394" s="347" t="s">
        <v>52</v>
      </c>
      <c r="C394" s="44" t="s">
        <v>29</v>
      </c>
      <c r="D394" s="44" t="s">
        <v>15</v>
      </c>
      <c r="E394" s="259" t="s">
        <v>216</v>
      </c>
      <c r="F394" s="260" t="s">
        <v>10</v>
      </c>
      <c r="G394" s="261" t="s">
        <v>415</v>
      </c>
      <c r="H394" s="44"/>
      <c r="I394" s="433">
        <f>SUM(I395)</f>
        <v>11329467</v>
      </c>
    </row>
    <row r="395" spans="1:10" s="37" customFormat="1" ht="31.5" x14ac:dyDescent="0.25">
      <c r="A395" s="101" t="s">
        <v>930</v>
      </c>
      <c r="B395" s="347" t="s">
        <v>52</v>
      </c>
      <c r="C395" s="44" t="s">
        <v>29</v>
      </c>
      <c r="D395" s="44" t="s">
        <v>15</v>
      </c>
      <c r="E395" s="259" t="s">
        <v>216</v>
      </c>
      <c r="F395" s="260" t="s">
        <v>10</v>
      </c>
      <c r="G395" s="261" t="s">
        <v>415</v>
      </c>
      <c r="H395" s="44" t="s">
        <v>931</v>
      </c>
      <c r="I395" s="435">
        <v>11329467</v>
      </c>
    </row>
    <row r="396" spans="1:10" s="37" customFormat="1" ht="47.25" x14ac:dyDescent="0.25">
      <c r="A396" s="61" t="s">
        <v>933</v>
      </c>
      <c r="B396" s="640" t="s">
        <v>52</v>
      </c>
      <c r="C396" s="44" t="s">
        <v>29</v>
      </c>
      <c r="D396" s="44" t="s">
        <v>15</v>
      </c>
      <c r="E396" s="259" t="s">
        <v>216</v>
      </c>
      <c r="F396" s="260" t="s">
        <v>10</v>
      </c>
      <c r="G396" s="261" t="s">
        <v>932</v>
      </c>
      <c r="H396" s="44"/>
      <c r="I396" s="433">
        <f>SUM(I397)</f>
        <v>0</v>
      </c>
    </row>
    <row r="397" spans="1:10" s="37" customFormat="1" ht="31.5" customHeight="1" x14ac:dyDescent="0.25">
      <c r="A397" s="101" t="s">
        <v>930</v>
      </c>
      <c r="B397" s="640" t="s">
        <v>52</v>
      </c>
      <c r="C397" s="44" t="s">
        <v>29</v>
      </c>
      <c r="D397" s="44" t="s">
        <v>15</v>
      </c>
      <c r="E397" s="259" t="s">
        <v>216</v>
      </c>
      <c r="F397" s="260" t="s">
        <v>10</v>
      </c>
      <c r="G397" s="261" t="s">
        <v>932</v>
      </c>
      <c r="H397" s="44" t="s">
        <v>931</v>
      </c>
      <c r="I397" s="435"/>
    </row>
    <row r="398" spans="1:10" s="37" customFormat="1" ht="61.5" hidden="1" customHeight="1" x14ac:dyDescent="0.25">
      <c r="A398" s="103" t="s">
        <v>147</v>
      </c>
      <c r="B398" s="563" t="s">
        <v>52</v>
      </c>
      <c r="C398" s="44" t="s">
        <v>29</v>
      </c>
      <c r="D398" s="44" t="s">
        <v>15</v>
      </c>
      <c r="E398" s="259" t="s">
        <v>217</v>
      </c>
      <c r="F398" s="260" t="s">
        <v>383</v>
      </c>
      <c r="G398" s="261" t="s">
        <v>384</v>
      </c>
      <c r="H398" s="44"/>
      <c r="I398" s="433">
        <f>SUM(I399)</f>
        <v>0</v>
      </c>
    </row>
    <row r="399" spans="1:10" s="37" customFormat="1" ht="31.5" hidden="1" customHeight="1" x14ac:dyDescent="0.25">
      <c r="A399" s="103" t="s">
        <v>449</v>
      </c>
      <c r="B399" s="563" t="s">
        <v>52</v>
      </c>
      <c r="C399" s="44" t="s">
        <v>29</v>
      </c>
      <c r="D399" s="44" t="s">
        <v>15</v>
      </c>
      <c r="E399" s="259" t="s">
        <v>217</v>
      </c>
      <c r="F399" s="260" t="s">
        <v>10</v>
      </c>
      <c r="G399" s="261" t="s">
        <v>384</v>
      </c>
      <c r="H399" s="44"/>
      <c r="I399" s="433">
        <f>SUM(I400)</f>
        <v>0</v>
      </c>
    </row>
    <row r="400" spans="1:10" s="37" customFormat="1" ht="18" hidden="1" customHeight="1" x14ac:dyDescent="0.25">
      <c r="A400" s="615" t="s">
        <v>450</v>
      </c>
      <c r="B400" s="563" t="s">
        <v>52</v>
      </c>
      <c r="C400" s="44" t="s">
        <v>29</v>
      </c>
      <c r="D400" s="44" t="s">
        <v>15</v>
      </c>
      <c r="E400" s="259" t="s">
        <v>217</v>
      </c>
      <c r="F400" s="260" t="s">
        <v>10</v>
      </c>
      <c r="G400" s="261" t="s">
        <v>451</v>
      </c>
      <c r="H400" s="44"/>
      <c r="I400" s="433">
        <f>SUM(I401)</f>
        <v>0</v>
      </c>
    </row>
    <row r="401" spans="1:9" s="37" customFormat="1" ht="31.5" hidden="1" customHeight="1" x14ac:dyDescent="0.25">
      <c r="A401" s="616" t="s">
        <v>537</v>
      </c>
      <c r="B401" s="563" t="s">
        <v>52</v>
      </c>
      <c r="C401" s="44" t="s">
        <v>29</v>
      </c>
      <c r="D401" s="44" t="s">
        <v>15</v>
      </c>
      <c r="E401" s="259" t="s">
        <v>217</v>
      </c>
      <c r="F401" s="224" t="s">
        <v>10</v>
      </c>
      <c r="G401" s="225" t="s">
        <v>451</v>
      </c>
      <c r="H401" s="44" t="s">
        <v>16</v>
      </c>
      <c r="I401" s="435"/>
    </row>
    <row r="402" spans="1:9" s="37" customFormat="1" ht="63" x14ac:dyDescent="0.25">
      <c r="A402" s="102" t="s">
        <v>128</v>
      </c>
      <c r="B402" s="30" t="s">
        <v>52</v>
      </c>
      <c r="C402" s="28" t="s">
        <v>29</v>
      </c>
      <c r="D402" s="42" t="s">
        <v>15</v>
      </c>
      <c r="E402" s="232" t="s">
        <v>199</v>
      </c>
      <c r="F402" s="233" t="s">
        <v>383</v>
      </c>
      <c r="G402" s="234" t="s">
        <v>384</v>
      </c>
      <c r="H402" s="28"/>
      <c r="I402" s="432">
        <f>SUM(I403)</f>
        <v>475000</v>
      </c>
    </row>
    <row r="403" spans="1:9" s="37" customFormat="1" ht="110.25" x14ac:dyDescent="0.25">
      <c r="A403" s="103" t="s">
        <v>144</v>
      </c>
      <c r="B403" s="53" t="s">
        <v>52</v>
      </c>
      <c r="C403" s="2" t="s">
        <v>29</v>
      </c>
      <c r="D403" s="35" t="s">
        <v>15</v>
      </c>
      <c r="E403" s="262" t="s">
        <v>201</v>
      </c>
      <c r="F403" s="263" t="s">
        <v>383</v>
      </c>
      <c r="G403" s="264" t="s">
        <v>384</v>
      </c>
      <c r="H403" s="2"/>
      <c r="I403" s="433">
        <f>SUM(I404)</f>
        <v>475000</v>
      </c>
    </row>
    <row r="404" spans="1:9" s="37" customFormat="1" ht="47.25" x14ac:dyDescent="0.25">
      <c r="A404" s="103" t="s">
        <v>403</v>
      </c>
      <c r="B404" s="53" t="s">
        <v>52</v>
      </c>
      <c r="C404" s="2" t="s">
        <v>29</v>
      </c>
      <c r="D404" s="35" t="s">
        <v>15</v>
      </c>
      <c r="E404" s="262" t="s">
        <v>201</v>
      </c>
      <c r="F404" s="263" t="s">
        <v>10</v>
      </c>
      <c r="G404" s="264" t="s">
        <v>384</v>
      </c>
      <c r="H404" s="2"/>
      <c r="I404" s="433">
        <f>SUM(I405)</f>
        <v>475000</v>
      </c>
    </row>
    <row r="405" spans="1:9" s="37" customFormat="1" ht="31.5" x14ac:dyDescent="0.25">
      <c r="A405" s="101" t="s">
        <v>930</v>
      </c>
      <c r="B405" s="347" t="s">
        <v>52</v>
      </c>
      <c r="C405" s="2" t="s">
        <v>29</v>
      </c>
      <c r="D405" s="35" t="s">
        <v>15</v>
      </c>
      <c r="E405" s="262" t="s">
        <v>201</v>
      </c>
      <c r="F405" s="263" t="s">
        <v>10</v>
      </c>
      <c r="G405" s="264" t="s">
        <v>404</v>
      </c>
      <c r="H405" s="2"/>
      <c r="I405" s="433">
        <f>SUM(I406)</f>
        <v>475000</v>
      </c>
    </row>
    <row r="406" spans="1:9" ht="31.5" x14ac:dyDescent="0.25">
      <c r="A406" s="616" t="s">
        <v>537</v>
      </c>
      <c r="B406" s="6" t="s">
        <v>52</v>
      </c>
      <c r="C406" s="2" t="s">
        <v>29</v>
      </c>
      <c r="D406" s="35" t="s">
        <v>15</v>
      </c>
      <c r="E406" s="262" t="s">
        <v>201</v>
      </c>
      <c r="F406" s="263" t="s">
        <v>10</v>
      </c>
      <c r="G406" s="264" t="s">
        <v>404</v>
      </c>
      <c r="H406" s="2" t="s">
        <v>931</v>
      </c>
      <c r="I406" s="434">
        <v>475000</v>
      </c>
    </row>
    <row r="407" spans="1:9" ht="15.75" x14ac:dyDescent="0.25">
      <c r="A407" s="109" t="s">
        <v>599</v>
      </c>
      <c r="B407" s="26" t="s">
        <v>52</v>
      </c>
      <c r="C407" s="22" t="s">
        <v>29</v>
      </c>
      <c r="D407" s="22" t="s">
        <v>29</v>
      </c>
      <c r="E407" s="268"/>
      <c r="F407" s="269"/>
      <c r="G407" s="270"/>
      <c r="H407" s="22"/>
      <c r="I407" s="431">
        <f>SUM(I408)</f>
        <v>858750</v>
      </c>
    </row>
    <row r="408" spans="1:9" ht="63" x14ac:dyDescent="0.25">
      <c r="A408" s="102" t="s">
        <v>151</v>
      </c>
      <c r="B408" s="30" t="s">
        <v>52</v>
      </c>
      <c r="C408" s="28" t="s">
        <v>29</v>
      </c>
      <c r="D408" s="28" t="s">
        <v>29</v>
      </c>
      <c r="E408" s="220" t="s">
        <v>456</v>
      </c>
      <c r="F408" s="221" t="s">
        <v>383</v>
      </c>
      <c r="G408" s="222" t="s">
        <v>384</v>
      </c>
      <c r="H408" s="28"/>
      <c r="I408" s="432">
        <f>SUM(I409)</f>
        <v>858750</v>
      </c>
    </row>
    <row r="409" spans="1:9" ht="78.75" x14ac:dyDescent="0.25">
      <c r="A409" s="103" t="s">
        <v>153</v>
      </c>
      <c r="B409" s="53" t="s">
        <v>52</v>
      </c>
      <c r="C409" s="44" t="s">
        <v>29</v>
      </c>
      <c r="D409" s="44" t="s">
        <v>29</v>
      </c>
      <c r="E409" s="259" t="s">
        <v>219</v>
      </c>
      <c r="F409" s="260" t="s">
        <v>383</v>
      </c>
      <c r="G409" s="261" t="s">
        <v>384</v>
      </c>
      <c r="H409" s="44"/>
      <c r="I409" s="433">
        <f>SUM(I410)</f>
        <v>858750</v>
      </c>
    </row>
    <row r="410" spans="1:9" ht="31.5" x14ac:dyDescent="0.25">
      <c r="A410" s="103" t="s">
        <v>459</v>
      </c>
      <c r="B410" s="53" t="s">
        <v>52</v>
      </c>
      <c r="C410" s="44" t="s">
        <v>29</v>
      </c>
      <c r="D410" s="44" t="s">
        <v>29</v>
      </c>
      <c r="E410" s="259" t="s">
        <v>219</v>
      </c>
      <c r="F410" s="260" t="s">
        <v>10</v>
      </c>
      <c r="G410" s="261" t="s">
        <v>384</v>
      </c>
      <c r="H410" s="44"/>
      <c r="I410" s="433">
        <f>SUM(I411+I414)</f>
        <v>858750</v>
      </c>
    </row>
    <row r="411" spans="1:9" ht="31.5" x14ac:dyDescent="0.25">
      <c r="A411" s="101" t="s">
        <v>460</v>
      </c>
      <c r="B411" s="347" t="s">
        <v>52</v>
      </c>
      <c r="C411" s="2" t="s">
        <v>29</v>
      </c>
      <c r="D411" s="2" t="s">
        <v>29</v>
      </c>
      <c r="E411" s="259" t="s">
        <v>219</v>
      </c>
      <c r="F411" s="224" t="s">
        <v>10</v>
      </c>
      <c r="G411" s="225" t="s">
        <v>461</v>
      </c>
      <c r="H411" s="2"/>
      <c r="I411" s="433">
        <f>SUM(I412:I413)</f>
        <v>788400</v>
      </c>
    </row>
    <row r="412" spans="1:9" ht="31.5" x14ac:dyDescent="0.25">
      <c r="A412" s="616" t="s">
        <v>537</v>
      </c>
      <c r="B412" s="6" t="s">
        <v>52</v>
      </c>
      <c r="C412" s="2" t="s">
        <v>29</v>
      </c>
      <c r="D412" s="2" t="s">
        <v>29</v>
      </c>
      <c r="E412" s="259" t="s">
        <v>219</v>
      </c>
      <c r="F412" s="224" t="s">
        <v>10</v>
      </c>
      <c r="G412" s="225" t="s">
        <v>461</v>
      </c>
      <c r="H412" s="2" t="s">
        <v>16</v>
      </c>
      <c r="I412" s="435">
        <v>788400</v>
      </c>
    </row>
    <row r="413" spans="1:9" s="562" customFormat="1" ht="15.75" hidden="1" x14ac:dyDescent="0.25">
      <c r="A413" s="61" t="s">
        <v>40</v>
      </c>
      <c r="B413" s="6" t="s">
        <v>52</v>
      </c>
      <c r="C413" s="2" t="s">
        <v>29</v>
      </c>
      <c r="D413" s="2" t="s">
        <v>29</v>
      </c>
      <c r="E413" s="259" t="s">
        <v>219</v>
      </c>
      <c r="F413" s="224" t="s">
        <v>10</v>
      </c>
      <c r="G413" s="225" t="s">
        <v>461</v>
      </c>
      <c r="H413" s="2" t="s">
        <v>39</v>
      </c>
      <c r="I413" s="435"/>
    </row>
    <row r="414" spans="1:9" ht="15.75" x14ac:dyDescent="0.25">
      <c r="A414" s="619" t="s">
        <v>547</v>
      </c>
      <c r="B414" s="6" t="s">
        <v>52</v>
      </c>
      <c r="C414" s="2" t="s">
        <v>29</v>
      </c>
      <c r="D414" s="2" t="s">
        <v>29</v>
      </c>
      <c r="E414" s="259" t="s">
        <v>219</v>
      </c>
      <c r="F414" s="224" t="s">
        <v>10</v>
      </c>
      <c r="G414" s="225" t="s">
        <v>546</v>
      </c>
      <c r="H414" s="2"/>
      <c r="I414" s="433">
        <f>SUM(I415:I416)</f>
        <v>70350</v>
      </c>
    </row>
    <row r="415" spans="1:9" ht="31.5" x14ac:dyDescent="0.25">
      <c r="A415" s="616" t="s">
        <v>537</v>
      </c>
      <c r="B415" s="6" t="s">
        <v>52</v>
      </c>
      <c r="C415" s="2" t="s">
        <v>29</v>
      </c>
      <c r="D415" s="2" t="s">
        <v>29</v>
      </c>
      <c r="E415" s="259" t="s">
        <v>219</v>
      </c>
      <c r="F415" s="224" t="s">
        <v>10</v>
      </c>
      <c r="G415" s="225" t="s">
        <v>546</v>
      </c>
      <c r="H415" s="2" t="s">
        <v>16</v>
      </c>
      <c r="I415" s="435">
        <v>70350</v>
      </c>
    </row>
    <row r="416" spans="1:9" s="562" customFormat="1" ht="15.75" hidden="1" x14ac:dyDescent="0.25">
      <c r="A416" s="61" t="s">
        <v>40</v>
      </c>
      <c r="B416" s="6" t="s">
        <v>52</v>
      </c>
      <c r="C416" s="2" t="s">
        <v>29</v>
      </c>
      <c r="D416" s="2" t="s">
        <v>29</v>
      </c>
      <c r="E416" s="259" t="s">
        <v>219</v>
      </c>
      <c r="F416" s="224" t="s">
        <v>10</v>
      </c>
      <c r="G416" s="225" t="s">
        <v>546</v>
      </c>
      <c r="H416" s="2" t="s">
        <v>39</v>
      </c>
      <c r="I416" s="435"/>
    </row>
    <row r="417" spans="1:10" ht="15.75" x14ac:dyDescent="0.25">
      <c r="A417" s="109" t="s">
        <v>31</v>
      </c>
      <c r="B417" s="26" t="s">
        <v>52</v>
      </c>
      <c r="C417" s="22" t="s">
        <v>29</v>
      </c>
      <c r="D417" s="22" t="s">
        <v>32</v>
      </c>
      <c r="E417" s="268"/>
      <c r="F417" s="269"/>
      <c r="G417" s="270"/>
      <c r="H417" s="22"/>
      <c r="I417" s="431">
        <f>SUM(I423,I418,I445,I440)</f>
        <v>11967729</v>
      </c>
      <c r="J417">
        <v>99395</v>
      </c>
    </row>
    <row r="418" spans="1:10" s="64" customFormat="1" ht="47.25" x14ac:dyDescent="0.25">
      <c r="A418" s="102" t="s">
        <v>110</v>
      </c>
      <c r="B418" s="30" t="s">
        <v>52</v>
      </c>
      <c r="C418" s="28" t="s">
        <v>29</v>
      </c>
      <c r="D418" s="28" t="s">
        <v>32</v>
      </c>
      <c r="E418" s="220" t="s">
        <v>180</v>
      </c>
      <c r="F418" s="221" t="s">
        <v>383</v>
      </c>
      <c r="G418" s="222" t="s">
        <v>384</v>
      </c>
      <c r="H418" s="28"/>
      <c r="I418" s="432">
        <f>SUM(I419)</f>
        <v>3000</v>
      </c>
    </row>
    <row r="419" spans="1:10" s="37" customFormat="1" ht="78.75" x14ac:dyDescent="0.25">
      <c r="A419" s="104" t="s">
        <v>111</v>
      </c>
      <c r="B419" s="287" t="s">
        <v>52</v>
      </c>
      <c r="C419" s="70" t="s">
        <v>29</v>
      </c>
      <c r="D419" s="35" t="s">
        <v>32</v>
      </c>
      <c r="E419" s="262" t="s">
        <v>210</v>
      </c>
      <c r="F419" s="263" t="s">
        <v>383</v>
      </c>
      <c r="G419" s="264" t="s">
        <v>384</v>
      </c>
      <c r="H419" s="71"/>
      <c r="I419" s="436">
        <f>SUM(I420)</f>
        <v>3000</v>
      </c>
    </row>
    <row r="420" spans="1:10" s="37" customFormat="1" ht="47.25" x14ac:dyDescent="0.25">
      <c r="A420" s="104" t="s">
        <v>391</v>
      </c>
      <c r="B420" s="287" t="s">
        <v>52</v>
      </c>
      <c r="C420" s="70" t="s">
        <v>29</v>
      </c>
      <c r="D420" s="35" t="s">
        <v>32</v>
      </c>
      <c r="E420" s="262" t="s">
        <v>210</v>
      </c>
      <c r="F420" s="263" t="s">
        <v>10</v>
      </c>
      <c r="G420" s="264" t="s">
        <v>384</v>
      </c>
      <c r="H420" s="71"/>
      <c r="I420" s="436">
        <f>SUM(I421)</f>
        <v>3000</v>
      </c>
    </row>
    <row r="421" spans="1:10" s="37" customFormat="1" ht="31.5" x14ac:dyDescent="0.25">
      <c r="A421" s="615" t="s">
        <v>102</v>
      </c>
      <c r="B421" s="53" t="s">
        <v>52</v>
      </c>
      <c r="C421" s="70" t="s">
        <v>29</v>
      </c>
      <c r="D421" s="35" t="s">
        <v>32</v>
      </c>
      <c r="E421" s="262" t="s">
        <v>210</v>
      </c>
      <c r="F421" s="263" t="s">
        <v>10</v>
      </c>
      <c r="G421" s="264" t="s">
        <v>393</v>
      </c>
      <c r="H421" s="2"/>
      <c r="I421" s="433">
        <f>SUM(I422)</f>
        <v>3000</v>
      </c>
    </row>
    <row r="422" spans="1:10" s="37" customFormat="1" ht="31.5" x14ac:dyDescent="0.25">
      <c r="A422" s="621" t="s">
        <v>537</v>
      </c>
      <c r="B422" s="287" t="s">
        <v>52</v>
      </c>
      <c r="C422" s="70" t="s">
        <v>29</v>
      </c>
      <c r="D422" s="35" t="s">
        <v>32</v>
      </c>
      <c r="E422" s="262" t="s">
        <v>210</v>
      </c>
      <c r="F422" s="263" t="s">
        <v>10</v>
      </c>
      <c r="G422" s="264" t="s">
        <v>393</v>
      </c>
      <c r="H422" s="71" t="s">
        <v>16</v>
      </c>
      <c r="I422" s="437">
        <v>3000</v>
      </c>
    </row>
    <row r="423" spans="1:10" ht="31.5" x14ac:dyDescent="0.25">
      <c r="A423" s="99" t="s">
        <v>141</v>
      </c>
      <c r="B423" s="30" t="s">
        <v>52</v>
      </c>
      <c r="C423" s="28" t="s">
        <v>29</v>
      </c>
      <c r="D423" s="28" t="s">
        <v>32</v>
      </c>
      <c r="E423" s="220" t="s">
        <v>441</v>
      </c>
      <c r="F423" s="221" t="s">
        <v>383</v>
      </c>
      <c r="G423" s="222" t="s">
        <v>384</v>
      </c>
      <c r="H423" s="28"/>
      <c r="I423" s="432">
        <f>SUM(I428+I424)</f>
        <v>11936029</v>
      </c>
    </row>
    <row r="424" spans="1:10" s="500" customFormat="1" ht="63" x14ac:dyDescent="0.25">
      <c r="A424" s="103" t="s">
        <v>147</v>
      </c>
      <c r="B424" s="53" t="s">
        <v>52</v>
      </c>
      <c r="C424" s="2" t="s">
        <v>29</v>
      </c>
      <c r="D424" s="2" t="s">
        <v>32</v>
      </c>
      <c r="E424" s="259" t="s">
        <v>217</v>
      </c>
      <c r="F424" s="260" t="s">
        <v>383</v>
      </c>
      <c r="G424" s="261" t="s">
        <v>384</v>
      </c>
      <c r="H424" s="44"/>
      <c r="I424" s="433">
        <f>SUM(I425)</f>
        <v>82000</v>
      </c>
    </row>
    <row r="425" spans="1:10" s="500" customFormat="1" ht="31.5" x14ac:dyDescent="0.25">
      <c r="A425" s="103" t="s">
        <v>449</v>
      </c>
      <c r="B425" s="53" t="s">
        <v>52</v>
      </c>
      <c r="C425" s="2" t="s">
        <v>29</v>
      </c>
      <c r="D425" s="2" t="s">
        <v>32</v>
      </c>
      <c r="E425" s="259" t="s">
        <v>217</v>
      </c>
      <c r="F425" s="260" t="s">
        <v>10</v>
      </c>
      <c r="G425" s="261" t="s">
        <v>384</v>
      </c>
      <c r="H425" s="44"/>
      <c r="I425" s="433">
        <f>SUM(I426)</f>
        <v>82000</v>
      </c>
    </row>
    <row r="426" spans="1:10" s="500" customFormat="1" ht="15.75" x14ac:dyDescent="0.25">
      <c r="A426" s="615" t="s">
        <v>450</v>
      </c>
      <c r="B426" s="53" t="s">
        <v>52</v>
      </c>
      <c r="C426" s="2" t="s">
        <v>29</v>
      </c>
      <c r="D426" s="2" t="s">
        <v>32</v>
      </c>
      <c r="E426" s="259" t="s">
        <v>217</v>
      </c>
      <c r="F426" s="260" t="s">
        <v>10</v>
      </c>
      <c r="G426" s="261" t="s">
        <v>451</v>
      </c>
      <c r="H426" s="44"/>
      <c r="I426" s="433">
        <f>SUM(I427)</f>
        <v>82000</v>
      </c>
    </row>
    <row r="427" spans="1:10" s="500" customFormat="1" ht="31.5" x14ac:dyDescent="0.25">
      <c r="A427" s="616" t="s">
        <v>537</v>
      </c>
      <c r="B427" s="6" t="s">
        <v>52</v>
      </c>
      <c r="C427" s="2" t="s">
        <v>29</v>
      </c>
      <c r="D427" s="2" t="s">
        <v>32</v>
      </c>
      <c r="E427" s="223" t="s">
        <v>217</v>
      </c>
      <c r="F427" s="224" t="s">
        <v>10</v>
      </c>
      <c r="G427" s="225" t="s">
        <v>451</v>
      </c>
      <c r="H427" s="2" t="s">
        <v>16</v>
      </c>
      <c r="I427" s="435">
        <v>82000</v>
      </c>
    </row>
    <row r="428" spans="1:10" ht="63" x14ac:dyDescent="0.25">
      <c r="A428" s="61" t="s">
        <v>154</v>
      </c>
      <c r="B428" s="347" t="s">
        <v>52</v>
      </c>
      <c r="C428" s="2" t="s">
        <v>29</v>
      </c>
      <c r="D428" s="2" t="s">
        <v>32</v>
      </c>
      <c r="E428" s="223" t="s">
        <v>220</v>
      </c>
      <c r="F428" s="224" t="s">
        <v>383</v>
      </c>
      <c r="G428" s="225" t="s">
        <v>384</v>
      </c>
      <c r="H428" s="2"/>
      <c r="I428" s="433">
        <f>SUM(I429+I436)</f>
        <v>11854029</v>
      </c>
    </row>
    <row r="429" spans="1:10" ht="47.25" x14ac:dyDescent="0.25">
      <c r="A429" s="61" t="s">
        <v>462</v>
      </c>
      <c r="B429" s="347" t="s">
        <v>52</v>
      </c>
      <c r="C429" s="2" t="s">
        <v>29</v>
      </c>
      <c r="D429" s="2" t="s">
        <v>32</v>
      </c>
      <c r="E429" s="223" t="s">
        <v>220</v>
      </c>
      <c r="F429" s="224" t="s">
        <v>10</v>
      </c>
      <c r="G429" s="225" t="s">
        <v>384</v>
      </c>
      <c r="H429" s="2"/>
      <c r="I429" s="433">
        <f>SUM(I430+I432)</f>
        <v>10116039</v>
      </c>
    </row>
    <row r="430" spans="1:10" ht="35.25" customHeight="1" x14ac:dyDescent="0.25">
      <c r="A430" s="61" t="s">
        <v>155</v>
      </c>
      <c r="B430" s="347" t="s">
        <v>52</v>
      </c>
      <c r="C430" s="2" t="s">
        <v>29</v>
      </c>
      <c r="D430" s="2" t="s">
        <v>32</v>
      </c>
      <c r="E430" s="223" t="s">
        <v>220</v>
      </c>
      <c r="F430" s="224" t="s">
        <v>10</v>
      </c>
      <c r="G430" s="225" t="s">
        <v>463</v>
      </c>
      <c r="H430" s="2"/>
      <c r="I430" s="433">
        <f>SUM(I431)</f>
        <v>99395</v>
      </c>
    </row>
    <row r="431" spans="1:10" ht="63" x14ac:dyDescent="0.25">
      <c r="A431" s="101" t="s">
        <v>76</v>
      </c>
      <c r="B431" s="347" t="s">
        <v>52</v>
      </c>
      <c r="C431" s="2" t="s">
        <v>29</v>
      </c>
      <c r="D431" s="2" t="s">
        <v>32</v>
      </c>
      <c r="E431" s="223" t="s">
        <v>220</v>
      </c>
      <c r="F431" s="224" t="s">
        <v>10</v>
      </c>
      <c r="G431" s="225" t="s">
        <v>463</v>
      </c>
      <c r="H431" s="2" t="s">
        <v>13</v>
      </c>
      <c r="I431" s="435">
        <v>99395</v>
      </c>
    </row>
    <row r="432" spans="1:10" ht="31.5" x14ac:dyDescent="0.25">
      <c r="A432" s="61" t="s">
        <v>84</v>
      </c>
      <c r="B432" s="347" t="s">
        <v>52</v>
      </c>
      <c r="C432" s="44" t="s">
        <v>29</v>
      </c>
      <c r="D432" s="44" t="s">
        <v>32</v>
      </c>
      <c r="E432" s="259" t="s">
        <v>220</v>
      </c>
      <c r="F432" s="260" t="s">
        <v>10</v>
      </c>
      <c r="G432" s="261" t="s">
        <v>415</v>
      </c>
      <c r="H432" s="44"/>
      <c r="I432" s="433">
        <f>SUM(I433:I435)</f>
        <v>10016644</v>
      </c>
    </row>
    <row r="433" spans="1:9" ht="63" x14ac:dyDescent="0.25">
      <c r="A433" s="101" t="s">
        <v>76</v>
      </c>
      <c r="B433" s="347" t="s">
        <v>52</v>
      </c>
      <c r="C433" s="2" t="s">
        <v>29</v>
      </c>
      <c r="D433" s="2" t="s">
        <v>32</v>
      </c>
      <c r="E433" s="223" t="s">
        <v>220</v>
      </c>
      <c r="F433" s="224" t="s">
        <v>10</v>
      </c>
      <c r="G433" s="225" t="s">
        <v>415</v>
      </c>
      <c r="H433" s="2" t="s">
        <v>13</v>
      </c>
      <c r="I433" s="435">
        <v>8730924</v>
      </c>
    </row>
    <row r="434" spans="1:9" ht="31.5" x14ac:dyDescent="0.25">
      <c r="A434" s="616" t="s">
        <v>537</v>
      </c>
      <c r="B434" s="6" t="s">
        <v>52</v>
      </c>
      <c r="C434" s="2" t="s">
        <v>29</v>
      </c>
      <c r="D434" s="2" t="s">
        <v>32</v>
      </c>
      <c r="E434" s="223" t="s">
        <v>220</v>
      </c>
      <c r="F434" s="224" t="s">
        <v>10</v>
      </c>
      <c r="G434" s="225" t="s">
        <v>415</v>
      </c>
      <c r="H434" s="2" t="s">
        <v>16</v>
      </c>
      <c r="I434" s="505">
        <v>1281429</v>
      </c>
    </row>
    <row r="435" spans="1:9" ht="15.75" x14ac:dyDescent="0.25">
      <c r="A435" s="61" t="s">
        <v>18</v>
      </c>
      <c r="B435" s="347" t="s">
        <v>52</v>
      </c>
      <c r="C435" s="2" t="s">
        <v>29</v>
      </c>
      <c r="D435" s="2" t="s">
        <v>32</v>
      </c>
      <c r="E435" s="223" t="s">
        <v>220</v>
      </c>
      <c r="F435" s="224" t="s">
        <v>10</v>
      </c>
      <c r="G435" s="225" t="s">
        <v>415</v>
      </c>
      <c r="H435" s="2" t="s">
        <v>17</v>
      </c>
      <c r="I435" s="435">
        <v>4291</v>
      </c>
    </row>
    <row r="436" spans="1:9" ht="68.25" customHeight="1" x14ac:dyDescent="0.25">
      <c r="A436" s="61" t="s">
        <v>663</v>
      </c>
      <c r="B436" s="347" t="s">
        <v>52</v>
      </c>
      <c r="C436" s="2" t="s">
        <v>29</v>
      </c>
      <c r="D436" s="2" t="s">
        <v>32</v>
      </c>
      <c r="E436" s="223" t="s">
        <v>220</v>
      </c>
      <c r="F436" s="224" t="s">
        <v>12</v>
      </c>
      <c r="G436" s="225" t="s">
        <v>384</v>
      </c>
      <c r="H436" s="2"/>
      <c r="I436" s="433">
        <f>SUM(I437)</f>
        <v>1737990</v>
      </c>
    </row>
    <row r="437" spans="1:9" ht="31.5" x14ac:dyDescent="0.25">
      <c r="A437" s="61" t="s">
        <v>75</v>
      </c>
      <c r="B437" s="347" t="s">
        <v>52</v>
      </c>
      <c r="C437" s="2" t="s">
        <v>29</v>
      </c>
      <c r="D437" s="2" t="s">
        <v>32</v>
      </c>
      <c r="E437" s="223" t="s">
        <v>220</v>
      </c>
      <c r="F437" s="224" t="s">
        <v>12</v>
      </c>
      <c r="G437" s="225" t="s">
        <v>388</v>
      </c>
      <c r="H437" s="2"/>
      <c r="I437" s="433">
        <f>SUM(I438:I439)</f>
        <v>1737990</v>
      </c>
    </row>
    <row r="438" spans="1:9" ht="63" x14ac:dyDescent="0.25">
      <c r="A438" s="101" t="s">
        <v>76</v>
      </c>
      <c r="B438" s="347" t="s">
        <v>52</v>
      </c>
      <c r="C438" s="2" t="s">
        <v>29</v>
      </c>
      <c r="D438" s="2" t="s">
        <v>32</v>
      </c>
      <c r="E438" s="223" t="s">
        <v>220</v>
      </c>
      <c r="F438" s="224" t="s">
        <v>12</v>
      </c>
      <c r="G438" s="225" t="s">
        <v>388</v>
      </c>
      <c r="H438" s="2" t="s">
        <v>13</v>
      </c>
      <c r="I438" s="434">
        <v>1737990</v>
      </c>
    </row>
    <row r="439" spans="1:9" ht="31.5" hidden="1" x14ac:dyDescent="0.25">
      <c r="A439" s="621" t="s">
        <v>537</v>
      </c>
      <c r="B439" s="347" t="s">
        <v>52</v>
      </c>
      <c r="C439" s="2" t="s">
        <v>29</v>
      </c>
      <c r="D439" s="2" t="s">
        <v>32</v>
      </c>
      <c r="E439" s="223" t="s">
        <v>220</v>
      </c>
      <c r="F439" s="224" t="s">
        <v>12</v>
      </c>
      <c r="G439" s="225" t="s">
        <v>388</v>
      </c>
      <c r="H439" s="2" t="s">
        <v>16</v>
      </c>
      <c r="I439" s="434"/>
    </row>
    <row r="440" spans="1:9" s="655" customFormat="1" ht="47.25" x14ac:dyDescent="0.25">
      <c r="A440" s="102" t="s">
        <v>105</v>
      </c>
      <c r="B440" s="30" t="s">
        <v>52</v>
      </c>
      <c r="C440" s="28" t="s">
        <v>29</v>
      </c>
      <c r="D440" s="28" t="s">
        <v>32</v>
      </c>
      <c r="E440" s="220" t="s">
        <v>386</v>
      </c>
      <c r="F440" s="221" t="s">
        <v>383</v>
      </c>
      <c r="G440" s="222" t="s">
        <v>384</v>
      </c>
      <c r="H440" s="28"/>
      <c r="I440" s="432">
        <f>SUM(I441)</f>
        <v>0</v>
      </c>
    </row>
    <row r="441" spans="1:9" s="655" customFormat="1" ht="63" x14ac:dyDescent="0.25">
      <c r="A441" s="103" t="s">
        <v>116</v>
      </c>
      <c r="B441" s="53" t="s">
        <v>52</v>
      </c>
      <c r="C441" s="2" t="s">
        <v>29</v>
      </c>
      <c r="D441" s="2" t="s">
        <v>32</v>
      </c>
      <c r="E441" s="223" t="s">
        <v>183</v>
      </c>
      <c r="F441" s="224" t="s">
        <v>383</v>
      </c>
      <c r="G441" s="225" t="s">
        <v>384</v>
      </c>
      <c r="H441" s="44"/>
      <c r="I441" s="433">
        <f>SUM(I442)</f>
        <v>0</v>
      </c>
    </row>
    <row r="442" spans="1:9" s="655" customFormat="1" ht="47.25" x14ac:dyDescent="0.25">
      <c r="A442" s="103" t="s">
        <v>390</v>
      </c>
      <c r="B442" s="53" t="s">
        <v>52</v>
      </c>
      <c r="C442" s="2" t="s">
        <v>29</v>
      </c>
      <c r="D442" s="2" t="s">
        <v>32</v>
      </c>
      <c r="E442" s="223" t="s">
        <v>183</v>
      </c>
      <c r="F442" s="224" t="s">
        <v>10</v>
      </c>
      <c r="G442" s="225" t="s">
        <v>384</v>
      </c>
      <c r="H442" s="44"/>
      <c r="I442" s="433">
        <f>SUM(I443)</f>
        <v>0</v>
      </c>
    </row>
    <row r="443" spans="1:9" s="655" customFormat="1" ht="15.75" x14ac:dyDescent="0.25">
      <c r="A443" s="103" t="s">
        <v>107</v>
      </c>
      <c r="B443" s="53" t="s">
        <v>52</v>
      </c>
      <c r="C443" s="2" t="s">
        <v>29</v>
      </c>
      <c r="D443" s="2" t="s">
        <v>32</v>
      </c>
      <c r="E443" s="223" t="s">
        <v>183</v>
      </c>
      <c r="F443" s="224" t="s">
        <v>10</v>
      </c>
      <c r="G443" s="225" t="s">
        <v>389</v>
      </c>
      <c r="H443" s="44"/>
      <c r="I443" s="433">
        <f>SUM(I444)</f>
        <v>0</v>
      </c>
    </row>
    <row r="444" spans="1:9" s="655" customFormat="1" ht="31.5" x14ac:dyDescent="0.25">
      <c r="A444" s="616" t="s">
        <v>537</v>
      </c>
      <c r="B444" s="6" t="s">
        <v>52</v>
      </c>
      <c r="C444" s="2" t="s">
        <v>29</v>
      </c>
      <c r="D444" s="2" t="s">
        <v>32</v>
      </c>
      <c r="E444" s="223" t="s">
        <v>183</v>
      </c>
      <c r="F444" s="224" t="s">
        <v>10</v>
      </c>
      <c r="G444" s="225" t="s">
        <v>389</v>
      </c>
      <c r="H444" s="2" t="s">
        <v>16</v>
      </c>
      <c r="I444" s="435"/>
    </row>
    <row r="445" spans="1:9" s="37" customFormat="1" ht="63" x14ac:dyDescent="0.25">
      <c r="A445" s="102" t="s">
        <v>128</v>
      </c>
      <c r="B445" s="30" t="s">
        <v>52</v>
      </c>
      <c r="C445" s="28" t="s">
        <v>29</v>
      </c>
      <c r="D445" s="42" t="s">
        <v>32</v>
      </c>
      <c r="E445" s="232" t="s">
        <v>199</v>
      </c>
      <c r="F445" s="233" t="s">
        <v>383</v>
      </c>
      <c r="G445" s="234" t="s">
        <v>384</v>
      </c>
      <c r="H445" s="28"/>
      <c r="I445" s="432">
        <f>SUM(I446)</f>
        <v>28700</v>
      </c>
    </row>
    <row r="446" spans="1:9" s="37" customFormat="1" ht="110.25" x14ac:dyDescent="0.25">
      <c r="A446" s="103" t="s">
        <v>144</v>
      </c>
      <c r="B446" s="53" t="s">
        <v>52</v>
      </c>
      <c r="C446" s="2" t="s">
        <v>29</v>
      </c>
      <c r="D446" s="35" t="s">
        <v>32</v>
      </c>
      <c r="E446" s="262" t="s">
        <v>201</v>
      </c>
      <c r="F446" s="263" t="s">
        <v>383</v>
      </c>
      <c r="G446" s="264" t="s">
        <v>384</v>
      </c>
      <c r="H446" s="2"/>
      <c r="I446" s="433">
        <f>SUM(I447)</f>
        <v>28700</v>
      </c>
    </row>
    <row r="447" spans="1:9" s="37" customFormat="1" ht="47.25" x14ac:dyDescent="0.25">
      <c r="A447" s="103" t="s">
        <v>403</v>
      </c>
      <c r="B447" s="53" t="s">
        <v>52</v>
      </c>
      <c r="C447" s="2" t="s">
        <v>29</v>
      </c>
      <c r="D447" s="35" t="s">
        <v>32</v>
      </c>
      <c r="E447" s="262" t="s">
        <v>201</v>
      </c>
      <c r="F447" s="263" t="s">
        <v>10</v>
      </c>
      <c r="G447" s="264" t="s">
        <v>384</v>
      </c>
      <c r="H447" s="2"/>
      <c r="I447" s="433">
        <f>SUM(I448)</f>
        <v>28700</v>
      </c>
    </row>
    <row r="448" spans="1:9" s="37" customFormat="1" ht="31.5" x14ac:dyDescent="0.25">
      <c r="A448" s="61" t="s">
        <v>99</v>
      </c>
      <c r="B448" s="347" t="s">
        <v>52</v>
      </c>
      <c r="C448" s="2" t="s">
        <v>29</v>
      </c>
      <c r="D448" s="35" t="s">
        <v>32</v>
      </c>
      <c r="E448" s="262" t="s">
        <v>201</v>
      </c>
      <c r="F448" s="263" t="s">
        <v>10</v>
      </c>
      <c r="G448" s="264" t="s">
        <v>404</v>
      </c>
      <c r="H448" s="2"/>
      <c r="I448" s="433">
        <f>SUM(I449)</f>
        <v>28700</v>
      </c>
    </row>
    <row r="449" spans="1:10" s="37" customFormat="1" ht="31.5" x14ac:dyDescent="0.25">
      <c r="A449" s="616" t="s">
        <v>537</v>
      </c>
      <c r="B449" s="6" t="s">
        <v>52</v>
      </c>
      <c r="C449" s="2" t="s">
        <v>29</v>
      </c>
      <c r="D449" s="35" t="s">
        <v>32</v>
      </c>
      <c r="E449" s="262" t="s">
        <v>201</v>
      </c>
      <c r="F449" s="263" t="s">
        <v>10</v>
      </c>
      <c r="G449" s="264" t="s">
        <v>404</v>
      </c>
      <c r="H449" s="2" t="s">
        <v>16</v>
      </c>
      <c r="I449" s="434">
        <v>28700</v>
      </c>
    </row>
    <row r="450" spans="1:10" s="37" customFormat="1" ht="15.75" x14ac:dyDescent="0.25">
      <c r="A450" s="113" t="s">
        <v>37</v>
      </c>
      <c r="B450" s="19" t="s">
        <v>52</v>
      </c>
      <c r="C450" s="19">
        <v>10</v>
      </c>
      <c r="D450" s="19"/>
      <c r="E450" s="288"/>
      <c r="F450" s="289"/>
      <c r="G450" s="290"/>
      <c r="H450" s="15"/>
      <c r="I450" s="430">
        <f>SUM(I451+I484)</f>
        <v>12891574</v>
      </c>
      <c r="J450" s="504">
        <v>12392751</v>
      </c>
    </row>
    <row r="451" spans="1:10" s="37" customFormat="1" ht="15.75" x14ac:dyDescent="0.25">
      <c r="A451" s="109" t="s">
        <v>41</v>
      </c>
      <c r="B451" s="26" t="s">
        <v>52</v>
      </c>
      <c r="C451" s="26">
        <v>10</v>
      </c>
      <c r="D451" s="22" t="s">
        <v>15</v>
      </c>
      <c r="E451" s="268"/>
      <c r="F451" s="269"/>
      <c r="G451" s="270"/>
      <c r="H451" s="22"/>
      <c r="I451" s="431">
        <f>SUM(I452)</f>
        <v>10906482</v>
      </c>
    </row>
    <row r="452" spans="1:10" ht="31.5" x14ac:dyDescent="0.25">
      <c r="A452" s="102" t="s">
        <v>141</v>
      </c>
      <c r="B452" s="30" t="s">
        <v>52</v>
      </c>
      <c r="C452" s="30">
        <v>10</v>
      </c>
      <c r="D452" s="28" t="s">
        <v>15</v>
      </c>
      <c r="E452" s="220" t="s">
        <v>441</v>
      </c>
      <c r="F452" s="221" t="s">
        <v>383</v>
      </c>
      <c r="G452" s="222" t="s">
        <v>384</v>
      </c>
      <c r="H452" s="28"/>
      <c r="I452" s="432">
        <f>SUM(I453,I474)</f>
        <v>10906482</v>
      </c>
    </row>
    <row r="453" spans="1:10" ht="47.25" x14ac:dyDescent="0.25">
      <c r="A453" s="101" t="s">
        <v>142</v>
      </c>
      <c r="B453" s="347" t="s">
        <v>52</v>
      </c>
      <c r="C453" s="347">
        <v>10</v>
      </c>
      <c r="D453" s="2" t="s">
        <v>15</v>
      </c>
      <c r="E453" s="223" t="s">
        <v>215</v>
      </c>
      <c r="F453" s="224" t="s">
        <v>383</v>
      </c>
      <c r="G453" s="225" t="s">
        <v>384</v>
      </c>
      <c r="H453" s="2"/>
      <c r="I453" s="433">
        <f>SUM(I454+I464)</f>
        <v>10527901</v>
      </c>
    </row>
    <row r="454" spans="1:10" ht="15.75" x14ac:dyDescent="0.25">
      <c r="A454" s="101" t="s">
        <v>442</v>
      </c>
      <c r="B454" s="347" t="s">
        <v>52</v>
      </c>
      <c r="C454" s="347">
        <v>10</v>
      </c>
      <c r="D454" s="2" t="s">
        <v>15</v>
      </c>
      <c r="E454" s="223" t="s">
        <v>215</v>
      </c>
      <c r="F454" s="224" t="s">
        <v>10</v>
      </c>
      <c r="G454" s="225" t="s">
        <v>384</v>
      </c>
      <c r="H454" s="2"/>
      <c r="I454" s="433">
        <f>SUM(I455+I457+I460+I462)</f>
        <v>1094820</v>
      </c>
    </row>
    <row r="455" spans="1:10" ht="31.5" x14ac:dyDescent="0.25">
      <c r="A455" s="101" t="s">
        <v>544</v>
      </c>
      <c r="B455" s="347" t="s">
        <v>52</v>
      </c>
      <c r="C455" s="347">
        <v>10</v>
      </c>
      <c r="D455" s="2" t="s">
        <v>15</v>
      </c>
      <c r="E455" s="223" t="s">
        <v>215</v>
      </c>
      <c r="F455" s="224" t="s">
        <v>10</v>
      </c>
      <c r="G455" s="225" t="s">
        <v>543</v>
      </c>
      <c r="H455" s="2"/>
      <c r="I455" s="433">
        <f>SUM(I456)</f>
        <v>8466</v>
      </c>
    </row>
    <row r="456" spans="1:10" ht="15.75" x14ac:dyDescent="0.25">
      <c r="A456" s="61" t="s">
        <v>40</v>
      </c>
      <c r="B456" s="347" t="s">
        <v>52</v>
      </c>
      <c r="C456" s="347">
        <v>10</v>
      </c>
      <c r="D456" s="2" t="s">
        <v>15</v>
      </c>
      <c r="E456" s="223" t="s">
        <v>215</v>
      </c>
      <c r="F456" s="224" t="s">
        <v>10</v>
      </c>
      <c r="G456" s="225" t="s">
        <v>543</v>
      </c>
      <c r="H456" s="2" t="s">
        <v>39</v>
      </c>
      <c r="I456" s="435">
        <v>8466</v>
      </c>
    </row>
    <row r="457" spans="1:10" ht="63.75" customHeight="1" x14ac:dyDescent="0.25">
      <c r="A457" s="61" t="s">
        <v>96</v>
      </c>
      <c r="B457" s="347" t="s">
        <v>52</v>
      </c>
      <c r="C457" s="347">
        <v>10</v>
      </c>
      <c r="D457" s="2" t="s">
        <v>15</v>
      </c>
      <c r="E457" s="223" t="s">
        <v>215</v>
      </c>
      <c r="F457" s="224" t="s">
        <v>10</v>
      </c>
      <c r="G457" s="225" t="s">
        <v>477</v>
      </c>
      <c r="H457" s="2"/>
      <c r="I457" s="433">
        <f>SUM(I458:I459)</f>
        <v>1019070</v>
      </c>
    </row>
    <row r="458" spans="1:10" ht="31.5" x14ac:dyDescent="0.25">
      <c r="A458" s="616" t="s">
        <v>537</v>
      </c>
      <c r="B458" s="6" t="s">
        <v>52</v>
      </c>
      <c r="C458" s="347">
        <v>10</v>
      </c>
      <c r="D458" s="2" t="s">
        <v>15</v>
      </c>
      <c r="E458" s="223" t="s">
        <v>215</v>
      </c>
      <c r="F458" s="224" t="s">
        <v>10</v>
      </c>
      <c r="G458" s="225" t="s">
        <v>477</v>
      </c>
      <c r="H458" s="2" t="s">
        <v>16</v>
      </c>
      <c r="I458" s="435">
        <v>5070</v>
      </c>
    </row>
    <row r="459" spans="1:10" ht="15.75" x14ac:dyDescent="0.25">
      <c r="A459" s="61" t="s">
        <v>40</v>
      </c>
      <c r="B459" s="347" t="s">
        <v>52</v>
      </c>
      <c r="C459" s="347">
        <v>10</v>
      </c>
      <c r="D459" s="2" t="s">
        <v>15</v>
      </c>
      <c r="E459" s="223" t="s">
        <v>215</v>
      </c>
      <c r="F459" s="224" t="s">
        <v>10</v>
      </c>
      <c r="G459" s="225" t="s">
        <v>477</v>
      </c>
      <c r="H459" s="2" t="s">
        <v>39</v>
      </c>
      <c r="I459" s="435">
        <v>1014000</v>
      </c>
    </row>
    <row r="460" spans="1:10" ht="31.5" x14ac:dyDescent="0.25">
      <c r="A460" s="61" t="s">
        <v>446</v>
      </c>
      <c r="B460" s="347" t="s">
        <v>52</v>
      </c>
      <c r="C460" s="347">
        <v>10</v>
      </c>
      <c r="D460" s="2" t="s">
        <v>15</v>
      </c>
      <c r="E460" s="223" t="s">
        <v>215</v>
      </c>
      <c r="F460" s="224" t="s">
        <v>10</v>
      </c>
      <c r="G460" s="225" t="s">
        <v>447</v>
      </c>
      <c r="H460" s="2"/>
      <c r="I460" s="433">
        <f>SUM(I461)</f>
        <v>67284</v>
      </c>
    </row>
    <row r="461" spans="1:10" ht="15.75" x14ac:dyDescent="0.25">
      <c r="A461" s="61" t="s">
        <v>40</v>
      </c>
      <c r="B461" s="347" t="s">
        <v>52</v>
      </c>
      <c r="C461" s="347">
        <v>10</v>
      </c>
      <c r="D461" s="2" t="s">
        <v>15</v>
      </c>
      <c r="E461" s="223" t="s">
        <v>215</v>
      </c>
      <c r="F461" s="224" t="s">
        <v>10</v>
      </c>
      <c r="G461" s="225" t="s">
        <v>447</v>
      </c>
      <c r="H461" s="2" t="s">
        <v>39</v>
      </c>
      <c r="I461" s="435">
        <v>67284</v>
      </c>
    </row>
    <row r="462" spans="1:10" s="562" customFormat="1" ht="31.5" hidden="1" x14ac:dyDescent="0.25">
      <c r="A462" s="61" t="s">
        <v>628</v>
      </c>
      <c r="B462" s="563" t="s">
        <v>52</v>
      </c>
      <c r="C462" s="563">
        <v>10</v>
      </c>
      <c r="D462" s="2" t="s">
        <v>15</v>
      </c>
      <c r="E462" s="223" t="s">
        <v>215</v>
      </c>
      <c r="F462" s="224" t="s">
        <v>10</v>
      </c>
      <c r="G462" s="225" t="s">
        <v>744</v>
      </c>
      <c r="H462" s="2"/>
      <c r="I462" s="433">
        <f>SUM(I463)</f>
        <v>0</v>
      </c>
    </row>
    <row r="463" spans="1:10" s="562" customFormat="1" ht="15.75" hidden="1" x14ac:dyDescent="0.25">
      <c r="A463" s="61" t="s">
        <v>40</v>
      </c>
      <c r="B463" s="563" t="s">
        <v>52</v>
      </c>
      <c r="C463" s="563">
        <v>10</v>
      </c>
      <c r="D463" s="2" t="s">
        <v>15</v>
      </c>
      <c r="E463" s="223" t="s">
        <v>215</v>
      </c>
      <c r="F463" s="224" t="s">
        <v>10</v>
      </c>
      <c r="G463" s="225" t="s">
        <v>744</v>
      </c>
      <c r="H463" s="2" t="s">
        <v>39</v>
      </c>
      <c r="I463" s="435"/>
    </row>
    <row r="464" spans="1:10" ht="15.75" x14ac:dyDescent="0.25">
      <c r="A464" s="61" t="s">
        <v>452</v>
      </c>
      <c r="B464" s="347" t="s">
        <v>52</v>
      </c>
      <c r="C464" s="347">
        <v>10</v>
      </c>
      <c r="D464" s="2" t="s">
        <v>15</v>
      </c>
      <c r="E464" s="223" t="s">
        <v>215</v>
      </c>
      <c r="F464" s="224" t="s">
        <v>12</v>
      </c>
      <c r="G464" s="225" t="s">
        <v>384</v>
      </c>
      <c r="H464" s="2"/>
      <c r="I464" s="433">
        <f>SUM(I465+I467+I470+I472)</f>
        <v>9433081</v>
      </c>
    </row>
    <row r="465" spans="1:9" ht="31.5" x14ac:dyDescent="0.25">
      <c r="A465" s="101" t="s">
        <v>544</v>
      </c>
      <c r="B465" s="347" t="s">
        <v>52</v>
      </c>
      <c r="C465" s="347">
        <v>10</v>
      </c>
      <c r="D465" s="2" t="s">
        <v>15</v>
      </c>
      <c r="E465" s="223" t="s">
        <v>215</v>
      </c>
      <c r="F465" s="224" t="s">
        <v>12</v>
      </c>
      <c r="G465" s="225" t="s">
        <v>543</v>
      </c>
      <c r="H465" s="2"/>
      <c r="I465" s="433">
        <f>SUM(I466)</f>
        <v>51154</v>
      </c>
    </row>
    <row r="466" spans="1:9" ht="15.75" x14ac:dyDescent="0.25">
      <c r="A466" s="61" t="s">
        <v>40</v>
      </c>
      <c r="B466" s="347" t="s">
        <v>52</v>
      </c>
      <c r="C466" s="347">
        <v>10</v>
      </c>
      <c r="D466" s="2" t="s">
        <v>15</v>
      </c>
      <c r="E466" s="223" t="s">
        <v>215</v>
      </c>
      <c r="F466" s="224" t="s">
        <v>12</v>
      </c>
      <c r="G466" s="225" t="s">
        <v>543</v>
      </c>
      <c r="H466" s="2" t="s">
        <v>39</v>
      </c>
      <c r="I466" s="435">
        <v>51154</v>
      </c>
    </row>
    <row r="467" spans="1:9" ht="80.25" customHeight="1" x14ac:dyDescent="0.25">
      <c r="A467" s="61" t="s">
        <v>96</v>
      </c>
      <c r="B467" s="347" t="s">
        <v>52</v>
      </c>
      <c r="C467" s="347">
        <v>10</v>
      </c>
      <c r="D467" s="2" t="s">
        <v>15</v>
      </c>
      <c r="E467" s="223" t="s">
        <v>215</v>
      </c>
      <c r="F467" s="224" t="s">
        <v>12</v>
      </c>
      <c r="G467" s="225" t="s">
        <v>477</v>
      </c>
      <c r="H467" s="2"/>
      <c r="I467" s="433">
        <f>SUM(I468:I469)</f>
        <v>8967345</v>
      </c>
    </row>
    <row r="468" spans="1:9" ht="31.5" x14ac:dyDescent="0.25">
      <c r="A468" s="616" t="s">
        <v>537</v>
      </c>
      <c r="B468" s="6" t="s">
        <v>52</v>
      </c>
      <c r="C468" s="347">
        <v>10</v>
      </c>
      <c r="D468" s="2" t="s">
        <v>15</v>
      </c>
      <c r="E468" s="223" t="s">
        <v>215</v>
      </c>
      <c r="F468" s="224" t="s">
        <v>12</v>
      </c>
      <c r="G468" s="225" t="s">
        <v>477</v>
      </c>
      <c r="H468" s="2" t="s">
        <v>16</v>
      </c>
      <c r="I468" s="435">
        <v>44837</v>
      </c>
    </row>
    <row r="469" spans="1:9" ht="15.75" x14ac:dyDescent="0.25">
      <c r="A469" s="61" t="s">
        <v>40</v>
      </c>
      <c r="B469" s="347" t="s">
        <v>52</v>
      </c>
      <c r="C469" s="347">
        <v>10</v>
      </c>
      <c r="D469" s="2" t="s">
        <v>15</v>
      </c>
      <c r="E469" s="223" t="s">
        <v>215</v>
      </c>
      <c r="F469" s="224" t="s">
        <v>12</v>
      </c>
      <c r="G469" s="225" t="s">
        <v>477</v>
      </c>
      <c r="H469" s="2" t="s">
        <v>39</v>
      </c>
      <c r="I469" s="435">
        <v>8922508</v>
      </c>
    </row>
    <row r="470" spans="1:9" ht="31.5" x14ac:dyDescent="0.25">
      <c r="A470" s="61" t="s">
        <v>446</v>
      </c>
      <c r="B470" s="347" t="s">
        <v>52</v>
      </c>
      <c r="C470" s="347">
        <v>10</v>
      </c>
      <c r="D470" s="2" t="s">
        <v>15</v>
      </c>
      <c r="E470" s="223" t="s">
        <v>215</v>
      </c>
      <c r="F470" s="224" t="s">
        <v>12</v>
      </c>
      <c r="G470" s="225" t="s">
        <v>447</v>
      </c>
      <c r="H470" s="2"/>
      <c r="I470" s="433">
        <f>SUM(I471)</f>
        <v>414582</v>
      </c>
    </row>
    <row r="471" spans="1:9" ht="15.75" x14ac:dyDescent="0.25">
      <c r="A471" s="61" t="s">
        <v>40</v>
      </c>
      <c r="B471" s="347" t="s">
        <v>52</v>
      </c>
      <c r="C471" s="347">
        <v>10</v>
      </c>
      <c r="D471" s="2" t="s">
        <v>15</v>
      </c>
      <c r="E471" s="223" t="s">
        <v>215</v>
      </c>
      <c r="F471" s="224" t="s">
        <v>12</v>
      </c>
      <c r="G471" s="225" t="s">
        <v>447</v>
      </c>
      <c r="H471" s="2" t="s">
        <v>39</v>
      </c>
      <c r="I471" s="435">
        <v>414582</v>
      </c>
    </row>
    <row r="472" spans="1:9" ht="31.5" hidden="1" x14ac:dyDescent="0.25">
      <c r="A472" s="410" t="s">
        <v>628</v>
      </c>
      <c r="B472" s="347" t="s">
        <v>52</v>
      </c>
      <c r="C472" s="347">
        <v>10</v>
      </c>
      <c r="D472" s="2" t="s">
        <v>15</v>
      </c>
      <c r="E472" s="223" t="s">
        <v>215</v>
      </c>
      <c r="F472" s="224" t="s">
        <v>12</v>
      </c>
      <c r="G472" s="261" t="s">
        <v>627</v>
      </c>
      <c r="H472" s="2"/>
      <c r="I472" s="433">
        <f>SUM(I473)</f>
        <v>0</v>
      </c>
    </row>
    <row r="473" spans="1:9" ht="15.75" hidden="1" x14ac:dyDescent="0.25">
      <c r="A473" s="61" t="s">
        <v>40</v>
      </c>
      <c r="B473" s="347" t="s">
        <v>52</v>
      </c>
      <c r="C473" s="347">
        <v>10</v>
      </c>
      <c r="D473" s="2" t="s">
        <v>15</v>
      </c>
      <c r="E473" s="223" t="s">
        <v>215</v>
      </c>
      <c r="F473" s="224" t="s">
        <v>12</v>
      </c>
      <c r="G473" s="261" t="s">
        <v>627</v>
      </c>
      <c r="H473" s="2" t="s">
        <v>39</v>
      </c>
      <c r="I473" s="435"/>
    </row>
    <row r="474" spans="1:9" ht="65.25" customHeight="1" x14ac:dyDescent="0.25">
      <c r="A474" s="61" t="s">
        <v>146</v>
      </c>
      <c r="B474" s="347" t="s">
        <v>52</v>
      </c>
      <c r="C474" s="347">
        <v>10</v>
      </c>
      <c r="D474" s="2" t="s">
        <v>15</v>
      </c>
      <c r="E474" s="223" t="s">
        <v>216</v>
      </c>
      <c r="F474" s="224" t="s">
        <v>383</v>
      </c>
      <c r="G474" s="225" t="s">
        <v>384</v>
      </c>
      <c r="H474" s="2"/>
      <c r="I474" s="433">
        <f>SUM(I475)</f>
        <v>378581</v>
      </c>
    </row>
    <row r="475" spans="1:9" ht="31.5" x14ac:dyDescent="0.25">
      <c r="A475" s="61" t="s">
        <v>455</v>
      </c>
      <c r="B475" s="347" t="s">
        <v>52</v>
      </c>
      <c r="C475" s="347">
        <v>10</v>
      </c>
      <c r="D475" s="2" t="s">
        <v>15</v>
      </c>
      <c r="E475" s="223" t="s">
        <v>216</v>
      </c>
      <c r="F475" s="224" t="s">
        <v>10</v>
      </c>
      <c r="G475" s="225" t="s">
        <v>384</v>
      </c>
      <c r="H475" s="2"/>
      <c r="I475" s="433">
        <f>SUM(I476+I478+I480+I482)</f>
        <v>378581</v>
      </c>
    </row>
    <row r="476" spans="1:9" ht="31.5" x14ac:dyDescent="0.25">
      <c r="A476" s="101" t="s">
        <v>544</v>
      </c>
      <c r="B476" s="347" t="s">
        <v>52</v>
      </c>
      <c r="C476" s="347">
        <v>10</v>
      </c>
      <c r="D476" s="2" t="s">
        <v>15</v>
      </c>
      <c r="E476" s="223" t="s">
        <v>216</v>
      </c>
      <c r="F476" s="224" t="s">
        <v>10</v>
      </c>
      <c r="G476" s="225" t="s">
        <v>543</v>
      </c>
      <c r="H476" s="2"/>
      <c r="I476" s="433">
        <f>SUM(I477)</f>
        <v>2124</v>
      </c>
    </row>
    <row r="477" spans="1:9" ht="31.5" x14ac:dyDescent="0.25">
      <c r="A477" s="101" t="s">
        <v>930</v>
      </c>
      <c r="B477" s="347" t="s">
        <v>52</v>
      </c>
      <c r="C477" s="347">
        <v>10</v>
      </c>
      <c r="D477" s="2" t="s">
        <v>15</v>
      </c>
      <c r="E477" s="223" t="s">
        <v>216</v>
      </c>
      <c r="F477" s="224" t="s">
        <v>10</v>
      </c>
      <c r="G477" s="225" t="s">
        <v>543</v>
      </c>
      <c r="H477" s="2" t="s">
        <v>931</v>
      </c>
      <c r="I477" s="435">
        <v>2124</v>
      </c>
    </row>
    <row r="478" spans="1:9" ht="65.25" customHeight="1" x14ac:dyDescent="0.25">
      <c r="A478" s="61" t="s">
        <v>96</v>
      </c>
      <c r="B478" s="347" t="s">
        <v>52</v>
      </c>
      <c r="C478" s="347">
        <v>10</v>
      </c>
      <c r="D478" s="2" t="s">
        <v>15</v>
      </c>
      <c r="E478" s="223" t="s">
        <v>216</v>
      </c>
      <c r="F478" s="305" t="s">
        <v>10</v>
      </c>
      <c r="G478" s="225" t="s">
        <v>477</v>
      </c>
      <c r="H478" s="2"/>
      <c r="I478" s="433">
        <f>SUM(I479)</f>
        <v>359500</v>
      </c>
    </row>
    <row r="479" spans="1:9" ht="31.5" x14ac:dyDescent="0.25">
      <c r="A479" s="101" t="s">
        <v>930</v>
      </c>
      <c r="B479" s="347" t="s">
        <v>52</v>
      </c>
      <c r="C479" s="347">
        <v>10</v>
      </c>
      <c r="D479" s="2" t="s">
        <v>15</v>
      </c>
      <c r="E479" s="223" t="s">
        <v>216</v>
      </c>
      <c r="F479" s="306" t="s">
        <v>10</v>
      </c>
      <c r="G479" s="225" t="s">
        <v>477</v>
      </c>
      <c r="H479" s="2" t="s">
        <v>931</v>
      </c>
      <c r="I479" s="435">
        <v>359500</v>
      </c>
    </row>
    <row r="480" spans="1:9" ht="31.5" x14ac:dyDescent="0.25">
      <c r="A480" s="61" t="s">
        <v>446</v>
      </c>
      <c r="B480" s="347" t="s">
        <v>52</v>
      </c>
      <c r="C480" s="347">
        <v>10</v>
      </c>
      <c r="D480" s="2" t="s">
        <v>15</v>
      </c>
      <c r="E480" s="223" t="s">
        <v>216</v>
      </c>
      <c r="F480" s="224" t="s">
        <v>10</v>
      </c>
      <c r="G480" s="225" t="s">
        <v>447</v>
      </c>
      <c r="H480" s="2"/>
      <c r="I480" s="433">
        <f>SUM(I481)</f>
        <v>16957</v>
      </c>
    </row>
    <row r="481" spans="1:11" ht="31.5" x14ac:dyDescent="0.25">
      <c r="A481" s="101" t="s">
        <v>930</v>
      </c>
      <c r="B481" s="347" t="s">
        <v>52</v>
      </c>
      <c r="C481" s="347">
        <v>10</v>
      </c>
      <c r="D481" s="2" t="s">
        <v>15</v>
      </c>
      <c r="E481" s="223" t="s">
        <v>216</v>
      </c>
      <c r="F481" s="224" t="s">
        <v>10</v>
      </c>
      <c r="G481" s="225" t="s">
        <v>447</v>
      </c>
      <c r="H481" s="2" t="s">
        <v>931</v>
      </c>
      <c r="I481" s="435">
        <v>16957</v>
      </c>
    </row>
    <row r="482" spans="1:11" s="562" customFormat="1" ht="31.5" hidden="1" x14ac:dyDescent="0.25">
      <c r="A482" s="410" t="s">
        <v>628</v>
      </c>
      <c r="B482" s="563" t="s">
        <v>52</v>
      </c>
      <c r="C482" s="563">
        <v>10</v>
      </c>
      <c r="D482" s="2" t="s">
        <v>15</v>
      </c>
      <c r="E482" s="223" t="s">
        <v>216</v>
      </c>
      <c r="F482" s="224" t="s">
        <v>10</v>
      </c>
      <c r="G482" s="261" t="s">
        <v>627</v>
      </c>
      <c r="H482" s="2"/>
      <c r="I482" s="433">
        <f>SUM(I483)</f>
        <v>0</v>
      </c>
    </row>
    <row r="483" spans="1:11" s="562" customFormat="1" ht="15.75" hidden="1" x14ac:dyDescent="0.25">
      <c r="A483" s="61" t="s">
        <v>40</v>
      </c>
      <c r="B483" s="563" t="s">
        <v>52</v>
      </c>
      <c r="C483" s="563">
        <v>10</v>
      </c>
      <c r="D483" s="2" t="s">
        <v>15</v>
      </c>
      <c r="E483" s="223" t="s">
        <v>216</v>
      </c>
      <c r="F483" s="224" t="s">
        <v>10</v>
      </c>
      <c r="G483" s="261" t="s">
        <v>627</v>
      </c>
      <c r="H483" s="2" t="s">
        <v>39</v>
      </c>
      <c r="I483" s="435"/>
    </row>
    <row r="484" spans="1:11" ht="15.75" x14ac:dyDescent="0.25">
      <c r="A484" s="109" t="s">
        <v>42</v>
      </c>
      <c r="B484" s="26" t="s">
        <v>52</v>
      </c>
      <c r="C484" s="26">
        <v>10</v>
      </c>
      <c r="D484" s="22" t="s">
        <v>20</v>
      </c>
      <c r="E484" s="268"/>
      <c r="F484" s="269"/>
      <c r="G484" s="270"/>
      <c r="H484" s="22"/>
      <c r="I484" s="431">
        <f>SUM(I485)</f>
        <v>1985092</v>
      </c>
    </row>
    <row r="485" spans="1:11" ht="31.5" x14ac:dyDescent="0.25">
      <c r="A485" s="102" t="s">
        <v>163</v>
      </c>
      <c r="B485" s="30" t="s">
        <v>52</v>
      </c>
      <c r="C485" s="30">
        <v>10</v>
      </c>
      <c r="D485" s="28" t="s">
        <v>20</v>
      </c>
      <c r="E485" s="220" t="s">
        <v>441</v>
      </c>
      <c r="F485" s="221" t="s">
        <v>383</v>
      </c>
      <c r="G485" s="222" t="s">
        <v>384</v>
      </c>
      <c r="H485" s="28"/>
      <c r="I485" s="432">
        <f>SUM(I486)</f>
        <v>1985092</v>
      </c>
    </row>
    <row r="486" spans="1:11" ht="47.25" x14ac:dyDescent="0.25">
      <c r="A486" s="61" t="s">
        <v>164</v>
      </c>
      <c r="B486" s="347" t="s">
        <v>52</v>
      </c>
      <c r="C486" s="347">
        <v>10</v>
      </c>
      <c r="D486" s="2" t="s">
        <v>20</v>
      </c>
      <c r="E486" s="223" t="s">
        <v>215</v>
      </c>
      <c r="F486" s="224" t="s">
        <v>383</v>
      </c>
      <c r="G486" s="225" t="s">
        <v>384</v>
      </c>
      <c r="H486" s="2"/>
      <c r="I486" s="433">
        <f>SUM(I487)</f>
        <v>1985092</v>
      </c>
    </row>
    <row r="487" spans="1:11" ht="15.75" x14ac:dyDescent="0.25">
      <c r="A487" s="61" t="s">
        <v>442</v>
      </c>
      <c r="B487" s="347" t="s">
        <v>52</v>
      </c>
      <c r="C487" s="6">
        <v>10</v>
      </c>
      <c r="D487" s="2" t="s">
        <v>20</v>
      </c>
      <c r="E487" s="223" t="s">
        <v>215</v>
      </c>
      <c r="F487" s="224" t="s">
        <v>10</v>
      </c>
      <c r="G487" s="225" t="s">
        <v>384</v>
      </c>
      <c r="H487" s="2"/>
      <c r="I487" s="433">
        <f>SUM(I488)</f>
        <v>1985092</v>
      </c>
    </row>
    <row r="488" spans="1:11" ht="15.75" x14ac:dyDescent="0.25">
      <c r="A488" s="101" t="s">
        <v>165</v>
      </c>
      <c r="B488" s="347" t="s">
        <v>52</v>
      </c>
      <c r="C488" s="347">
        <v>10</v>
      </c>
      <c r="D488" s="2" t="s">
        <v>20</v>
      </c>
      <c r="E488" s="223" t="s">
        <v>215</v>
      </c>
      <c r="F488" s="224" t="s">
        <v>10</v>
      </c>
      <c r="G488" s="225" t="s">
        <v>484</v>
      </c>
      <c r="H488" s="2"/>
      <c r="I488" s="433">
        <f>SUM(I489:I489)</f>
        <v>1985092</v>
      </c>
    </row>
    <row r="489" spans="1:11" ht="15.75" x14ac:dyDescent="0.25">
      <c r="A489" s="61" t="s">
        <v>40</v>
      </c>
      <c r="B489" s="347" t="s">
        <v>52</v>
      </c>
      <c r="C489" s="347">
        <v>10</v>
      </c>
      <c r="D489" s="2" t="s">
        <v>20</v>
      </c>
      <c r="E489" s="223" t="s">
        <v>215</v>
      </c>
      <c r="F489" s="224" t="s">
        <v>10</v>
      </c>
      <c r="G489" s="225" t="s">
        <v>484</v>
      </c>
      <c r="H489" s="2" t="s">
        <v>39</v>
      </c>
      <c r="I489" s="435">
        <v>1985092</v>
      </c>
    </row>
    <row r="490" spans="1:11" s="37" customFormat="1" ht="31.5" x14ac:dyDescent="0.25">
      <c r="A490" s="461" t="s">
        <v>58</v>
      </c>
      <c r="B490" s="462" t="s">
        <v>59</v>
      </c>
      <c r="C490" s="455"/>
      <c r="D490" s="456"/>
      <c r="E490" s="457"/>
      <c r="F490" s="458"/>
      <c r="G490" s="459"/>
      <c r="H490" s="460"/>
      <c r="I490" s="448">
        <f>SUM(I491+I498+I519+I583+I596)</f>
        <v>42975707</v>
      </c>
      <c r="J490" s="504">
        <v>5360117</v>
      </c>
      <c r="K490" s="504"/>
    </row>
    <row r="491" spans="1:11" s="37" customFormat="1" ht="15.75" x14ac:dyDescent="0.25">
      <c r="A491" s="283" t="s">
        <v>9</v>
      </c>
      <c r="B491" s="300" t="s">
        <v>59</v>
      </c>
      <c r="C491" s="15" t="s">
        <v>10</v>
      </c>
      <c r="D491" s="15"/>
      <c r="E491" s="294"/>
      <c r="F491" s="295"/>
      <c r="G491" s="296"/>
      <c r="H491" s="15"/>
      <c r="I491" s="430">
        <f t="shared" ref="I491:I496" si="2">SUM(I492)</f>
        <v>51136</v>
      </c>
    </row>
    <row r="492" spans="1:11" s="37" customFormat="1" ht="15.75" x14ac:dyDescent="0.25">
      <c r="A492" s="97" t="s">
        <v>23</v>
      </c>
      <c r="B492" s="26" t="s">
        <v>59</v>
      </c>
      <c r="C492" s="22" t="s">
        <v>10</v>
      </c>
      <c r="D492" s="26">
        <v>13</v>
      </c>
      <c r="E492" s="98"/>
      <c r="F492" s="291"/>
      <c r="G492" s="292"/>
      <c r="H492" s="22"/>
      <c r="I492" s="431">
        <f>SUM(I493)</f>
        <v>51136</v>
      </c>
    </row>
    <row r="493" spans="1:11" ht="31.5" x14ac:dyDescent="0.25">
      <c r="A493" s="27" t="s">
        <v>150</v>
      </c>
      <c r="B493" s="30" t="s">
        <v>59</v>
      </c>
      <c r="C493" s="28" t="s">
        <v>10</v>
      </c>
      <c r="D493" s="30">
        <v>13</v>
      </c>
      <c r="E493" s="220" t="s">
        <v>221</v>
      </c>
      <c r="F493" s="221" t="s">
        <v>383</v>
      </c>
      <c r="G493" s="222" t="s">
        <v>384</v>
      </c>
      <c r="H493" s="31"/>
      <c r="I493" s="432">
        <f t="shared" si="2"/>
        <v>51136</v>
      </c>
    </row>
    <row r="494" spans="1:11" ht="32.25" customHeight="1" x14ac:dyDescent="0.25">
      <c r="A494" s="3" t="s">
        <v>157</v>
      </c>
      <c r="B494" s="347" t="s">
        <v>59</v>
      </c>
      <c r="C494" s="2" t="s">
        <v>10</v>
      </c>
      <c r="D494" s="2">
        <v>13</v>
      </c>
      <c r="E494" s="223" t="s">
        <v>465</v>
      </c>
      <c r="F494" s="224" t="s">
        <v>383</v>
      </c>
      <c r="G494" s="225" t="s">
        <v>384</v>
      </c>
      <c r="H494" s="2"/>
      <c r="I494" s="433">
        <f t="shared" si="2"/>
        <v>51136</v>
      </c>
    </row>
    <row r="495" spans="1:11" ht="15.75" x14ac:dyDescent="0.25">
      <c r="A495" s="69" t="s">
        <v>591</v>
      </c>
      <c r="B495" s="287" t="s">
        <v>59</v>
      </c>
      <c r="C495" s="2" t="s">
        <v>10</v>
      </c>
      <c r="D495" s="2">
        <v>13</v>
      </c>
      <c r="E495" s="223" t="s">
        <v>225</v>
      </c>
      <c r="F495" s="224" t="s">
        <v>12</v>
      </c>
      <c r="G495" s="225" t="s">
        <v>384</v>
      </c>
      <c r="H495" s="2"/>
      <c r="I495" s="433">
        <f t="shared" si="2"/>
        <v>51136</v>
      </c>
      <c r="J495" s="276"/>
    </row>
    <row r="496" spans="1:11" ht="31.5" x14ac:dyDescent="0.25">
      <c r="A496" s="623" t="s">
        <v>439</v>
      </c>
      <c r="B496" s="6" t="s">
        <v>59</v>
      </c>
      <c r="C496" s="2" t="s">
        <v>10</v>
      </c>
      <c r="D496" s="2">
        <v>13</v>
      </c>
      <c r="E496" s="223" t="s">
        <v>225</v>
      </c>
      <c r="F496" s="224" t="s">
        <v>12</v>
      </c>
      <c r="G496" s="243" t="s">
        <v>438</v>
      </c>
      <c r="H496" s="2"/>
      <c r="I496" s="433">
        <f t="shared" si="2"/>
        <v>51136</v>
      </c>
    </row>
    <row r="497" spans="1:9" ht="16.5" customHeight="1" x14ac:dyDescent="0.25">
      <c r="A497" s="7" t="s">
        <v>21</v>
      </c>
      <c r="B497" s="6" t="s">
        <v>59</v>
      </c>
      <c r="C497" s="2" t="s">
        <v>10</v>
      </c>
      <c r="D497" s="2">
        <v>13</v>
      </c>
      <c r="E497" s="223" t="s">
        <v>225</v>
      </c>
      <c r="F497" s="224" t="s">
        <v>12</v>
      </c>
      <c r="G497" s="243" t="s">
        <v>438</v>
      </c>
      <c r="H497" s="2" t="s">
        <v>66</v>
      </c>
      <c r="I497" s="435">
        <v>51136</v>
      </c>
    </row>
    <row r="498" spans="1:9" s="37" customFormat="1" ht="15.75" x14ac:dyDescent="0.25">
      <c r="A498" s="282" t="s">
        <v>27</v>
      </c>
      <c r="B498" s="19" t="s">
        <v>59</v>
      </c>
      <c r="C498" s="15" t="s">
        <v>29</v>
      </c>
      <c r="D498" s="19"/>
      <c r="E498" s="250"/>
      <c r="F498" s="251"/>
      <c r="G498" s="252"/>
      <c r="H498" s="15"/>
      <c r="I498" s="430">
        <f>SUM(+I499)</f>
        <v>1319600</v>
      </c>
    </row>
    <row r="499" spans="1:9" s="37" customFormat="1" ht="15.75" x14ac:dyDescent="0.25">
      <c r="A499" s="109" t="s">
        <v>599</v>
      </c>
      <c r="B499" s="26" t="s">
        <v>59</v>
      </c>
      <c r="C499" s="22" t="s">
        <v>29</v>
      </c>
      <c r="D499" s="22" t="s">
        <v>29</v>
      </c>
      <c r="E499" s="217"/>
      <c r="F499" s="218"/>
      <c r="G499" s="219"/>
      <c r="H499" s="22"/>
      <c r="I499" s="439">
        <f>SUM(I500+I514)</f>
        <v>1319600</v>
      </c>
    </row>
    <row r="500" spans="1:9" ht="63" x14ac:dyDescent="0.25">
      <c r="A500" s="102" t="s">
        <v>151</v>
      </c>
      <c r="B500" s="30" t="s">
        <v>59</v>
      </c>
      <c r="C500" s="28" t="s">
        <v>29</v>
      </c>
      <c r="D500" s="28" t="s">
        <v>29</v>
      </c>
      <c r="E500" s="220" t="s">
        <v>456</v>
      </c>
      <c r="F500" s="221" t="s">
        <v>383</v>
      </c>
      <c r="G500" s="222" t="s">
        <v>384</v>
      </c>
      <c r="H500" s="28"/>
      <c r="I500" s="432">
        <f>SUM(I501+I506)</f>
        <v>1294600</v>
      </c>
    </row>
    <row r="501" spans="1:9" ht="81" customHeight="1" x14ac:dyDescent="0.25">
      <c r="A501" s="105" t="s">
        <v>152</v>
      </c>
      <c r="B501" s="53" t="s">
        <v>59</v>
      </c>
      <c r="C501" s="44" t="s">
        <v>29</v>
      </c>
      <c r="D501" s="44" t="s">
        <v>29</v>
      </c>
      <c r="E501" s="259" t="s">
        <v>223</v>
      </c>
      <c r="F501" s="260" t="s">
        <v>383</v>
      </c>
      <c r="G501" s="261" t="s">
        <v>384</v>
      </c>
      <c r="H501" s="44"/>
      <c r="I501" s="433">
        <f>SUM(I502)</f>
        <v>148000</v>
      </c>
    </row>
    <row r="502" spans="1:9" ht="31.5" x14ac:dyDescent="0.25">
      <c r="A502" s="105" t="s">
        <v>457</v>
      </c>
      <c r="B502" s="53" t="s">
        <v>59</v>
      </c>
      <c r="C502" s="44" t="s">
        <v>29</v>
      </c>
      <c r="D502" s="44" t="s">
        <v>29</v>
      </c>
      <c r="E502" s="259" t="s">
        <v>223</v>
      </c>
      <c r="F502" s="260" t="s">
        <v>10</v>
      </c>
      <c r="G502" s="261" t="s">
        <v>384</v>
      </c>
      <c r="H502" s="44"/>
      <c r="I502" s="433">
        <f>SUM(I503)</f>
        <v>148000</v>
      </c>
    </row>
    <row r="503" spans="1:9" ht="15.75" x14ac:dyDescent="0.25">
      <c r="A503" s="61" t="s">
        <v>85</v>
      </c>
      <c r="B503" s="347" t="s">
        <v>59</v>
      </c>
      <c r="C503" s="44" t="s">
        <v>29</v>
      </c>
      <c r="D503" s="44" t="s">
        <v>29</v>
      </c>
      <c r="E503" s="259" t="s">
        <v>223</v>
      </c>
      <c r="F503" s="260" t="s">
        <v>10</v>
      </c>
      <c r="G503" s="261" t="s">
        <v>458</v>
      </c>
      <c r="H503" s="44"/>
      <c r="I503" s="433">
        <f>SUM(I504:I505)</f>
        <v>148000</v>
      </c>
    </row>
    <row r="504" spans="1:9" ht="31.5" x14ac:dyDescent="0.25">
      <c r="A504" s="616" t="s">
        <v>537</v>
      </c>
      <c r="B504" s="6" t="s">
        <v>59</v>
      </c>
      <c r="C504" s="44" t="s">
        <v>29</v>
      </c>
      <c r="D504" s="44" t="s">
        <v>29</v>
      </c>
      <c r="E504" s="259" t="s">
        <v>223</v>
      </c>
      <c r="F504" s="260" t="s">
        <v>10</v>
      </c>
      <c r="G504" s="261" t="s">
        <v>458</v>
      </c>
      <c r="H504" s="44" t="s">
        <v>16</v>
      </c>
      <c r="I504" s="435"/>
    </row>
    <row r="505" spans="1:9" s="655" customFormat="1" ht="15.75" x14ac:dyDescent="0.25">
      <c r="A505" s="61" t="s">
        <v>40</v>
      </c>
      <c r="B505" s="6" t="s">
        <v>59</v>
      </c>
      <c r="C505" s="44" t="s">
        <v>29</v>
      </c>
      <c r="D505" s="44" t="s">
        <v>29</v>
      </c>
      <c r="E505" s="259" t="s">
        <v>223</v>
      </c>
      <c r="F505" s="260" t="s">
        <v>10</v>
      </c>
      <c r="G505" s="261" t="s">
        <v>458</v>
      </c>
      <c r="H505" s="44" t="s">
        <v>39</v>
      </c>
      <c r="I505" s="435">
        <v>148000</v>
      </c>
    </row>
    <row r="506" spans="1:9" ht="78.75" x14ac:dyDescent="0.25">
      <c r="A506" s="103" t="s">
        <v>153</v>
      </c>
      <c r="B506" s="53" t="s">
        <v>59</v>
      </c>
      <c r="C506" s="44" t="s">
        <v>29</v>
      </c>
      <c r="D506" s="44" t="s">
        <v>29</v>
      </c>
      <c r="E506" s="259" t="s">
        <v>219</v>
      </c>
      <c r="F506" s="260" t="s">
        <v>383</v>
      </c>
      <c r="G506" s="261" t="s">
        <v>384</v>
      </c>
      <c r="H506" s="44"/>
      <c r="I506" s="433">
        <f>SUM(I507)</f>
        <v>1146600</v>
      </c>
    </row>
    <row r="507" spans="1:9" ht="31.5" x14ac:dyDescent="0.25">
      <c r="A507" s="103" t="s">
        <v>459</v>
      </c>
      <c r="B507" s="53" t="s">
        <v>59</v>
      </c>
      <c r="C507" s="44" t="s">
        <v>29</v>
      </c>
      <c r="D507" s="44" t="s">
        <v>29</v>
      </c>
      <c r="E507" s="259" t="s">
        <v>219</v>
      </c>
      <c r="F507" s="260" t="s">
        <v>10</v>
      </c>
      <c r="G507" s="122" t="s">
        <v>384</v>
      </c>
      <c r="H507" s="44"/>
      <c r="I507" s="433">
        <f>SUM(I508+I510+I512)</f>
        <v>1146600</v>
      </c>
    </row>
    <row r="508" spans="1:9" ht="15.75" x14ac:dyDescent="0.25">
      <c r="A508" s="103" t="s">
        <v>549</v>
      </c>
      <c r="B508" s="53" t="s">
        <v>59</v>
      </c>
      <c r="C508" s="44" t="s">
        <v>29</v>
      </c>
      <c r="D508" s="44" t="s">
        <v>29</v>
      </c>
      <c r="E508" s="259" t="s">
        <v>219</v>
      </c>
      <c r="F508" s="260" t="s">
        <v>10</v>
      </c>
      <c r="G508" s="261" t="s">
        <v>548</v>
      </c>
      <c r="H508" s="44"/>
      <c r="I508" s="433">
        <f>SUM(I509)</f>
        <v>754650</v>
      </c>
    </row>
    <row r="509" spans="1:9" ht="15.75" x14ac:dyDescent="0.25">
      <c r="A509" s="61" t="s">
        <v>40</v>
      </c>
      <c r="B509" s="53" t="s">
        <v>59</v>
      </c>
      <c r="C509" s="44" t="s">
        <v>29</v>
      </c>
      <c r="D509" s="44" t="s">
        <v>29</v>
      </c>
      <c r="E509" s="259" t="s">
        <v>219</v>
      </c>
      <c r="F509" s="260" t="s">
        <v>10</v>
      </c>
      <c r="G509" s="261" t="s">
        <v>548</v>
      </c>
      <c r="H509" s="44" t="s">
        <v>39</v>
      </c>
      <c r="I509" s="435">
        <v>754650</v>
      </c>
    </row>
    <row r="510" spans="1:9" ht="31.5" x14ac:dyDescent="0.25">
      <c r="A510" s="101" t="s">
        <v>460</v>
      </c>
      <c r="B510" s="347" t="s">
        <v>59</v>
      </c>
      <c r="C510" s="2" t="s">
        <v>29</v>
      </c>
      <c r="D510" s="2" t="s">
        <v>29</v>
      </c>
      <c r="E510" s="259" t="s">
        <v>219</v>
      </c>
      <c r="F510" s="224" t="s">
        <v>10</v>
      </c>
      <c r="G510" s="225" t="s">
        <v>461</v>
      </c>
      <c r="H510" s="2"/>
      <c r="I510" s="433">
        <f>SUM(I511:I511)</f>
        <v>391950</v>
      </c>
    </row>
    <row r="511" spans="1:9" ht="15.75" x14ac:dyDescent="0.25">
      <c r="A511" s="61" t="s">
        <v>40</v>
      </c>
      <c r="B511" s="347" t="s">
        <v>59</v>
      </c>
      <c r="C511" s="2" t="s">
        <v>29</v>
      </c>
      <c r="D511" s="2" t="s">
        <v>29</v>
      </c>
      <c r="E511" s="259" t="s">
        <v>219</v>
      </c>
      <c r="F511" s="224" t="s">
        <v>10</v>
      </c>
      <c r="G511" s="225" t="s">
        <v>461</v>
      </c>
      <c r="H511" s="2" t="s">
        <v>39</v>
      </c>
      <c r="I511" s="435">
        <v>391950</v>
      </c>
    </row>
    <row r="512" spans="1:9" ht="15.75" hidden="1" x14ac:dyDescent="0.25">
      <c r="A512" s="61" t="s">
        <v>547</v>
      </c>
      <c r="B512" s="347" t="s">
        <v>59</v>
      </c>
      <c r="C512" s="2" t="s">
        <v>29</v>
      </c>
      <c r="D512" s="2" t="s">
        <v>29</v>
      </c>
      <c r="E512" s="259" t="s">
        <v>219</v>
      </c>
      <c r="F512" s="224" t="s">
        <v>10</v>
      </c>
      <c r="G512" s="225" t="s">
        <v>550</v>
      </c>
      <c r="H512" s="2"/>
      <c r="I512" s="433">
        <f>SUM(I513)</f>
        <v>0</v>
      </c>
    </row>
    <row r="513" spans="1:9" ht="31.5" hidden="1" x14ac:dyDescent="0.25">
      <c r="A513" s="616" t="s">
        <v>537</v>
      </c>
      <c r="B513" s="347" t="s">
        <v>59</v>
      </c>
      <c r="C513" s="2" t="s">
        <v>29</v>
      </c>
      <c r="D513" s="2" t="s">
        <v>29</v>
      </c>
      <c r="E513" s="259" t="s">
        <v>219</v>
      </c>
      <c r="F513" s="224" t="s">
        <v>10</v>
      </c>
      <c r="G513" s="225" t="s">
        <v>550</v>
      </c>
      <c r="H513" s="2" t="s">
        <v>16</v>
      </c>
      <c r="I513" s="435"/>
    </row>
    <row r="514" spans="1:9" s="64" customFormat="1" ht="47.25" x14ac:dyDescent="0.25">
      <c r="A514" s="102" t="s">
        <v>112</v>
      </c>
      <c r="B514" s="30" t="s">
        <v>59</v>
      </c>
      <c r="C514" s="28" t="s">
        <v>29</v>
      </c>
      <c r="D514" s="28" t="s">
        <v>29</v>
      </c>
      <c r="E514" s="220" t="s">
        <v>398</v>
      </c>
      <c r="F514" s="221" t="s">
        <v>383</v>
      </c>
      <c r="G514" s="222" t="s">
        <v>384</v>
      </c>
      <c r="H514" s="28"/>
      <c r="I514" s="432">
        <f>SUM(I515)</f>
        <v>25000</v>
      </c>
    </row>
    <row r="515" spans="1:9" s="64" customFormat="1" ht="63" x14ac:dyDescent="0.25">
      <c r="A515" s="103" t="s">
        <v>148</v>
      </c>
      <c r="B515" s="53" t="s">
        <v>59</v>
      </c>
      <c r="C515" s="35" t="s">
        <v>29</v>
      </c>
      <c r="D515" s="44" t="s">
        <v>29</v>
      </c>
      <c r="E515" s="259" t="s">
        <v>218</v>
      </c>
      <c r="F515" s="260" t="s">
        <v>383</v>
      </c>
      <c r="G515" s="261" t="s">
        <v>384</v>
      </c>
      <c r="H515" s="71"/>
      <c r="I515" s="436">
        <f>SUM(I516)</f>
        <v>25000</v>
      </c>
    </row>
    <row r="516" spans="1:9" s="64" customFormat="1" ht="31.5" x14ac:dyDescent="0.25">
      <c r="A516" s="103" t="s">
        <v>453</v>
      </c>
      <c r="B516" s="53" t="s">
        <v>59</v>
      </c>
      <c r="C516" s="35" t="s">
        <v>29</v>
      </c>
      <c r="D516" s="44" t="s">
        <v>29</v>
      </c>
      <c r="E516" s="259" t="s">
        <v>218</v>
      </c>
      <c r="F516" s="260" t="s">
        <v>10</v>
      </c>
      <c r="G516" s="261" t="s">
        <v>384</v>
      </c>
      <c r="H516" s="71"/>
      <c r="I516" s="436">
        <f>SUM(I517)</f>
        <v>25000</v>
      </c>
    </row>
    <row r="517" spans="1:9" s="37" customFormat="1" ht="31.5" x14ac:dyDescent="0.25">
      <c r="A517" s="104" t="s">
        <v>149</v>
      </c>
      <c r="B517" s="287" t="s">
        <v>59</v>
      </c>
      <c r="C517" s="35" t="s">
        <v>29</v>
      </c>
      <c r="D517" s="44" t="s">
        <v>29</v>
      </c>
      <c r="E517" s="259" t="s">
        <v>218</v>
      </c>
      <c r="F517" s="260" t="s">
        <v>10</v>
      </c>
      <c r="G517" s="261" t="s">
        <v>454</v>
      </c>
      <c r="H517" s="71"/>
      <c r="I517" s="436">
        <f>SUM(I518)</f>
        <v>25000</v>
      </c>
    </row>
    <row r="518" spans="1:9" s="37" customFormat="1" ht="31.5" x14ac:dyDescent="0.25">
      <c r="A518" s="621" t="s">
        <v>537</v>
      </c>
      <c r="B518" s="287" t="s">
        <v>59</v>
      </c>
      <c r="C518" s="44" t="s">
        <v>29</v>
      </c>
      <c r="D518" s="44" t="s">
        <v>29</v>
      </c>
      <c r="E518" s="259" t="s">
        <v>218</v>
      </c>
      <c r="F518" s="260" t="s">
        <v>10</v>
      </c>
      <c r="G518" s="261" t="s">
        <v>454</v>
      </c>
      <c r="H518" s="71" t="s">
        <v>16</v>
      </c>
      <c r="I518" s="437">
        <v>25000</v>
      </c>
    </row>
    <row r="519" spans="1:9" ht="15.75" x14ac:dyDescent="0.25">
      <c r="A519" s="113" t="s">
        <v>33</v>
      </c>
      <c r="B519" s="19" t="s">
        <v>59</v>
      </c>
      <c r="C519" s="15" t="s">
        <v>35</v>
      </c>
      <c r="D519" s="15"/>
      <c r="E519" s="214"/>
      <c r="F519" s="215"/>
      <c r="G519" s="216"/>
      <c r="H519" s="15"/>
      <c r="I519" s="430">
        <f>SUM(I520,I561)</f>
        <v>40390494</v>
      </c>
    </row>
    <row r="520" spans="1:9" ht="15.75" x14ac:dyDescent="0.25">
      <c r="A520" s="109" t="s">
        <v>34</v>
      </c>
      <c r="B520" s="26" t="s">
        <v>59</v>
      </c>
      <c r="C520" s="22" t="s">
        <v>35</v>
      </c>
      <c r="D520" s="22" t="s">
        <v>10</v>
      </c>
      <c r="E520" s="217"/>
      <c r="F520" s="218"/>
      <c r="G520" s="219"/>
      <c r="H520" s="22"/>
      <c r="I520" s="431">
        <f>SUM(I521+I551+I556+I546)</f>
        <v>33243515</v>
      </c>
    </row>
    <row r="521" spans="1:9" ht="31.5" x14ac:dyDescent="0.25">
      <c r="A521" s="99" t="s">
        <v>150</v>
      </c>
      <c r="B521" s="30" t="s">
        <v>59</v>
      </c>
      <c r="C521" s="28" t="s">
        <v>35</v>
      </c>
      <c r="D521" s="28" t="s">
        <v>10</v>
      </c>
      <c r="E521" s="220" t="s">
        <v>221</v>
      </c>
      <c r="F521" s="221" t="s">
        <v>383</v>
      </c>
      <c r="G521" s="222" t="s">
        <v>384</v>
      </c>
      <c r="H521" s="31"/>
      <c r="I521" s="432">
        <f>SUM(I522,I540)</f>
        <v>33164635</v>
      </c>
    </row>
    <row r="522" spans="1:9" ht="48" customHeight="1" x14ac:dyDescent="0.25">
      <c r="A522" s="101" t="s">
        <v>156</v>
      </c>
      <c r="B522" s="347" t="s">
        <v>59</v>
      </c>
      <c r="C522" s="2" t="s">
        <v>35</v>
      </c>
      <c r="D522" s="2" t="s">
        <v>10</v>
      </c>
      <c r="E522" s="223" t="s">
        <v>224</v>
      </c>
      <c r="F522" s="224" t="s">
        <v>383</v>
      </c>
      <c r="G522" s="225" t="s">
        <v>384</v>
      </c>
      <c r="H522" s="2"/>
      <c r="I522" s="433">
        <f>SUM(I523)</f>
        <v>20473002</v>
      </c>
    </row>
    <row r="523" spans="1:9" ht="31.5" x14ac:dyDescent="0.25">
      <c r="A523" s="101" t="s">
        <v>464</v>
      </c>
      <c r="B523" s="347" t="s">
        <v>59</v>
      </c>
      <c r="C523" s="2" t="s">
        <v>35</v>
      </c>
      <c r="D523" s="2" t="s">
        <v>10</v>
      </c>
      <c r="E523" s="223" t="s">
        <v>224</v>
      </c>
      <c r="F523" s="224" t="s">
        <v>10</v>
      </c>
      <c r="G523" s="225" t="s">
        <v>384</v>
      </c>
      <c r="H523" s="2"/>
      <c r="I523" s="433">
        <f>SUM(I534+I538+I524+I526+I528+I530+I532)</f>
        <v>20473002</v>
      </c>
    </row>
    <row r="524" spans="1:9" ht="47.25" x14ac:dyDescent="0.25">
      <c r="A524" s="101" t="s">
        <v>630</v>
      </c>
      <c r="B524" s="347" t="s">
        <v>59</v>
      </c>
      <c r="C524" s="2" t="s">
        <v>35</v>
      </c>
      <c r="D524" s="2" t="s">
        <v>10</v>
      </c>
      <c r="E524" s="223" t="s">
        <v>224</v>
      </c>
      <c r="F524" s="224" t="s">
        <v>10</v>
      </c>
      <c r="G524" s="225" t="s">
        <v>629</v>
      </c>
      <c r="H524" s="2"/>
      <c r="I524" s="433">
        <f>SUM(I525)</f>
        <v>45000</v>
      </c>
    </row>
    <row r="525" spans="1:9" ht="31.5" x14ac:dyDescent="0.25">
      <c r="A525" s="616" t="s">
        <v>537</v>
      </c>
      <c r="B525" s="347" t="s">
        <v>59</v>
      </c>
      <c r="C525" s="2" t="s">
        <v>35</v>
      </c>
      <c r="D525" s="2" t="s">
        <v>10</v>
      </c>
      <c r="E525" s="223" t="s">
        <v>224</v>
      </c>
      <c r="F525" s="224" t="s">
        <v>10</v>
      </c>
      <c r="G525" s="225" t="s">
        <v>629</v>
      </c>
      <c r="H525" s="2" t="s">
        <v>16</v>
      </c>
      <c r="I525" s="435">
        <v>45000</v>
      </c>
    </row>
    <row r="526" spans="1:9" s="659" customFormat="1" ht="63" x14ac:dyDescent="0.25">
      <c r="A526" s="571" t="s">
        <v>927</v>
      </c>
      <c r="B526" s="660" t="s">
        <v>59</v>
      </c>
      <c r="C526" s="2" t="s">
        <v>35</v>
      </c>
      <c r="D526" s="2" t="s">
        <v>10</v>
      </c>
      <c r="E526" s="223" t="s">
        <v>224</v>
      </c>
      <c r="F526" s="224" t="s">
        <v>10</v>
      </c>
      <c r="G526" s="225" t="s">
        <v>913</v>
      </c>
      <c r="H526" s="2"/>
      <c r="I526" s="433">
        <f>SUM(I527)</f>
        <v>1800000</v>
      </c>
    </row>
    <row r="527" spans="1:9" s="659" customFormat="1" ht="31.5" x14ac:dyDescent="0.25">
      <c r="A527" s="616" t="s">
        <v>537</v>
      </c>
      <c r="B527" s="660" t="s">
        <v>59</v>
      </c>
      <c r="C527" s="2" t="s">
        <v>35</v>
      </c>
      <c r="D527" s="2" t="s">
        <v>10</v>
      </c>
      <c r="E527" s="223" t="s">
        <v>224</v>
      </c>
      <c r="F527" s="224" t="s">
        <v>10</v>
      </c>
      <c r="G527" s="225" t="s">
        <v>913</v>
      </c>
      <c r="H527" s="2" t="s">
        <v>16</v>
      </c>
      <c r="I527" s="435">
        <v>1800000</v>
      </c>
    </row>
    <row r="528" spans="1:9" s="659" customFormat="1" ht="47.25" x14ac:dyDescent="0.25">
      <c r="A528" s="571" t="s">
        <v>928</v>
      </c>
      <c r="B528" s="660" t="s">
        <v>59</v>
      </c>
      <c r="C528" s="2" t="s">
        <v>35</v>
      </c>
      <c r="D528" s="2" t="s">
        <v>10</v>
      </c>
      <c r="E528" s="223" t="s">
        <v>224</v>
      </c>
      <c r="F528" s="224" t="s">
        <v>10</v>
      </c>
      <c r="G528" s="225" t="s">
        <v>914</v>
      </c>
      <c r="H528" s="2"/>
      <c r="I528" s="433">
        <f>SUM(I529)</f>
        <v>1681032</v>
      </c>
    </row>
    <row r="529" spans="1:9" s="659" customFormat="1" ht="31.5" x14ac:dyDescent="0.25">
      <c r="A529" s="616" t="s">
        <v>537</v>
      </c>
      <c r="B529" s="660" t="s">
        <v>59</v>
      </c>
      <c r="C529" s="2" t="s">
        <v>35</v>
      </c>
      <c r="D529" s="2" t="s">
        <v>10</v>
      </c>
      <c r="E529" s="223" t="s">
        <v>224</v>
      </c>
      <c r="F529" s="224" t="s">
        <v>10</v>
      </c>
      <c r="G529" s="225" t="s">
        <v>914</v>
      </c>
      <c r="H529" s="2" t="s">
        <v>16</v>
      </c>
      <c r="I529" s="435">
        <v>1681032</v>
      </c>
    </row>
    <row r="530" spans="1:9" s="659" customFormat="1" ht="63" x14ac:dyDescent="0.25">
      <c r="A530" s="571" t="s">
        <v>925</v>
      </c>
      <c r="B530" s="660" t="s">
        <v>59</v>
      </c>
      <c r="C530" s="2" t="s">
        <v>35</v>
      </c>
      <c r="D530" s="2" t="s">
        <v>10</v>
      </c>
      <c r="E530" s="223" t="s">
        <v>224</v>
      </c>
      <c r="F530" s="224" t="s">
        <v>10</v>
      </c>
      <c r="G530" s="225" t="s">
        <v>915</v>
      </c>
      <c r="H530" s="2"/>
      <c r="I530" s="433">
        <f>SUM(I531)</f>
        <v>2127605</v>
      </c>
    </row>
    <row r="531" spans="1:9" s="659" customFormat="1" ht="31.5" x14ac:dyDescent="0.25">
      <c r="A531" s="616" t="s">
        <v>537</v>
      </c>
      <c r="B531" s="660" t="s">
        <v>59</v>
      </c>
      <c r="C531" s="2" t="s">
        <v>35</v>
      </c>
      <c r="D531" s="2" t="s">
        <v>10</v>
      </c>
      <c r="E531" s="223" t="s">
        <v>224</v>
      </c>
      <c r="F531" s="224" t="s">
        <v>10</v>
      </c>
      <c r="G531" s="225" t="s">
        <v>915</v>
      </c>
      <c r="H531" s="2" t="s">
        <v>16</v>
      </c>
      <c r="I531" s="435">
        <v>2127605</v>
      </c>
    </row>
    <row r="532" spans="1:9" s="659" customFormat="1" ht="47.25" x14ac:dyDescent="0.25">
      <c r="A532" s="571" t="s">
        <v>926</v>
      </c>
      <c r="B532" s="660" t="s">
        <v>59</v>
      </c>
      <c r="C532" s="2" t="s">
        <v>35</v>
      </c>
      <c r="D532" s="2" t="s">
        <v>10</v>
      </c>
      <c r="E532" s="223" t="s">
        <v>224</v>
      </c>
      <c r="F532" s="224" t="s">
        <v>10</v>
      </c>
      <c r="G532" s="225" t="s">
        <v>916</v>
      </c>
      <c r="H532" s="2"/>
      <c r="I532" s="433">
        <f>SUM(I533)</f>
        <v>1120688</v>
      </c>
    </row>
    <row r="533" spans="1:9" s="659" customFormat="1" ht="31.5" x14ac:dyDescent="0.25">
      <c r="A533" s="616" t="s">
        <v>537</v>
      </c>
      <c r="B533" s="660" t="s">
        <v>59</v>
      </c>
      <c r="C533" s="2" t="s">
        <v>35</v>
      </c>
      <c r="D533" s="2" t="s">
        <v>10</v>
      </c>
      <c r="E533" s="223" t="s">
        <v>224</v>
      </c>
      <c r="F533" s="224" t="s">
        <v>10</v>
      </c>
      <c r="G533" s="225" t="s">
        <v>916</v>
      </c>
      <c r="H533" s="2" t="s">
        <v>16</v>
      </c>
      <c r="I533" s="435">
        <v>1120688</v>
      </c>
    </row>
    <row r="534" spans="1:9" ht="31.5" x14ac:dyDescent="0.25">
      <c r="A534" s="61" t="s">
        <v>84</v>
      </c>
      <c r="B534" s="347" t="s">
        <v>59</v>
      </c>
      <c r="C534" s="2" t="s">
        <v>35</v>
      </c>
      <c r="D534" s="2" t="s">
        <v>10</v>
      </c>
      <c r="E534" s="223" t="s">
        <v>224</v>
      </c>
      <c r="F534" s="224" t="s">
        <v>10</v>
      </c>
      <c r="G534" s="225" t="s">
        <v>415</v>
      </c>
      <c r="H534" s="2"/>
      <c r="I534" s="433">
        <f>SUM(I535:I537)</f>
        <v>13698677</v>
      </c>
    </row>
    <row r="535" spans="1:9" ht="63" x14ac:dyDescent="0.25">
      <c r="A535" s="101" t="s">
        <v>76</v>
      </c>
      <c r="B535" s="347" t="s">
        <v>59</v>
      </c>
      <c r="C535" s="2" t="s">
        <v>35</v>
      </c>
      <c r="D535" s="2" t="s">
        <v>10</v>
      </c>
      <c r="E535" s="223" t="s">
        <v>224</v>
      </c>
      <c r="F535" s="224" t="s">
        <v>10</v>
      </c>
      <c r="G535" s="225" t="s">
        <v>415</v>
      </c>
      <c r="H535" s="2" t="s">
        <v>13</v>
      </c>
      <c r="I535" s="435">
        <v>12786179</v>
      </c>
    </row>
    <row r="536" spans="1:9" ht="31.5" x14ac:dyDescent="0.25">
      <c r="A536" s="616" t="s">
        <v>537</v>
      </c>
      <c r="B536" s="6" t="s">
        <v>59</v>
      </c>
      <c r="C536" s="2" t="s">
        <v>35</v>
      </c>
      <c r="D536" s="2" t="s">
        <v>10</v>
      </c>
      <c r="E536" s="223" t="s">
        <v>224</v>
      </c>
      <c r="F536" s="224" t="s">
        <v>10</v>
      </c>
      <c r="G536" s="225" t="s">
        <v>415</v>
      </c>
      <c r="H536" s="2" t="s">
        <v>16</v>
      </c>
      <c r="I536" s="435">
        <v>880434</v>
      </c>
    </row>
    <row r="537" spans="1:9" ht="15.75" x14ac:dyDescent="0.25">
      <c r="A537" s="61" t="s">
        <v>18</v>
      </c>
      <c r="B537" s="347" t="s">
        <v>59</v>
      </c>
      <c r="C537" s="2" t="s">
        <v>35</v>
      </c>
      <c r="D537" s="2" t="s">
        <v>10</v>
      </c>
      <c r="E537" s="223" t="s">
        <v>224</v>
      </c>
      <c r="F537" s="224" t="s">
        <v>10</v>
      </c>
      <c r="G537" s="225" t="s">
        <v>415</v>
      </c>
      <c r="H537" s="2" t="s">
        <v>17</v>
      </c>
      <c r="I537" s="435">
        <v>32064</v>
      </c>
    </row>
    <row r="538" spans="1:9" ht="15.75" hidden="1" x14ac:dyDescent="0.25">
      <c r="A538" s="61" t="s">
        <v>100</v>
      </c>
      <c r="B538" s="347" t="s">
        <v>59</v>
      </c>
      <c r="C538" s="2" t="s">
        <v>35</v>
      </c>
      <c r="D538" s="2" t="s">
        <v>10</v>
      </c>
      <c r="E538" s="223" t="s">
        <v>224</v>
      </c>
      <c r="F538" s="224" t="s">
        <v>10</v>
      </c>
      <c r="G538" s="225" t="s">
        <v>406</v>
      </c>
      <c r="H538" s="2"/>
      <c r="I538" s="433">
        <f>SUM(I539)</f>
        <v>0</v>
      </c>
    </row>
    <row r="539" spans="1:9" ht="31.5" hidden="1" x14ac:dyDescent="0.25">
      <c r="A539" s="616" t="s">
        <v>537</v>
      </c>
      <c r="B539" s="347" t="s">
        <v>59</v>
      </c>
      <c r="C539" s="2" t="s">
        <v>35</v>
      </c>
      <c r="D539" s="2" t="s">
        <v>10</v>
      </c>
      <c r="E539" s="223" t="s">
        <v>224</v>
      </c>
      <c r="F539" s="224" t="s">
        <v>10</v>
      </c>
      <c r="G539" s="225" t="s">
        <v>406</v>
      </c>
      <c r="H539" s="2" t="s">
        <v>16</v>
      </c>
      <c r="I539" s="435"/>
    </row>
    <row r="540" spans="1:9" ht="48" customHeight="1" x14ac:dyDescent="0.25">
      <c r="A540" s="61" t="s">
        <v>157</v>
      </c>
      <c r="B540" s="347" t="s">
        <v>59</v>
      </c>
      <c r="C540" s="2" t="s">
        <v>35</v>
      </c>
      <c r="D540" s="2" t="s">
        <v>10</v>
      </c>
      <c r="E540" s="223" t="s">
        <v>465</v>
      </c>
      <c r="F540" s="224" t="s">
        <v>383</v>
      </c>
      <c r="G540" s="225" t="s">
        <v>384</v>
      </c>
      <c r="H540" s="2"/>
      <c r="I540" s="433">
        <f>SUM(I541)</f>
        <v>12691633</v>
      </c>
    </row>
    <row r="541" spans="1:9" ht="15.75" x14ac:dyDescent="0.25">
      <c r="A541" s="61" t="s">
        <v>466</v>
      </c>
      <c r="B541" s="347" t="s">
        <v>59</v>
      </c>
      <c r="C541" s="2" t="s">
        <v>35</v>
      </c>
      <c r="D541" s="2" t="s">
        <v>10</v>
      </c>
      <c r="E541" s="223" t="s">
        <v>225</v>
      </c>
      <c r="F541" s="224" t="s">
        <v>10</v>
      </c>
      <c r="G541" s="225" t="s">
        <v>384</v>
      </c>
      <c r="H541" s="2"/>
      <c r="I541" s="433">
        <f>SUM(I542)</f>
        <v>12691633</v>
      </c>
    </row>
    <row r="542" spans="1:9" ht="31.5" x14ac:dyDescent="0.25">
      <c r="A542" s="61" t="s">
        <v>84</v>
      </c>
      <c r="B542" s="347" t="s">
        <v>59</v>
      </c>
      <c r="C542" s="2" t="s">
        <v>35</v>
      </c>
      <c r="D542" s="2" t="s">
        <v>10</v>
      </c>
      <c r="E542" s="223" t="s">
        <v>225</v>
      </c>
      <c r="F542" s="224" t="s">
        <v>10</v>
      </c>
      <c r="G542" s="225" t="s">
        <v>415</v>
      </c>
      <c r="H542" s="2"/>
      <c r="I542" s="433">
        <f>SUM(I543:I545)</f>
        <v>12691633</v>
      </c>
    </row>
    <row r="543" spans="1:9" ht="63" x14ac:dyDescent="0.25">
      <c r="A543" s="101" t="s">
        <v>76</v>
      </c>
      <c r="B543" s="347" t="s">
        <v>59</v>
      </c>
      <c r="C543" s="2" t="s">
        <v>35</v>
      </c>
      <c r="D543" s="2" t="s">
        <v>10</v>
      </c>
      <c r="E543" s="223" t="s">
        <v>225</v>
      </c>
      <c r="F543" s="224" t="s">
        <v>10</v>
      </c>
      <c r="G543" s="225" t="s">
        <v>415</v>
      </c>
      <c r="H543" s="2" t="s">
        <v>13</v>
      </c>
      <c r="I543" s="435">
        <v>12027043</v>
      </c>
    </row>
    <row r="544" spans="1:9" ht="31.5" x14ac:dyDescent="0.25">
      <c r="A544" s="616" t="s">
        <v>537</v>
      </c>
      <c r="B544" s="6" t="s">
        <v>59</v>
      </c>
      <c r="C544" s="2" t="s">
        <v>35</v>
      </c>
      <c r="D544" s="2" t="s">
        <v>10</v>
      </c>
      <c r="E544" s="223" t="s">
        <v>225</v>
      </c>
      <c r="F544" s="224" t="s">
        <v>10</v>
      </c>
      <c r="G544" s="225" t="s">
        <v>415</v>
      </c>
      <c r="H544" s="2" t="s">
        <v>16</v>
      </c>
      <c r="I544" s="435">
        <v>655744</v>
      </c>
    </row>
    <row r="545" spans="1:9" ht="15.75" x14ac:dyDescent="0.25">
      <c r="A545" s="61" t="s">
        <v>18</v>
      </c>
      <c r="B545" s="347" t="s">
        <v>59</v>
      </c>
      <c r="C545" s="2" t="s">
        <v>35</v>
      </c>
      <c r="D545" s="2" t="s">
        <v>10</v>
      </c>
      <c r="E545" s="223" t="s">
        <v>225</v>
      </c>
      <c r="F545" s="224" t="s">
        <v>10</v>
      </c>
      <c r="G545" s="225" t="s">
        <v>415</v>
      </c>
      <c r="H545" s="2" t="s">
        <v>17</v>
      </c>
      <c r="I545" s="435">
        <v>8846</v>
      </c>
    </row>
    <row r="546" spans="1:9" s="64" customFormat="1" ht="47.25" hidden="1" x14ac:dyDescent="0.25">
      <c r="A546" s="102" t="s">
        <v>112</v>
      </c>
      <c r="B546" s="30" t="s">
        <v>59</v>
      </c>
      <c r="C546" s="28" t="s">
        <v>35</v>
      </c>
      <c r="D546" s="28" t="s">
        <v>10</v>
      </c>
      <c r="E546" s="220" t="s">
        <v>398</v>
      </c>
      <c r="F546" s="221" t="s">
        <v>383</v>
      </c>
      <c r="G546" s="222" t="s">
        <v>384</v>
      </c>
      <c r="H546" s="28"/>
      <c r="I546" s="432">
        <f>SUM(I547)</f>
        <v>0</v>
      </c>
    </row>
    <row r="547" spans="1:9" s="64" customFormat="1" ht="63" hidden="1" x14ac:dyDescent="0.25">
      <c r="A547" s="103" t="s">
        <v>148</v>
      </c>
      <c r="B547" s="53" t="s">
        <v>59</v>
      </c>
      <c r="C547" s="35" t="s">
        <v>35</v>
      </c>
      <c r="D547" s="44" t="s">
        <v>10</v>
      </c>
      <c r="E547" s="259" t="s">
        <v>218</v>
      </c>
      <c r="F547" s="260" t="s">
        <v>383</v>
      </c>
      <c r="G547" s="261" t="s">
        <v>384</v>
      </c>
      <c r="H547" s="71"/>
      <c r="I547" s="436">
        <f>SUM(I548)</f>
        <v>0</v>
      </c>
    </row>
    <row r="548" spans="1:9" s="64" customFormat="1" ht="31.5" hidden="1" x14ac:dyDescent="0.25">
      <c r="A548" s="103" t="s">
        <v>453</v>
      </c>
      <c r="B548" s="53" t="s">
        <v>59</v>
      </c>
      <c r="C548" s="35" t="s">
        <v>35</v>
      </c>
      <c r="D548" s="44" t="s">
        <v>10</v>
      </c>
      <c r="E548" s="259" t="s">
        <v>218</v>
      </c>
      <c r="F548" s="260" t="s">
        <v>10</v>
      </c>
      <c r="G548" s="261" t="s">
        <v>384</v>
      </c>
      <c r="H548" s="71"/>
      <c r="I548" s="436">
        <f>SUM(I549)</f>
        <v>0</v>
      </c>
    </row>
    <row r="549" spans="1:9" s="37" customFormat="1" ht="31.5" hidden="1" x14ac:dyDescent="0.25">
      <c r="A549" s="104" t="s">
        <v>149</v>
      </c>
      <c r="B549" s="287" t="s">
        <v>59</v>
      </c>
      <c r="C549" s="35" t="s">
        <v>35</v>
      </c>
      <c r="D549" s="44" t="s">
        <v>10</v>
      </c>
      <c r="E549" s="259" t="s">
        <v>218</v>
      </c>
      <c r="F549" s="260" t="s">
        <v>10</v>
      </c>
      <c r="G549" s="261" t="s">
        <v>454</v>
      </c>
      <c r="H549" s="71"/>
      <c r="I549" s="436">
        <f>SUM(I550)</f>
        <v>0</v>
      </c>
    </row>
    <row r="550" spans="1:9" s="37" customFormat="1" ht="31.5" hidden="1" x14ac:dyDescent="0.25">
      <c r="A550" s="621" t="s">
        <v>537</v>
      </c>
      <c r="B550" s="287" t="s">
        <v>59</v>
      </c>
      <c r="C550" s="44" t="s">
        <v>35</v>
      </c>
      <c r="D550" s="44" t="s">
        <v>10</v>
      </c>
      <c r="E550" s="259" t="s">
        <v>218</v>
      </c>
      <c r="F550" s="260" t="s">
        <v>10</v>
      </c>
      <c r="G550" s="261" t="s">
        <v>454</v>
      </c>
      <c r="H550" s="71" t="s">
        <v>16</v>
      </c>
      <c r="I550" s="437"/>
    </row>
    <row r="551" spans="1:9" s="37" customFormat="1" ht="63" x14ac:dyDescent="0.25">
      <c r="A551" s="102" t="s">
        <v>128</v>
      </c>
      <c r="B551" s="30" t="s">
        <v>59</v>
      </c>
      <c r="C551" s="28" t="s">
        <v>35</v>
      </c>
      <c r="D551" s="42" t="s">
        <v>10</v>
      </c>
      <c r="E551" s="232" t="s">
        <v>199</v>
      </c>
      <c r="F551" s="233" t="s">
        <v>383</v>
      </c>
      <c r="G551" s="234" t="s">
        <v>384</v>
      </c>
      <c r="H551" s="28"/>
      <c r="I551" s="432">
        <f>SUM(I552)</f>
        <v>53880</v>
      </c>
    </row>
    <row r="552" spans="1:9" s="37" customFormat="1" ht="110.25" x14ac:dyDescent="0.25">
      <c r="A552" s="103" t="s">
        <v>144</v>
      </c>
      <c r="B552" s="53" t="s">
        <v>59</v>
      </c>
      <c r="C552" s="2" t="s">
        <v>35</v>
      </c>
      <c r="D552" s="35" t="s">
        <v>10</v>
      </c>
      <c r="E552" s="262" t="s">
        <v>201</v>
      </c>
      <c r="F552" s="263" t="s">
        <v>383</v>
      </c>
      <c r="G552" s="264" t="s">
        <v>384</v>
      </c>
      <c r="H552" s="2"/>
      <c r="I552" s="433">
        <f>SUM(I553)</f>
        <v>53880</v>
      </c>
    </row>
    <row r="553" spans="1:9" s="37" customFormat="1" ht="47.25" x14ac:dyDescent="0.25">
      <c r="A553" s="103" t="s">
        <v>403</v>
      </c>
      <c r="B553" s="53" t="s">
        <v>59</v>
      </c>
      <c r="C553" s="2" t="s">
        <v>35</v>
      </c>
      <c r="D553" s="35" t="s">
        <v>10</v>
      </c>
      <c r="E553" s="262" t="s">
        <v>201</v>
      </c>
      <c r="F553" s="263" t="s">
        <v>10</v>
      </c>
      <c r="G553" s="264" t="s">
        <v>384</v>
      </c>
      <c r="H553" s="2"/>
      <c r="I553" s="433">
        <f>SUM(I554)</f>
        <v>53880</v>
      </c>
    </row>
    <row r="554" spans="1:9" s="37" customFormat="1" ht="31.5" x14ac:dyDescent="0.25">
      <c r="A554" s="61" t="s">
        <v>99</v>
      </c>
      <c r="B554" s="347" t="s">
        <v>59</v>
      </c>
      <c r="C554" s="2" t="s">
        <v>35</v>
      </c>
      <c r="D554" s="35" t="s">
        <v>10</v>
      </c>
      <c r="E554" s="262" t="s">
        <v>201</v>
      </c>
      <c r="F554" s="263" t="s">
        <v>10</v>
      </c>
      <c r="G554" s="264" t="s">
        <v>404</v>
      </c>
      <c r="H554" s="2"/>
      <c r="I554" s="433">
        <f>SUM(I555)</f>
        <v>53880</v>
      </c>
    </row>
    <row r="555" spans="1:9" s="37" customFormat="1" ht="31.5" x14ac:dyDescent="0.25">
      <c r="A555" s="616" t="s">
        <v>537</v>
      </c>
      <c r="B555" s="6" t="s">
        <v>59</v>
      </c>
      <c r="C555" s="2" t="s">
        <v>35</v>
      </c>
      <c r="D555" s="35" t="s">
        <v>10</v>
      </c>
      <c r="E555" s="262" t="s">
        <v>201</v>
      </c>
      <c r="F555" s="263" t="s">
        <v>10</v>
      </c>
      <c r="G555" s="264" t="s">
        <v>404</v>
      </c>
      <c r="H555" s="2" t="s">
        <v>16</v>
      </c>
      <c r="I555" s="434">
        <v>53880</v>
      </c>
    </row>
    <row r="556" spans="1:9" s="64" customFormat="1" ht="31.5" x14ac:dyDescent="0.25">
      <c r="A556" s="99" t="s">
        <v>135</v>
      </c>
      <c r="B556" s="30" t="s">
        <v>59</v>
      </c>
      <c r="C556" s="28" t="s">
        <v>35</v>
      </c>
      <c r="D556" s="28" t="s">
        <v>10</v>
      </c>
      <c r="E556" s="220" t="s">
        <v>204</v>
      </c>
      <c r="F556" s="221" t="s">
        <v>383</v>
      </c>
      <c r="G556" s="222" t="s">
        <v>384</v>
      </c>
      <c r="H556" s="31"/>
      <c r="I556" s="432">
        <f>SUM(I557)</f>
        <v>25000</v>
      </c>
    </row>
    <row r="557" spans="1:9" s="64" customFormat="1" ht="63" x14ac:dyDescent="0.25">
      <c r="A557" s="101" t="s">
        <v>158</v>
      </c>
      <c r="B557" s="347" t="s">
        <v>59</v>
      </c>
      <c r="C557" s="2" t="s">
        <v>35</v>
      </c>
      <c r="D557" s="2" t="s">
        <v>10</v>
      </c>
      <c r="E557" s="223" t="s">
        <v>226</v>
      </c>
      <c r="F557" s="224" t="s">
        <v>383</v>
      </c>
      <c r="G557" s="225" t="s">
        <v>384</v>
      </c>
      <c r="H557" s="2"/>
      <c r="I557" s="433">
        <f>SUM(I558)</f>
        <v>25000</v>
      </c>
    </row>
    <row r="558" spans="1:9" s="64" customFormat="1" ht="48" customHeight="1" x14ac:dyDescent="0.25">
      <c r="A558" s="101" t="s">
        <v>467</v>
      </c>
      <c r="B558" s="347" t="s">
        <v>59</v>
      </c>
      <c r="C558" s="2" t="s">
        <v>35</v>
      </c>
      <c r="D558" s="2" t="s">
        <v>10</v>
      </c>
      <c r="E558" s="223" t="s">
        <v>226</v>
      </c>
      <c r="F558" s="224" t="s">
        <v>12</v>
      </c>
      <c r="G558" s="225" t="s">
        <v>384</v>
      </c>
      <c r="H558" s="2"/>
      <c r="I558" s="433">
        <f>SUM(+I559)</f>
        <v>25000</v>
      </c>
    </row>
    <row r="559" spans="1:9" s="64" customFormat="1" ht="31.5" x14ac:dyDescent="0.25">
      <c r="A559" s="61" t="s">
        <v>469</v>
      </c>
      <c r="B559" s="347" t="s">
        <v>59</v>
      </c>
      <c r="C559" s="2" t="s">
        <v>35</v>
      </c>
      <c r="D559" s="2" t="s">
        <v>10</v>
      </c>
      <c r="E559" s="223" t="s">
        <v>226</v>
      </c>
      <c r="F559" s="224" t="s">
        <v>12</v>
      </c>
      <c r="G559" s="225" t="s">
        <v>468</v>
      </c>
      <c r="H559" s="2"/>
      <c r="I559" s="433">
        <f>SUM(I560)</f>
        <v>25000</v>
      </c>
    </row>
    <row r="560" spans="1:9" s="64" customFormat="1" ht="31.5" x14ac:dyDescent="0.25">
      <c r="A560" s="616" t="s">
        <v>537</v>
      </c>
      <c r="B560" s="6" t="s">
        <v>59</v>
      </c>
      <c r="C560" s="2" t="s">
        <v>35</v>
      </c>
      <c r="D560" s="2" t="s">
        <v>10</v>
      </c>
      <c r="E560" s="223" t="s">
        <v>226</v>
      </c>
      <c r="F560" s="224" t="s">
        <v>12</v>
      </c>
      <c r="G560" s="225" t="s">
        <v>468</v>
      </c>
      <c r="H560" s="2" t="s">
        <v>16</v>
      </c>
      <c r="I560" s="435">
        <v>25000</v>
      </c>
    </row>
    <row r="561" spans="1:9" ht="15.75" x14ac:dyDescent="0.25">
      <c r="A561" s="109" t="s">
        <v>36</v>
      </c>
      <c r="B561" s="26" t="s">
        <v>59</v>
      </c>
      <c r="C561" s="22" t="s">
        <v>35</v>
      </c>
      <c r="D561" s="22" t="s">
        <v>20</v>
      </c>
      <c r="E561" s="217"/>
      <c r="F561" s="218"/>
      <c r="G561" s="219"/>
      <c r="H561" s="22"/>
      <c r="I561" s="431">
        <f>SUM(I562,I578)</f>
        <v>7146979</v>
      </c>
    </row>
    <row r="562" spans="1:9" ht="31.5" x14ac:dyDescent="0.25">
      <c r="A562" s="99" t="s">
        <v>150</v>
      </c>
      <c r="B562" s="30" t="s">
        <v>59</v>
      </c>
      <c r="C562" s="28" t="s">
        <v>35</v>
      </c>
      <c r="D562" s="28" t="s">
        <v>20</v>
      </c>
      <c r="E562" s="220" t="s">
        <v>221</v>
      </c>
      <c r="F562" s="221" t="s">
        <v>383</v>
      </c>
      <c r="G562" s="222" t="s">
        <v>384</v>
      </c>
      <c r="H562" s="28"/>
      <c r="I562" s="432">
        <f>SUM(I567+I563)</f>
        <v>7139979</v>
      </c>
    </row>
    <row r="563" spans="1:9" ht="47.25" x14ac:dyDescent="0.25">
      <c r="A563" s="61" t="s">
        <v>157</v>
      </c>
      <c r="B563" s="347" t="s">
        <v>59</v>
      </c>
      <c r="C563" s="2" t="s">
        <v>35</v>
      </c>
      <c r="D563" s="2" t="s">
        <v>20</v>
      </c>
      <c r="E563" s="223" t="s">
        <v>465</v>
      </c>
      <c r="F563" s="224" t="s">
        <v>383</v>
      </c>
      <c r="G563" s="225" t="s">
        <v>384</v>
      </c>
      <c r="H563" s="2"/>
      <c r="I563" s="433">
        <f>SUM(I564)</f>
        <v>160000</v>
      </c>
    </row>
    <row r="564" spans="1:9" ht="16.5" customHeight="1" x14ac:dyDescent="0.25">
      <c r="A564" s="105" t="s">
        <v>591</v>
      </c>
      <c r="B564" s="347" t="s">
        <v>59</v>
      </c>
      <c r="C564" s="2" t="s">
        <v>35</v>
      </c>
      <c r="D564" s="2" t="s">
        <v>20</v>
      </c>
      <c r="E564" s="223" t="s">
        <v>225</v>
      </c>
      <c r="F564" s="224" t="s">
        <v>12</v>
      </c>
      <c r="G564" s="225" t="s">
        <v>384</v>
      </c>
      <c r="H564" s="2"/>
      <c r="I564" s="433">
        <f>SUM(I565)</f>
        <v>160000</v>
      </c>
    </row>
    <row r="565" spans="1:9" ht="31.5" x14ac:dyDescent="0.25">
      <c r="A565" s="105" t="s">
        <v>590</v>
      </c>
      <c r="B565" s="347" t="s">
        <v>59</v>
      </c>
      <c r="C565" s="2" t="s">
        <v>35</v>
      </c>
      <c r="D565" s="2" t="s">
        <v>20</v>
      </c>
      <c r="E565" s="223" t="s">
        <v>225</v>
      </c>
      <c r="F565" s="224" t="s">
        <v>12</v>
      </c>
      <c r="G565" s="225" t="s">
        <v>589</v>
      </c>
      <c r="H565" s="2"/>
      <c r="I565" s="433">
        <f>SUM(I566)</f>
        <v>160000</v>
      </c>
    </row>
    <row r="566" spans="1:9" ht="15.75" x14ac:dyDescent="0.25">
      <c r="A566" s="105" t="s">
        <v>21</v>
      </c>
      <c r="B566" s="347" t="s">
        <v>59</v>
      </c>
      <c r="C566" s="2" t="s">
        <v>35</v>
      </c>
      <c r="D566" s="2" t="s">
        <v>20</v>
      </c>
      <c r="E566" s="223" t="s">
        <v>225</v>
      </c>
      <c r="F566" s="224" t="s">
        <v>12</v>
      </c>
      <c r="G566" s="225" t="s">
        <v>589</v>
      </c>
      <c r="H566" s="2" t="s">
        <v>66</v>
      </c>
      <c r="I566" s="435">
        <v>160000</v>
      </c>
    </row>
    <row r="567" spans="1:9" ht="65.25" customHeight="1" x14ac:dyDescent="0.25">
      <c r="A567" s="61" t="s">
        <v>159</v>
      </c>
      <c r="B567" s="347" t="s">
        <v>59</v>
      </c>
      <c r="C567" s="2" t="s">
        <v>35</v>
      </c>
      <c r="D567" s="2" t="s">
        <v>20</v>
      </c>
      <c r="E567" s="223" t="s">
        <v>227</v>
      </c>
      <c r="F567" s="224" t="s">
        <v>383</v>
      </c>
      <c r="G567" s="225" t="s">
        <v>384</v>
      </c>
      <c r="H567" s="2"/>
      <c r="I567" s="433">
        <f>SUM(I568+I571)</f>
        <v>6979979</v>
      </c>
    </row>
    <row r="568" spans="1:9" ht="78.75" x14ac:dyDescent="0.25">
      <c r="A568" s="61" t="s">
        <v>473</v>
      </c>
      <c r="B568" s="347" t="s">
        <v>59</v>
      </c>
      <c r="C568" s="2" t="s">
        <v>35</v>
      </c>
      <c r="D568" s="2" t="s">
        <v>20</v>
      </c>
      <c r="E568" s="223" t="s">
        <v>227</v>
      </c>
      <c r="F568" s="224" t="s">
        <v>10</v>
      </c>
      <c r="G568" s="225" t="s">
        <v>384</v>
      </c>
      <c r="H568" s="2"/>
      <c r="I568" s="433">
        <f>SUM(I569)</f>
        <v>1193609</v>
      </c>
    </row>
    <row r="569" spans="1:9" ht="31.5" x14ac:dyDescent="0.25">
      <c r="A569" s="61" t="s">
        <v>75</v>
      </c>
      <c r="B569" s="347" t="s">
        <v>59</v>
      </c>
      <c r="C569" s="44" t="s">
        <v>35</v>
      </c>
      <c r="D569" s="44" t="s">
        <v>20</v>
      </c>
      <c r="E569" s="259" t="s">
        <v>227</v>
      </c>
      <c r="F569" s="260" t="s">
        <v>474</v>
      </c>
      <c r="G569" s="261" t="s">
        <v>388</v>
      </c>
      <c r="H569" s="44"/>
      <c r="I569" s="433">
        <f>SUM(I570:I570)</f>
        <v>1193609</v>
      </c>
    </row>
    <row r="570" spans="1:9" ht="63" x14ac:dyDescent="0.25">
      <c r="A570" s="101" t="s">
        <v>76</v>
      </c>
      <c r="B570" s="347" t="s">
        <v>59</v>
      </c>
      <c r="C570" s="2" t="s">
        <v>35</v>
      </c>
      <c r="D570" s="2" t="s">
        <v>20</v>
      </c>
      <c r="E570" s="223" t="s">
        <v>227</v>
      </c>
      <c r="F570" s="224" t="s">
        <v>474</v>
      </c>
      <c r="G570" s="225" t="s">
        <v>388</v>
      </c>
      <c r="H570" s="2" t="s">
        <v>13</v>
      </c>
      <c r="I570" s="435">
        <v>1193609</v>
      </c>
    </row>
    <row r="571" spans="1:9" ht="47.25" x14ac:dyDescent="0.25">
      <c r="A571" s="61" t="s">
        <v>470</v>
      </c>
      <c r="B571" s="347" t="s">
        <v>59</v>
      </c>
      <c r="C571" s="2" t="s">
        <v>35</v>
      </c>
      <c r="D571" s="2" t="s">
        <v>20</v>
      </c>
      <c r="E571" s="223" t="s">
        <v>227</v>
      </c>
      <c r="F571" s="224" t="s">
        <v>12</v>
      </c>
      <c r="G571" s="225" t="s">
        <v>384</v>
      </c>
      <c r="H571" s="2"/>
      <c r="I571" s="433">
        <f>SUM(I572+I574)</f>
        <v>5786370</v>
      </c>
    </row>
    <row r="572" spans="1:9" ht="47.25" x14ac:dyDescent="0.25">
      <c r="A572" s="61" t="s">
        <v>86</v>
      </c>
      <c r="B572" s="347" t="s">
        <v>59</v>
      </c>
      <c r="C572" s="2" t="s">
        <v>35</v>
      </c>
      <c r="D572" s="2" t="s">
        <v>20</v>
      </c>
      <c r="E572" s="223" t="s">
        <v>227</v>
      </c>
      <c r="F572" s="224" t="s">
        <v>471</v>
      </c>
      <c r="G572" s="225" t="s">
        <v>472</v>
      </c>
      <c r="H572" s="2"/>
      <c r="I572" s="433">
        <f>SUM(I573)</f>
        <v>59958</v>
      </c>
    </row>
    <row r="573" spans="1:9" ht="63" x14ac:dyDescent="0.25">
      <c r="A573" s="101" t="s">
        <v>76</v>
      </c>
      <c r="B573" s="347" t="s">
        <v>59</v>
      </c>
      <c r="C573" s="2" t="s">
        <v>35</v>
      </c>
      <c r="D573" s="2" t="s">
        <v>20</v>
      </c>
      <c r="E573" s="223" t="s">
        <v>227</v>
      </c>
      <c r="F573" s="224" t="s">
        <v>471</v>
      </c>
      <c r="G573" s="225" t="s">
        <v>472</v>
      </c>
      <c r="H573" s="2" t="s">
        <v>13</v>
      </c>
      <c r="I573" s="435">
        <v>59958</v>
      </c>
    </row>
    <row r="574" spans="1:9" ht="31.5" x14ac:dyDescent="0.25">
      <c r="A574" s="61" t="s">
        <v>84</v>
      </c>
      <c r="B574" s="347" t="s">
        <v>59</v>
      </c>
      <c r="C574" s="2" t="s">
        <v>35</v>
      </c>
      <c r="D574" s="2" t="s">
        <v>20</v>
      </c>
      <c r="E574" s="223" t="s">
        <v>227</v>
      </c>
      <c r="F574" s="224" t="s">
        <v>471</v>
      </c>
      <c r="G574" s="225" t="s">
        <v>415</v>
      </c>
      <c r="H574" s="2"/>
      <c r="I574" s="433">
        <f>SUM(I575:I577)</f>
        <v>5726412</v>
      </c>
    </row>
    <row r="575" spans="1:9" ht="63" x14ac:dyDescent="0.25">
      <c r="A575" s="101" t="s">
        <v>76</v>
      </c>
      <c r="B575" s="347" t="s">
        <v>59</v>
      </c>
      <c r="C575" s="2" t="s">
        <v>35</v>
      </c>
      <c r="D575" s="2" t="s">
        <v>20</v>
      </c>
      <c r="E575" s="223" t="s">
        <v>227</v>
      </c>
      <c r="F575" s="224" t="s">
        <v>471</v>
      </c>
      <c r="G575" s="225" t="s">
        <v>415</v>
      </c>
      <c r="H575" s="2" t="s">
        <v>13</v>
      </c>
      <c r="I575" s="435">
        <v>5557190</v>
      </c>
    </row>
    <row r="576" spans="1:9" ht="31.5" x14ac:dyDescent="0.25">
      <c r="A576" s="616" t="s">
        <v>537</v>
      </c>
      <c r="B576" s="6" t="s">
        <v>59</v>
      </c>
      <c r="C576" s="2" t="s">
        <v>35</v>
      </c>
      <c r="D576" s="2" t="s">
        <v>20</v>
      </c>
      <c r="E576" s="223" t="s">
        <v>227</v>
      </c>
      <c r="F576" s="224" t="s">
        <v>471</v>
      </c>
      <c r="G576" s="225" t="s">
        <v>415</v>
      </c>
      <c r="H576" s="2" t="s">
        <v>16</v>
      </c>
      <c r="I576" s="505">
        <v>169022</v>
      </c>
    </row>
    <row r="577" spans="1:9" ht="15.75" x14ac:dyDescent="0.25">
      <c r="A577" s="61" t="s">
        <v>18</v>
      </c>
      <c r="B577" s="347" t="s">
        <v>59</v>
      </c>
      <c r="C577" s="2" t="s">
        <v>35</v>
      </c>
      <c r="D577" s="2" t="s">
        <v>20</v>
      </c>
      <c r="E577" s="223" t="s">
        <v>227</v>
      </c>
      <c r="F577" s="224" t="s">
        <v>471</v>
      </c>
      <c r="G577" s="225" t="s">
        <v>415</v>
      </c>
      <c r="H577" s="2" t="s">
        <v>17</v>
      </c>
      <c r="I577" s="435">
        <v>200</v>
      </c>
    </row>
    <row r="578" spans="1:9" ht="47.25" x14ac:dyDescent="0.25">
      <c r="A578" s="102" t="s">
        <v>105</v>
      </c>
      <c r="B578" s="30" t="s">
        <v>59</v>
      </c>
      <c r="C578" s="28" t="s">
        <v>35</v>
      </c>
      <c r="D578" s="28" t="s">
        <v>20</v>
      </c>
      <c r="E578" s="220" t="s">
        <v>386</v>
      </c>
      <c r="F578" s="221" t="s">
        <v>383</v>
      </c>
      <c r="G578" s="222" t="s">
        <v>384</v>
      </c>
      <c r="H578" s="28"/>
      <c r="I578" s="432">
        <f>SUM(I579)</f>
        <v>7000</v>
      </c>
    </row>
    <row r="579" spans="1:9" ht="63" x14ac:dyDescent="0.25">
      <c r="A579" s="103" t="s">
        <v>116</v>
      </c>
      <c r="B579" s="53" t="s">
        <v>59</v>
      </c>
      <c r="C579" s="2" t="s">
        <v>35</v>
      </c>
      <c r="D579" s="2" t="s">
        <v>20</v>
      </c>
      <c r="E579" s="223" t="s">
        <v>183</v>
      </c>
      <c r="F579" s="224" t="s">
        <v>383</v>
      </c>
      <c r="G579" s="225" t="s">
        <v>384</v>
      </c>
      <c r="H579" s="44"/>
      <c r="I579" s="433">
        <f>SUM(I580)</f>
        <v>7000</v>
      </c>
    </row>
    <row r="580" spans="1:9" ht="47.25" x14ac:dyDescent="0.25">
      <c r="A580" s="103" t="s">
        <v>390</v>
      </c>
      <c r="B580" s="53" t="s">
        <v>59</v>
      </c>
      <c r="C580" s="2" t="s">
        <v>35</v>
      </c>
      <c r="D580" s="2" t="s">
        <v>20</v>
      </c>
      <c r="E580" s="223" t="s">
        <v>183</v>
      </c>
      <c r="F580" s="224" t="s">
        <v>10</v>
      </c>
      <c r="G580" s="225" t="s">
        <v>384</v>
      </c>
      <c r="H580" s="44"/>
      <c r="I580" s="433">
        <f>SUM(I581)</f>
        <v>7000</v>
      </c>
    </row>
    <row r="581" spans="1:9" ht="15.75" x14ac:dyDescent="0.25">
      <c r="A581" s="103" t="s">
        <v>107</v>
      </c>
      <c r="B581" s="53" t="s">
        <v>59</v>
      </c>
      <c r="C581" s="2" t="s">
        <v>35</v>
      </c>
      <c r="D581" s="2" t="s">
        <v>20</v>
      </c>
      <c r="E581" s="223" t="s">
        <v>183</v>
      </c>
      <c r="F581" s="224" t="s">
        <v>10</v>
      </c>
      <c r="G581" s="225" t="s">
        <v>389</v>
      </c>
      <c r="H581" s="44"/>
      <c r="I581" s="433">
        <f>SUM(I582)</f>
        <v>7000</v>
      </c>
    </row>
    <row r="582" spans="1:9" ht="31.5" x14ac:dyDescent="0.25">
      <c r="A582" s="616" t="s">
        <v>537</v>
      </c>
      <c r="B582" s="6" t="s">
        <v>59</v>
      </c>
      <c r="C582" s="2" t="s">
        <v>35</v>
      </c>
      <c r="D582" s="2" t="s">
        <v>20</v>
      </c>
      <c r="E582" s="223" t="s">
        <v>183</v>
      </c>
      <c r="F582" s="224" t="s">
        <v>10</v>
      </c>
      <c r="G582" s="225" t="s">
        <v>389</v>
      </c>
      <c r="H582" s="2" t="s">
        <v>16</v>
      </c>
      <c r="I582" s="435">
        <v>7000</v>
      </c>
    </row>
    <row r="583" spans="1:9" ht="15.75" x14ac:dyDescent="0.25">
      <c r="A583" s="113" t="s">
        <v>37</v>
      </c>
      <c r="B583" s="19" t="s">
        <v>59</v>
      </c>
      <c r="C583" s="19">
        <v>10</v>
      </c>
      <c r="D583" s="19"/>
      <c r="E583" s="250"/>
      <c r="F583" s="251"/>
      <c r="G583" s="252"/>
      <c r="H583" s="15"/>
      <c r="I583" s="430">
        <f>SUM(I584)</f>
        <v>1064477</v>
      </c>
    </row>
    <row r="584" spans="1:9" ht="15.75" x14ac:dyDescent="0.25">
      <c r="A584" s="109" t="s">
        <v>41</v>
      </c>
      <c r="B584" s="26" t="s">
        <v>59</v>
      </c>
      <c r="C584" s="26">
        <v>10</v>
      </c>
      <c r="D584" s="22" t="s">
        <v>15</v>
      </c>
      <c r="E584" s="217"/>
      <c r="F584" s="218"/>
      <c r="G584" s="219"/>
      <c r="H584" s="22"/>
      <c r="I584" s="431">
        <f>SUM(I585)</f>
        <v>1064477</v>
      </c>
    </row>
    <row r="585" spans="1:9" ht="31.5" x14ac:dyDescent="0.25">
      <c r="A585" s="99" t="s">
        <v>150</v>
      </c>
      <c r="B585" s="30" t="s">
        <v>59</v>
      </c>
      <c r="C585" s="28" t="s">
        <v>57</v>
      </c>
      <c r="D585" s="28" t="s">
        <v>15</v>
      </c>
      <c r="E585" s="220" t="s">
        <v>221</v>
      </c>
      <c r="F585" s="221" t="s">
        <v>383</v>
      </c>
      <c r="G585" s="222" t="s">
        <v>384</v>
      </c>
      <c r="H585" s="28"/>
      <c r="I585" s="432">
        <f>SUM(I586,I591)</f>
        <v>1064477</v>
      </c>
    </row>
    <row r="586" spans="1:9" ht="48" customHeight="1" x14ac:dyDescent="0.25">
      <c r="A586" s="101" t="s">
        <v>156</v>
      </c>
      <c r="B586" s="347" t="s">
        <v>59</v>
      </c>
      <c r="C586" s="53">
        <v>10</v>
      </c>
      <c r="D586" s="44" t="s">
        <v>15</v>
      </c>
      <c r="E586" s="259" t="s">
        <v>224</v>
      </c>
      <c r="F586" s="260" t="s">
        <v>383</v>
      </c>
      <c r="G586" s="261" t="s">
        <v>384</v>
      </c>
      <c r="H586" s="44"/>
      <c r="I586" s="433">
        <f>SUM(I587)</f>
        <v>572850</v>
      </c>
    </row>
    <row r="587" spans="1:9" ht="31.5" x14ac:dyDescent="0.25">
      <c r="A587" s="101" t="s">
        <v>464</v>
      </c>
      <c r="B587" s="347" t="s">
        <v>59</v>
      </c>
      <c r="C587" s="53">
        <v>10</v>
      </c>
      <c r="D587" s="44" t="s">
        <v>15</v>
      </c>
      <c r="E587" s="259" t="s">
        <v>224</v>
      </c>
      <c r="F587" s="260" t="s">
        <v>10</v>
      </c>
      <c r="G587" s="261" t="s">
        <v>384</v>
      </c>
      <c r="H587" s="44"/>
      <c r="I587" s="433">
        <f>SUM(I588)</f>
        <v>572850</v>
      </c>
    </row>
    <row r="588" spans="1:9" ht="46.5" customHeight="1" x14ac:dyDescent="0.25">
      <c r="A588" s="101" t="s">
        <v>162</v>
      </c>
      <c r="B588" s="347" t="s">
        <v>59</v>
      </c>
      <c r="C588" s="53">
        <v>10</v>
      </c>
      <c r="D588" s="44" t="s">
        <v>15</v>
      </c>
      <c r="E588" s="259" t="s">
        <v>224</v>
      </c>
      <c r="F588" s="260" t="s">
        <v>474</v>
      </c>
      <c r="G588" s="261" t="s">
        <v>476</v>
      </c>
      <c r="H588" s="44"/>
      <c r="I588" s="433">
        <f>SUM(I589:I590)</f>
        <v>572850</v>
      </c>
    </row>
    <row r="589" spans="1:9" ht="31.5" x14ac:dyDescent="0.25">
      <c r="A589" s="616" t="s">
        <v>537</v>
      </c>
      <c r="B589" s="6" t="s">
        <v>59</v>
      </c>
      <c r="C589" s="53">
        <v>10</v>
      </c>
      <c r="D589" s="44" t="s">
        <v>15</v>
      </c>
      <c r="E589" s="259" t="s">
        <v>224</v>
      </c>
      <c r="F589" s="260" t="s">
        <v>474</v>
      </c>
      <c r="G589" s="261" t="s">
        <v>476</v>
      </c>
      <c r="H589" s="44" t="s">
        <v>16</v>
      </c>
      <c r="I589" s="435">
        <v>3150</v>
      </c>
    </row>
    <row r="590" spans="1:9" ht="15.75" x14ac:dyDescent="0.25">
      <c r="A590" s="61" t="s">
        <v>40</v>
      </c>
      <c r="B590" s="347" t="s">
        <v>59</v>
      </c>
      <c r="C590" s="53">
        <v>10</v>
      </c>
      <c r="D590" s="44" t="s">
        <v>15</v>
      </c>
      <c r="E590" s="259" t="s">
        <v>224</v>
      </c>
      <c r="F590" s="260" t="s">
        <v>474</v>
      </c>
      <c r="G590" s="261" t="s">
        <v>476</v>
      </c>
      <c r="H590" s="44" t="s">
        <v>39</v>
      </c>
      <c r="I590" s="435">
        <v>569700</v>
      </c>
    </row>
    <row r="591" spans="1:9" ht="48.75" customHeight="1" x14ac:dyDescent="0.25">
      <c r="A591" s="61" t="s">
        <v>157</v>
      </c>
      <c r="B591" s="347" t="s">
        <v>59</v>
      </c>
      <c r="C591" s="53">
        <v>10</v>
      </c>
      <c r="D591" s="44" t="s">
        <v>15</v>
      </c>
      <c r="E591" s="259" t="s">
        <v>465</v>
      </c>
      <c r="F591" s="260" t="s">
        <v>383</v>
      </c>
      <c r="G591" s="261" t="s">
        <v>384</v>
      </c>
      <c r="H591" s="44"/>
      <c r="I591" s="433">
        <f>SUM(I592)</f>
        <v>491627</v>
      </c>
    </row>
    <row r="592" spans="1:9" ht="15.75" x14ac:dyDescent="0.25">
      <c r="A592" s="61" t="s">
        <v>466</v>
      </c>
      <c r="B592" s="347" t="s">
        <v>59</v>
      </c>
      <c r="C592" s="53">
        <v>10</v>
      </c>
      <c r="D592" s="44" t="s">
        <v>15</v>
      </c>
      <c r="E592" s="259" t="s">
        <v>225</v>
      </c>
      <c r="F592" s="260" t="s">
        <v>10</v>
      </c>
      <c r="G592" s="261" t="s">
        <v>384</v>
      </c>
      <c r="H592" s="44"/>
      <c r="I592" s="433">
        <f>SUM(I593)</f>
        <v>491627</v>
      </c>
    </row>
    <row r="593" spans="1:10" ht="47.25" customHeight="1" x14ac:dyDescent="0.25">
      <c r="A593" s="101" t="s">
        <v>162</v>
      </c>
      <c r="B593" s="347" t="s">
        <v>59</v>
      </c>
      <c r="C593" s="53">
        <v>10</v>
      </c>
      <c r="D593" s="44" t="s">
        <v>15</v>
      </c>
      <c r="E593" s="259" t="s">
        <v>225</v>
      </c>
      <c r="F593" s="260" t="s">
        <v>474</v>
      </c>
      <c r="G593" s="261" t="s">
        <v>476</v>
      </c>
      <c r="H593" s="44"/>
      <c r="I593" s="433">
        <f>SUM(I594:I595)</f>
        <v>491627</v>
      </c>
    </row>
    <row r="594" spans="1:10" ht="31.5" x14ac:dyDescent="0.25">
      <c r="A594" s="616" t="s">
        <v>537</v>
      </c>
      <c r="B594" s="6" t="s">
        <v>59</v>
      </c>
      <c r="C594" s="53">
        <v>10</v>
      </c>
      <c r="D594" s="44" t="s">
        <v>15</v>
      </c>
      <c r="E594" s="259" t="s">
        <v>225</v>
      </c>
      <c r="F594" s="260" t="s">
        <v>474</v>
      </c>
      <c r="G594" s="261" t="s">
        <v>476</v>
      </c>
      <c r="H594" s="44" t="s">
        <v>16</v>
      </c>
      <c r="I594" s="435">
        <v>2548</v>
      </c>
    </row>
    <row r="595" spans="1:10" ht="15.75" x14ac:dyDescent="0.25">
      <c r="A595" s="61" t="s">
        <v>40</v>
      </c>
      <c r="B595" s="347" t="s">
        <v>59</v>
      </c>
      <c r="C595" s="53">
        <v>10</v>
      </c>
      <c r="D595" s="44" t="s">
        <v>15</v>
      </c>
      <c r="E595" s="259" t="s">
        <v>225</v>
      </c>
      <c r="F595" s="260" t="s">
        <v>474</v>
      </c>
      <c r="G595" s="261" t="s">
        <v>476</v>
      </c>
      <c r="H595" s="44" t="s">
        <v>39</v>
      </c>
      <c r="I595" s="435">
        <v>489079</v>
      </c>
    </row>
    <row r="596" spans="1:10" ht="15.75" x14ac:dyDescent="0.25">
      <c r="A596" s="113" t="s">
        <v>43</v>
      </c>
      <c r="B596" s="19" t="s">
        <v>59</v>
      </c>
      <c r="C596" s="19">
        <v>11</v>
      </c>
      <c r="D596" s="19"/>
      <c r="E596" s="250"/>
      <c r="F596" s="251"/>
      <c r="G596" s="252"/>
      <c r="H596" s="15"/>
      <c r="I596" s="430">
        <f t="shared" ref="I596:I600" si="3">SUM(I597)</f>
        <v>150000</v>
      </c>
    </row>
    <row r="597" spans="1:10" ht="15.75" x14ac:dyDescent="0.25">
      <c r="A597" s="109" t="s">
        <v>44</v>
      </c>
      <c r="B597" s="26" t="s">
        <v>59</v>
      </c>
      <c r="C597" s="26">
        <v>11</v>
      </c>
      <c r="D597" s="22" t="s">
        <v>12</v>
      </c>
      <c r="E597" s="217"/>
      <c r="F597" s="218"/>
      <c r="G597" s="219"/>
      <c r="H597" s="22"/>
      <c r="I597" s="431">
        <f t="shared" si="3"/>
        <v>150000</v>
      </c>
    </row>
    <row r="598" spans="1:10" ht="63" x14ac:dyDescent="0.25">
      <c r="A598" s="107" t="s">
        <v>151</v>
      </c>
      <c r="B598" s="30" t="s">
        <v>59</v>
      </c>
      <c r="C598" s="28" t="s">
        <v>45</v>
      </c>
      <c r="D598" s="28" t="s">
        <v>12</v>
      </c>
      <c r="E598" s="220" t="s">
        <v>456</v>
      </c>
      <c r="F598" s="221" t="s">
        <v>383</v>
      </c>
      <c r="G598" s="222" t="s">
        <v>384</v>
      </c>
      <c r="H598" s="28"/>
      <c r="I598" s="432">
        <f t="shared" si="3"/>
        <v>150000</v>
      </c>
    </row>
    <row r="599" spans="1:10" ht="94.5" x14ac:dyDescent="0.25">
      <c r="A599" s="108" t="s">
        <v>167</v>
      </c>
      <c r="B599" s="53" t="s">
        <v>59</v>
      </c>
      <c r="C599" s="2" t="s">
        <v>45</v>
      </c>
      <c r="D599" s="2" t="s">
        <v>12</v>
      </c>
      <c r="E599" s="223" t="s">
        <v>228</v>
      </c>
      <c r="F599" s="224" t="s">
        <v>383</v>
      </c>
      <c r="G599" s="225" t="s">
        <v>384</v>
      </c>
      <c r="H599" s="2"/>
      <c r="I599" s="433">
        <f t="shared" si="3"/>
        <v>150000</v>
      </c>
    </row>
    <row r="600" spans="1:10" ht="31.5" x14ac:dyDescent="0.25">
      <c r="A600" s="108" t="s">
        <v>488</v>
      </c>
      <c r="B600" s="53" t="s">
        <v>59</v>
      </c>
      <c r="C600" s="2" t="s">
        <v>45</v>
      </c>
      <c r="D600" s="2" t="s">
        <v>12</v>
      </c>
      <c r="E600" s="223" t="s">
        <v>228</v>
      </c>
      <c r="F600" s="224" t="s">
        <v>10</v>
      </c>
      <c r="G600" s="225" t="s">
        <v>384</v>
      </c>
      <c r="H600" s="2"/>
      <c r="I600" s="433">
        <f t="shared" si="3"/>
        <v>150000</v>
      </c>
    </row>
    <row r="601" spans="1:10" ht="47.25" x14ac:dyDescent="0.25">
      <c r="A601" s="61" t="s">
        <v>168</v>
      </c>
      <c r="B601" s="347" t="s">
        <v>59</v>
      </c>
      <c r="C601" s="2" t="s">
        <v>45</v>
      </c>
      <c r="D601" s="2" t="s">
        <v>12</v>
      </c>
      <c r="E601" s="223" t="s">
        <v>228</v>
      </c>
      <c r="F601" s="224" t="s">
        <v>10</v>
      </c>
      <c r="G601" s="225" t="s">
        <v>489</v>
      </c>
      <c r="H601" s="2"/>
      <c r="I601" s="433">
        <f>SUM(I602:I603)</f>
        <v>150000</v>
      </c>
    </row>
    <row r="602" spans="1:10" ht="31.5" x14ac:dyDescent="0.25">
      <c r="A602" s="623" t="s">
        <v>537</v>
      </c>
      <c r="B602" s="402" t="s">
        <v>59</v>
      </c>
      <c r="C602" s="5" t="s">
        <v>45</v>
      </c>
      <c r="D602" s="5" t="s">
        <v>12</v>
      </c>
      <c r="E602" s="403" t="s">
        <v>228</v>
      </c>
      <c r="F602" s="305" t="s">
        <v>10</v>
      </c>
      <c r="G602" s="404" t="s">
        <v>489</v>
      </c>
      <c r="H602" s="5" t="s">
        <v>16</v>
      </c>
      <c r="I602" s="611"/>
    </row>
    <row r="603" spans="1:10" s="655" customFormat="1" ht="15.75" x14ac:dyDescent="0.25">
      <c r="A603" s="61" t="s">
        <v>40</v>
      </c>
      <c r="B603" s="402" t="s">
        <v>59</v>
      </c>
      <c r="C603" s="5" t="s">
        <v>45</v>
      </c>
      <c r="D603" s="5" t="s">
        <v>12</v>
      </c>
      <c r="E603" s="403" t="s">
        <v>228</v>
      </c>
      <c r="F603" s="305" t="s">
        <v>10</v>
      </c>
      <c r="G603" s="404" t="s">
        <v>489</v>
      </c>
      <c r="H603" s="657" t="s">
        <v>39</v>
      </c>
      <c r="I603" s="611">
        <v>150000</v>
      </c>
    </row>
    <row r="604" spans="1:10" ht="31.5" x14ac:dyDescent="0.25">
      <c r="A604" s="461" t="s">
        <v>814</v>
      </c>
      <c r="B604" s="449" t="s">
        <v>813</v>
      </c>
      <c r="C604" s="466"/>
      <c r="D604" s="471"/>
      <c r="E604" s="471"/>
      <c r="F604" s="612"/>
      <c r="G604" s="613"/>
      <c r="H604" s="613"/>
      <c r="I604" s="448">
        <f>SUM(+I605)</f>
        <v>48988962</v>
      </c>
      <c r="J604">
        <v>45838710</v>
      </c>
    </row>
    <row r="605" spans="1:10" ht="15.75" customHeight="1" x14ac:dyDescent="0.25">
      <c r="A605" s="113" t="s">
        <v>37</v>
      </c>
      <c r="B605" s="19" t="s">
        <v>813</v>
      </c>
      <c r="C605" s="19">
        <v>10</v>
      </c>
      <c r="D605" s="19"/>
      <c r="E605" s="250"/>
      <c r="F605" s="251"/>
      <c r="G605" s="252"/>
      <c r="H605" s="15"/>
      <c r="I605" s="430">
        <f>SUM(I606+I612+I640+I628)</f>
        <v>48988962</v>
      </c>
    </row>
    <row r="606" spans="1:10" ht="15.75" x14ac:dyDescent="0.25">
      <c r="A606" s="109" t="s">
        <v>38</v>
      </c>
      <c r="B606" s="26" t="s">
        <v>813</v>
      </c>
      <c r="C606" s="26">
        <v>10</v>
      </c>
      <c r="D606" s="22" t="s">
        <v>10</v>
      </c>
      <c r="E606" s="217"/>
      <c r="F606" s="218"/>
      <c r="G606" s="219"/>
      <c r="H606" s="22"/>
      <c r="I606" s="431">
        <f>SUM(I607)</f>
        <v>2538990</v>
      </c>
    </row>
    <row r="607" spans="1:10" ht="47.25" x14ac:dyDescent="0.25">
      <c r="A607" s="102" t="s">
        <v>110</v>
      </c>
      <c r="B607" s="30" t="s">
        <v>813</v>
      </c>
      <c r="C607" s="30">
        <v>10</v>
      </c>
      <c r="D607" s="28" t="s">
        <v>10</v>
      </c>
      <c r="E607" s="220" t="s">
        <v>180</v>
      </c>
      <c r="F607" s="221" t="s">
        <v>383</v>
      </c>
      <c r="G607" s="222" t="s">
        <v>384</v>
      </c>
      <c r="H607" s="28"/>
      <c r="I607" s="432">
        <f>SUM(I608)</f>
        <v>2538990</v>
      </c>
    </row>
    <row r="608" spans="1:10" ht="63" x14ac:dyDescent="0.25">
      <c r="A608" s="61" t="s">
        <v>160</v>
      </c>
      <c r="B608" s="347" t="s">
        <v>813</v>
      </c>
      <c r="C608" s="347">
        <v>10</v>
      </c>
      <c r="D608" s="2" t="s">
        <v>10</v>
      </c>
      <c r="E608" s="223" t="s">
        <v>182</v>
      </c>
      <c r="F608" s="224" t="s">
        <v>383</v>
      </c>
      <c r="G608" s="225" t="s">
        <v>384</v>
      </c>
      <c r="H608" s="2"/>
      <c r="I608" s="433">
        <f>SUM(I609)</f>
        <v>2538990</v>
      </c>
    </row>
    <row r="609" spans="1:9" ht="47.25" x14ac:dyDescent="0.25">
      <c r="A609" s="61" t="s">
        <v>475</v>
      </c>
      <c r="B609" s="347" t="s">
        <v>813</v>
      </c>
      <c r="C609" s="347">
        <v>10</v>
      </c>
      <c r="D609" s="2" t="s">
        <v>10</v>
      </c>
      <c r="E609" s="223" t="s">
        <v>182</v>
      </c>
      <c r="F609" s="224" t="s">
        <v>10</v>
      </c>
      <c r="G609" s="225" t="s">
        <v>384</v>
      </c>
      <c r="H609" s="2"/>
      <c r="I609" s="433">
        <f>SUM(I610)</f>
        <v>2538990</v>
      </c>
    </row>
    <row r="610" spans="1:9" ht="30" customHeight="1" x14ac:dyDescent="0.25">
      <c r="A610" s="61" t="s">
        <v>161</v>
      </c>
      <c r="B610" s="347" t="s">
        <v>813</v>
      </c>
      <c r="C610" s="347">
        <v>10</v>
      </c>
      <c r="D610" s="2" t="s">
        <v>10</v>
      </c>
      <c r="E610" s="223" t="s">
        <v>182</v>
      </c>
      <c r="F610" s="224" t="s">
        <v>10</v>
      </c>
      <c r="G610" s="225" t="s">
        <v>621</v>
      </c>
      <c r="H610" s="2"/>
      <c r="I610" s="433">
        <f>SUM(I611)</f>
        <v>2538990</v>
      </c>
    </row>
    <row r="611" spans="1:9" ht="15.75" x14ac:dyDescent="0.25">
      <c r="A611" s="61" t="s">
        <v>40</v>
      </c>
      <c r="B611" s="347" t="s">
        <v>813</v>
      </c>
      <c r="C611" s="347">
        <v>10</v>
      </c>
      <c r="D611" s="2" t="s">
        <v>10</v>
      </c>
      <c r="E611" s="223" t="s">
        <v>182</v>
      </c>
      <c r="F611" s="224" t="s">
        <v>10</v>
      </c>
      <c r="G611" s="225" t="s">
        <v>621</v>
      </c>
      <c r="H611" s="2" t="s">
        <v>39</v>
      </c>
      <c r="I611" s="434">
        <v>2538990</v>
      </c>
    </row>
    <row r="612" spans="1:9" ht="15.75" x14ac:dyDescent="0.25">
      <c r="A612" s="109" t="s">
        <v>41</v>
      </c>
      <c r="B612" s="26" t="s">
        <v>813</v>
      </c>
      <c r="C612" s="26">
        <v>10</v>
      </c>
      <c r="D612" s="22" t="s">
        <v>15</v>
      </c>
      <c r="E612" s="217"/>
      <c r="F612" s="218"/>
      <c r="G612" s="219"/>
      <c r="H612" s="22"/>
      <c r="I612" s="431">
        <f>SUM(I613)</f>
        <v>4080379</v>
      </c>
    </row>
    <row r="613" spans="1:9" ht="47.25" x14ac:dyDescent="0.25">
      <c r="A613" s="102" t="s">
        <v>110</v>
      </c>
      <c r="B613" s="30" t="s">
        <v>813</v>
      </c>
      <c r="C613" s="30">
        <v>10</v>
      </c>
      <c r="D613" s="28" t="s">
        <v>15</v>
      </c>
      <c r="E613" s="220" t="s">
        <v>180</v>
      </c>
      <c r="F613" s="221" t="s">
        <v>383</v>
      </c>
      <c r="G613" s="222" t="s">
        <v>384</v>
      </c>
      <c r="H613" s="28"/>
      <c r="I613" s="432">
        <f>SUM(I614)</f>
        <v>4080379</v>
      </c>
    </row>
    <row r="614" spans="1:9" ht="63" x14ac:dyDescent="0.25">
      <c r="A614" s="61" t="s">
        <v>160</v>
      </c>
      <c r="B614" s="347" t="s">
        <v>813</v>
      </c>
      <c r="C614" s="347">
        <v>10</v>
      </c>
      <c r="D614" s="2" t="s">
        <v>15</v>
      </c>
      <c r="E614" s="223" t="s">
        <v>182</v>
      </c>
      <c r="F614" s="224" t="s">
        <v>383</v>
      </c>
      <c r="G614" s="225" t="s">
        <v>384</v>
      </c>
      <c r="H614" s="2"/>
      <c r="I614" s="433">
        <f>SUM(I615)</f>
        <v>4080379</v>
      </c>
    </row>
    <row r="615" spans="1:9" ht="47.25" x14ac:dyDescent="0.25">
      <c r="A615" s="61" t="s">
        <v>475</v>
      </c>
      <c r="B615" s="347" t="s">
        <v>813</v>
      </c>
      <c r="C615" s="347">
        <v>10</v>
      </c>
      <c r="D615" s="2" t="s">
        <v>15</v>
      </c>
      <c r="E615" s="223" t="s">
        <v>182</v>
      </c>
      <c r="F615" s="224" t="s">
        <v>10</v>
      </c>
      <c r="G615" s="225" t="s">
        <v>384</v>
      </c>
      <c r="H615" s="2"/>
      <c r="I615" s="433">
        <f>SUM(I616+I619+I622+I625)</f>
        <v>4080379</v>
      </c>
    </row>
    <row r="616" spans="1:9" ht="31.5" x14ac:dyDescent="0.25">
      <c r="A616" s="101" t="s">
        <v>87</v>
      </c>
      <c r="B616" s="347" t="s">
        <v>813</v>
      </c>
      <c r="C616" s="347">
        <v>10</v>
      </c>
      <c r="D616" s="2" t="s">
        <v>15</v>
      </c>
      <c r="E616" s="223" t="s">
        <v>182</v>
      </c>
      <c r="F616" s="224" t="s">
        <v>10</v>
      </c>
      <c r="G616" s="225" t="s">
        <v>479</v>
      </c>
      <c r="H616" s="2"/>
      <c r="I616" s="433">
        <f>SUM(I617:I618)</f>
        <v>45070</v>
      </c>
    </row>
    <row r="617" spans="1:9" ht="31.5" x14ac:dyDescent="0.25">
      <c r="A617" s="616" t="s">
        <v>537</v>
      </c>
      <c r="B617" s="6" t="s">
        <v>813</v>
      </c>
      <c r="C617" s="347">
        <v>10</v>
      </c>
      <c r="D617" s="2" t="s">
        <v>15</v>
      </c>
      <c r="E617" s="223" t="s">
        <v>182</v>
      </c>
      <c r="F617" s="224" t="s">
        <v>10</v>
      </c>
      <c r="G617" s="225" t="s">
        <v>479</v>
      </c>
      <c r="H617" s="2" t="s">
        <v>16</v>
      </c>
      <c r="I617" s="435">
        <v>640</v>
      </c>
    </row>
    <row r="618" spans="1:9" ht="15.75" x14ac:dyDescent="0.25">
      <c r="A618" s="61" t="s">
        <v>40</v>
      </c>
      <c r="B618" s="347" t="s">
        <v>813</v>
      </c>
      <c r="C618" s="347">
        <v>10</v>
      </c>
      <c r="D618" s="2" t="s">
        <v>15</v>
      </c>
      <c r="E618" s="223" t="s">
        <v>182</v>
      </c>
      <c r="F618" s="224" t="s">
        <v>10</v>
      </c>
      <c r="G618" s="225" t="s">
        <v>479</v>
      </c>
      <c r="H618" s="2" t="s">
        <v>39</v>
      </c>
      <c r="I618" s="434">
        <v>44430</v>
      </c>
    </row>
    <row r="619" spans="1:9" ht="31.5" x14ac:dyDescent="0.25">
      <c r="A619" s="101" t="s">
        <v>88</v>
      </c>
      <c r="B619" s="347" t="s">
        <v>813</v>
      </c>
      <c r="C619" s="347">
        <v>10</v>
      </c>
      <c r="D619" s="2" t="s">
        <v>15</v>
      </c>
      <c r="E619" s="223" t="s">
        <v>182</v>
      </c>
      <c r="F619" s="224" t="s">
        <v>10</v>
      </c>
      <c r="G619" s="225" t="s">
        <v>480</v>
      </c>
      <c r="H619" s="2"/>
      <c r="I619" s="433">
        <f>SUM(I620:I621)</f>
        <v>170185</v>
      </c>
    </row>
    <row r="620" spans="1:9" s="78" customFormat="1" ht="31.5" x14ac:dyDescent="0.25">
      <c r="A620" s="616" t="s">
        <v>537</v>
      </c>
      <c r="B620" s="6" t="s">
        <v>813</v>
      </c>
      <c r="C620" s="347">
        <v>10</v>
      </c>
      <c r="D620" s="2" t="s">
        <v>15</v>
      </c>
      <c r="E620" s="223" t="s">
        <v>182</v>
      </c>
      <c r="F620" s="224" t="s">
        <v>10</v>
      </c>
      <c r="G620" s="225" t="s">
        <v>480</v>
      </c>
      <c r="H620" s="77" t="s">
        <v>16</v>
      </c>
      <c r="I620" s="438">
        <v>2100</v>
      </c>
    </row>
    <row r="621" spans="1:9" ht="15.75" x14ac:dyDescent="0.25">
      <c r="A621" s="61" t="s">
        <v>40</v>
      </c>
      <c r="B621" s="347" t="s">
        <v>813</v>
      </c>
      <c r="C621" s="347">
        <v>10</v>
      </c>
      <c r="D621" s="2" t="s">
        <v>15</v>
      </c>
      <c r="E621" s="223" t="s">
        <v>182</v>
      </c>
      <c r="F621" s="224" t="s">
        <v>10</v>
      </c>
      <c r="G621" s="225" t="s">
        <v>480</v>
      </c>
      <c r="H621" s="2" t="s">
        <v>39</v>
      </c>
      <c r="I621" s="435">
        <v>168085</v>
      </c>
    </row>
    <row r="622" spans="1:9" ht="15.75" x14ac:dyDescent="0.25">
      <c r="A622" s="111" t="s">
        <v>89</v>
      </c>
      <c r="B622" s="50" t="s">
        <v>813</v>
      </c>
      <c r="C622" s="347">
        <v>10</v>
      </c>
      <c r="D622" s="2" t="s">
        <v>15</v>
      </c>
      <c r="E622" s="223" t="s">
        <v>182</v>
      </c>
      <c r="F622" s="224" t="s">
        <v>10</v>
      </c>
      <c r="G622" s="225" t="s">
        <v>481</v>
      </c>
      <c r="H622" s="2"/>
      <c r="I622" s="433">
        <f>SUM(I623:I624)</f>
        <v>3559174</v>
      </c>
    </row>
    <row r="623" spans="1:9" ht="31.5" x14ac:dyDescent="0.25">
      <c r="A623" s="616" t="s">
        <v>537</v>
      </c>
      <c r="B623" s="6" t="s">
        <v>813</v>
      </c>
      <c r="C623" s="347">
        <v>10</v>
      </c>
      <c r="D623" s="2" t="s">
        <v>15</v>
      </c>
      <c r="E623" s="223" t="s">
        <v>182</v>
      </c>
      <c r="F623" s="224" t="s">
        <v>10</v>
      </c>
      <c r="G623" s="225" t="s">
        <v>481</v>
      </c>
      <c r="H623" s="2" t="s">
        <v>16</v>
      </c>
      <c r="I623" s="435">
        <v>34400</v>
      </c>
    </row>
    <row r="624" spans="1:9" ht="15.75" x14ac:dyDescent="0.25">
      <c r="A624" s="61" t="s">
        <v>40</v>
      </c>
      <c r="B624" s="347" t="s">
        <v>813</v>
      </c>
      <c r="C624" s="347">
        <v>10</v>
      </c>
      <c r="D624" s="2" t="s">
        <v>15</v>
      </c>
      <c r="E624" s="223" t="s">
        <v>182</v>
      </c>
      <c r="F624" s="224" t="s">
        <v>10</v>
      </c>
      <c r="G624" s="225" t="s">
        <v>481</v>
      </c>
      <c r="H624" s="2" t="s">
        <v>39</v>
      </c>
      <c r="I624" s="435">
        <v>3524774</v>
      </c>
    </row>
    <row r="625" spans="1:20" ht="15.75" x14ac:dyDescent="0.25">
      <c r="A625" s="101" t="s">
        <v>90</v>
      </c>
      <c r="B625" s="347" t="s">
        <v>813</v>
      </c>
      <c r="C625" s="347">
        <v>10</v>
      </c>
      <c r="D625" s="2" t="s">
        <v>15</v>
      </c>
      <c r="E625" s="223" t="s">
        <v>182</v>
      </c>
      <c r="F625" s="224" t="s">
        <v>10</v>
      </c>
      <c r="G625" s="225" t="s">
        <v>482</v>
      </c>
      <c r="H625" s="2"/>
      <c r="I625" s="433">
        <f>SUM(I626:I627)</f>
        <v>305950</v>
      </c>
    </row>
    <row r="626" spans="1:20" ht="31.5" x14ac:dyDescent="0.25">
      <c r="A626" s="616" t="s">
        <v>537</v>
      </c>
      <c r="B626" s="6" t="s">
        <v>813</v>
      </c>
      <c r="C626" s="347">
        <v>10</v>
      </c>
      <c r="D626" s="2" t="s">
        <v>15</v>
      </c>
      <c r="E626" s="223" t="s">
        <v>182</v>
      </c>
      <c r="F626" s="224" t="s">
        <v>10</v>
      </c>
      <c r="G626" s="225" t="s">
        <v>482</v>
      </c>
      <c r="H626" s="2" t="s">
        <v>16</v>
      </c>
      <c r="I626" s="435">
        <v>3850</v>
      </c>
    </row>
    <row r="627" spans="1:20" ht="15.75" x14ac:dyDescent="0.25">
      <c r="A627" s="61" t="s">
        <v>40</v>
      </c>
      <c r="B627" s="347" t="s">
        <v>813</v>
      </c>
      <c r="C627" s="347">
        <v>10</v>
      </c>
      <c r="D627" s="2" t="s">
        <v>15</v>
      </c>
      <c r="E627" s="223" t="s">
        <v>182</v>
      </c>
      <c r="F627" s="224" t="s">
        <v>10</v>
      </c>
      <c r="G627" s="225" t="s">
        <v>482</v>
      </c>
      <c r="H627" s="2" t="s">
        <v>39</v>
      </c>
      <c r="I627" s="435">
        <v>302100</v>
      </c>
    </row>
    <row r="628" spans="1:20" ht="15.75" x14ac:dyDescent="0.25">
      <c r="A628" s="86" t="s">
        <v>42</v>
      </c>
      <c r="B628" s="26" t="s">
        <v>813</v>
      </c>
      <c r="C628" s="26">
        <v>10</v>
      </c>
      <c r="D628" s="25" t="s">
        <v>20</v>
      </c>
      <c r="E628" s="217"/>
      <c r="F628" s="218"/>
      <c r="G628" s="219"/>
      <c r="H628" s="52"/>
      <c r="I628" s="431">
        <f>SUM(I629)</f>
        <v>38411331</v>
      </c>
    </row>
    <row r="629" spans="1:20" ht="47.25" x14ac:dyDescent="0.25">
      <c r="A629" s="75" t="s">
        <v>110</v>
      </c>
      <c r="B629" s="285" t="s">
        <v>813</v>
      </c>
      <c r="C629" s="67">
        <v>10</v>
      </c>
      <c r="D629" s="68" t="s">
        <v>20</v>
      </c>
      <c r="E629" s="265" t="s">
        <v>180</v>
      </c>
      <c r="F629" s="266" t="s">
        <v>383</v>
      </c>
      <c r="G629" s="267" t="s">
        <v>384</v>
      </c>
      <c r="H629" s="31"/>
      <c r="I629" s="432">
        <f>SUM(I630)</f>
        <v>38411331</v>
      </c>
    </row>
    <row r="630" spans="1:20" ht="63" x14ac:dyDescent="0.25">
      <c r="A630" s="3" t="s">
        <v>160</v>
      </c>
      <c r="B630" s="6" t="s">
        <v>813</v>
      </c>
      <c r="C630" s="34">
        <v>10</v>
      </c>
      <c r="D630" s="35" t="s">
        <v>20</v>
      </c>
      <c r="E630" s="223" t="s">
        <v>182</v>
      </c>
      <c r="F630" s="263" t="s">
        <v>383</v>
      </c>
      <c r="G630" s="264" t="s">
        <v>384</v>
      </c>
      <c r="H630" s="271"/>
      <c r="I630" s="433">
        <f>SUM(I631)</f>
        <v>38411331</v>
      </c>
    </row>
    <row r="631" spans="1:20" ht="47.25" x14ac:dyDescent="0.25">
      <c r="A631" s="3" t="s">
        <v>475</v>
      </c>
      <c r="B631" s="6" t="s">
        <v>813</v>
      </c>
      <c r="C631" s="34">
        <v>10</v>
      </c>
      <c r="D631" s="35" t="s">
        <v>20</v>
      </c>
      <c r="E631" s="223" t="s">
        <v>182</v>
      </c>
      <c r="F631" s="263" t="s">
        <v>10</v>
      </c>
      <c r="G631" s="264" t="s">
        <v>384</v>
      </c>
      <c r="H631" s="271"/>
      <c r="I631" s="433">
        <f>SUM(I632+I636+I638+I634)</f>
        <v>38411331</v>
      </c>
    </row>
    <row r="632" spans="1:20" ht="15.75" x14ac:dyDescent="0.25">
      <c r="A632" s="84" t="s">
        <v>551</v>
      </c>
      <c r="B632" s="347" t="s">
        <v>813</v>
      </c>
      <c r="C632" s="34">
        <v>10</v>
      </c>
      <c r="D632" s="35" t="s">
        <v>20</v>
      </c>
      <c r="E632" s="223" t="s">
        <v>182</v>
      </c>
      <c r="F632" s="263" t="s">
        <v>10</v>
      </c>
      <c r="G632" s="264" t="s">
        <v>478</v>
      </c>
      <c r="H632" s="271"/>
      <c r="I632" s="433">
        <f>SUM(I633)</f>
        <v>1389456</v>
      </c>
    </row>
    <row r="633" spans="1:20" ht="15.75" x14ac:dyDescent="0.25">
      <c r="A633" s="3" t="s">
        <v>40</v>
      </c>
      <c r="B633" s="347" t="s">
        <v>813</v>
      </c>
      <c r="C633" s="34">
        <v>10</v>
      </c>
      <c r="D633" s="35" t="s">
        <v>20</v>
      </c>
      <c r="E633" s="223" t="s">
        <v>182</v>
      </c>
      <c r="F633" s="263" t="s">
        <v>10</v>
      </c>
      <c r="G633" s="264" t="s">
        <v>478</v>
      </c>
      <c r="H633" s="2" t="s">
        <v>39</v>
      </c>
      <c r="I633" s="435">
        <v>1389456</v>
      </c>
      <c r="L633" s="685"/>
      <c r="M633" s="685"/>
      <c r="N633" s="685"/>
      <c r="O633" s="685"/>
      <c r="P633" s="685"/>
      <c r="Q633" s="685"/>
      <c r="R633" s="685"/>
      <c r="S633" s="685"/>
      <c r="T633" s="685"/>
    </row>
    <row r="634" spans="1:20" s="567" customFormat="1" ht="31.5" hidden="1" x14ac:dyDescent="0.25">
      <c r="A634" s="61" t="s">
        <v>751</v>
      </c>
      <c r="B634" s="568" t="s">
        <v>813</v>
      </c>
      <c r="C634" s="34">
        <v>10</v>
      </c>
      <c r="D634" s="35" t="s">
        <v>20</v>
      </c>
      <c r="E634" s="223" t="s">
        <v>182</v>
      </c>
      <c r="F634" s="263" t="s">
        <v>10</v>
      </c>
      <c r="G634" s="264" t="s">
        <v>752</v>
      </c>
      <c r="H634" s="271"/>
      <c r="I634" s="433">
        <f>SUM(I635)</f>
        <v>0</v>
      </c>
      <c r="L634" s="569"/>
      <c r="M634" s="569"/>
      <c r="N634" s="569"/>
      <c r="O634" s="569"/>
      <c r="P634" s="569"/>
      <c r="Q634" s="569"/>
      <c r="R634" s="569"/>
      <c r="S634" s="569"/>
      <c r="T634" s="569"/>
    </row>
    <row r="635" spans="1:20" s="567" customFormat="1" ht="15.75" hidden="1" x14ac:dyDescent="0.25">
      <c r="A635" s="3" t="s">
        <v>40</v>
      </c>
      <c r="B635" s="568" t="s">
        <v>813</v>
      </c>
      <c r="C635" s="34">
        <v>10</v>
      </c>
      <c r="D635" s="35" t="s">
        <v>20</v>
      </c>
      <c r="E635" s="223" t="s">
        <v>182</v>
      </c>
      <c r="F635" s="263" t="s">
        <v>10</v>
      </c>
      <c r="G635" s="264" t="s">
        <v>752</v>
      </c>
      <c r="H635" s="271" t="s">
        <v>39</v>
      </c>
      <c r="I635" s="435"/>
      <c r="L635" s="569"/>
      <c r="M635" s="569"/>
      <c r="N635" s="569"/>
      <c r="O635" s="569"/>
      <c r="P635" s="569"/>
      <c r="Q635" s="569"/>
      <c r="R635" s="569"/>
      <c r="S635" s="569"/>
      <c r="T635" s="569"/>
    </row>
    <row r="636" spans="1:20" s="562" customFormat="1" ht="31.5" x14ac:dyDescent="0.25">
      <c r="A636" s="61" t="s">
        <v>733</v>
      </c>
      <c r="B636" s="563" t="s">
        <v>813</v>
      </c>
      <c r="C636" s="34">
        <v>10</v>
      </c>
      <c r="D636" s="35" t="s">
        <v>20</v>
      </c>
      <c r="E636" s="223" t="s">
        <v>182</v>
      </c>
      <c r="F636" s="263" t="s">
        <v>10</v>
      </c>
      <c r="G636" s="264" t="s">
        <v>732</v>
      </c>
      <c r="H636" s="271"/>
      <c r="I636" s="433">
        <f>SUM(I637)</f>
        <v>36313656</v>
      </c>
    </row>
    <row r="637" spans="1:20" s="562" customFormat="1" ht="15.75" x14ac:dyDescent="0.25">
      <c r="A637" s="3" t="s">
        <v>40</v>
      </c>
      <c r="B637" s="563" t="s">
        <v>813</v>
      </c>
      <c r="C637" s="34">
        <v>10</v>
      </c>
      <c r="D637" s="35" t="s">
        <v>20</v>
      </c>
      <c r="E637" s="223" t="s">
        <v>182</v>
      </c>
      <c r="F637" s="263" t="s">
        <v>10</v>
      </c>
      <c r="G637" s="264" t="s">
        <v>732</v>
      </c>
      <c r="H637" s="271" t="s">
        <v>39</v>
      </c>
      <c r="I637" s="435">
        <v>36313656</v>
      </c>
    </row>
    <row r="638" spans="1:20" s="562" customFormat="1" ht="31.5" x14ac:dyDescent="0.25">
      <c r="A638" s="61" t="s">
        <v>734</v>
      </c>
      <c r="B638" s="563" t="s">
        <v>813</v>
      </c>
      <c r="C638" s="34">
        <v>10</v>
      </c>
      <c r="D638" s="35" t="s">
        <v>20</v>
      </c>
      <c r="E638" s="223" t="s">
        <v>182</v>
      </c>
      <c r="F638" s="263" t="s">
        <v>10</v>
      </c>
      <c r="G638" s="264" t="s">
        <v>731</v>
      </c>
      <c r="H638" s="271"/>
      <c r="I638" s="433">
        <f>SUM(I639)</f>
        <v>708219</v>
      </c>
    </row>
    <row r="639" spans="1:20" s="562" customFormat="1" ht="31.5" x14ac:dyDescent="0.25">
      <c r="A639" s="616" t="s">
        <v>537</v>
      </c>
      <c r="B639" s="563" t="s">
        <v>813</v>
      </c>
      <c r="C639" s="34">
        <v>10</v>
      </c>
      <c r="D639" s="35" t="s">
        <v>20</v>
      </c>
      <c r="E639" s="223" t="s">
        <v>182</v>
      </c>
      <c r="F639" s="263" t="s">
        <v>10</v>
      </c>
      <c r="G639" s="264" t="s">
        <v>731</v>
      </c>
      <c r="H639" s="271" t="s">
        <v>16</v>
      </c>
      <c r="I639" s="435">
        <v>708219</v>
      </c>
    </row>
    <row r="640" spans="1:20" s="9" customFormat="1" ht="15.75" x14ac:dyDescent="0.25">
      <c r="A640" s="100" t="s">
        <v>70</v>
      </c>
      <c r="B640" s="26" t="s">
        <v>813</v>
      </c>
      <c r="C640" s="26">
        <v>10</v>
      </c>
      <c r="D640" s="25" t="s">
        <v>68</v>
      </c>
      <c r="E640" s="217"/>
      <c r="F640" s="218"/>
      <c r="G640" s="219"/>
      <c r="H640" s="52"/>
      <c r="I640" s="431">
        <f>SUM(I641)</f>
        <v>3958262</v>
      </c>
    </row>
    <row r="641" spans="1:21" ht="47.25" x14ac:dyDescent="0.25">
      <c r="A641" s="106" t="s">
        <v>123</v>
      </c>
      <c r="B641" s="285" t="s">
        <v>813</v>
      </c>
      <c r="C641" s="67">
        <v>10</v>
      </c>
      <c r="D641" s="68" t="s">
        <v>68</v>
      </c>
      <c r="E641" s="265" t="s">
        <v>180</v>
      </c>
      <c r="F641" s="266" t="s">
        <v>383</v>
      </c>
      <c r="G641" s="267" t="s">
        <v>384</v>
      </c>
      <c r="H641" s="31"/>
      <c r="I641" s="432">
        <f>SUM(I642+I656+I652)</f>
        <v>3958262</v>
      </c>
    </row>
    <row r="642" spans="1:21" ht="63" x14ac:dyDescent="0.25">
      <c r="A642" s="112" t="s">
        <v>122</v>
      </c>
      <c r="B642" s="6" t="s">
        <v>813</v>
      </c>
      <c r="C642" s="34">
        <v>10</v>
      </c>
      <c r="D642" s="35" t="s">
        <v>68</v>
      </c>
      <c r="E642" s="262" t="s">
        <v>211</v>
      </c>
      <c r="F642" s="263" t="s">
        <v>383</v>
      </c>
      <c r="G642" s="264" t="s">
        <v>384</v>
      </c>
      <c r="H642" s="271"/>
      <c r="I642" s="433">
        <f>SUM(I643)</f>
        <v>3946262</v>
      </c>
    </row>
    <row r="643" spans="1:21" ht="47.25" x14ac:dyDescent="0.25">
      <c r="A643" s="112" t="s">
        <v>407</v>
      </c>
      <c r="B643" s="6" t="s">
        <v>813</v>
      </c>
      <c r="C643" s="34">
        <v>10</v>
      </c>
      <c r="D643" s="35" t="s">
        <v>68</v>
      </c>
      <c r="E643" s="262" t="s">
        <v>211</v>
      </c>
      <c r="F643" s="263" t="s">
        <v>10</v>
      </c>
      <c r="G643" s="264" t="s">
        <v>384</v>
      </c>
      <c r="H643" s="271"/>
      <c r="I643" s="433">
        <f>SUM(I644+I650+I647)</f>
        <v>3946262</v>
      </c>
    </row>
    <row r="644" spans="1:21" ht="31.5" x14ac:dyDescent="0.25">
      <c r="A644" s="61" t="s">
        <v>91</v>
      </c>
      <c r="B644" s="347" t="s">
        <v>813</v>
      </c>
      <c r="C644" s="34">
        <v>10</v>
      </c>
      <c r="D644" s="35" t="s">
        <v>68</v>
      </c>
      <c r="E644" s="262" t="s">
        <v>211</v>
      </c>
      <c r="F644" s="263" t="s">
        <v>10</v>
      </c>
      <c r="G644" s="264" t="s">
        <v>485</v>
      </c>
      <c r="H644" s="271"/>
      <c r="I644" s="433">
        <f>SUM(I645:I646)</f>
        <v>2677600</v>
      </c>
    </row>
    <row r="645" spans="1:21" ht="63" x14ac:dyDescent="0.25">
      <c r="A645" s="101" t="s">
        <v>76</v>
      </c>
      <c r="B645" s="347" t="s">
        <v>813</v>
      </c>
      <c r="C645" s="34">
        <v>10</v>
      </c>
      <c r="D645" s="35" t="s">
        <v>68</v>
      </c>
      <c r="E645" s="262" t="s">
        <v>211</v>
      </c>
      <c r="F645" s="263" t="s">
        <v>10</v>
      </c>
      <c r="G645" s="264" t="s">
        <v>485</v>
      </c>
      <c r="H645" s="2" t="s">
        <v>13</v>
      </c>
      <c r="I645" s="435">
        <v>2467600</v>
      </c>
      <c r="M645" s="685"/>
      <c r="N645" s="685"/>
      <c r="O645" s="685"/>
      <c r="P645" s="685"/>
      <c r="Q645" s="685"/>
      <c r="R645" s="685"/>
      <c r="S645" s="685"/>
      <c r="T645" s="685"/>
      <c r="U645" s="685"/>
    </row>
    <row r="646" spans="1:21" ht="31.5" x14ac:dyDescent="0.25">
      <c r="A646" s="616" t="s">
        <v>537</v>
      </c>
      <c r="B646" s="6" t="s">
        <v>813</v>
      </c>
      <c r="C646" s="34">
        <v>10</v>
      </c>
      <c r="D646" s="35" t="s">
        <v>68</v>
      </c>
      <c r="E646" s="262" t="s">
        <v>211</v>
      </c>
      <c r="F646" s="263" t="s">
        <v>10</v>
      </c>
      <c r="G646" s="264" t="s">
        <v>485</v>
      </c>
      <c r="H646" s="2" t="s">
        <v>16</v>
      </c>
      <c r="I646" s="435">
        <v>210000</v>
      </c>
    </row>
    <row r="647" spans="1:21" s="562" customFormat="1" ht="47.25" x14ac:dyDescent="0.25">
      <c r="A647" s="61" t="s">
        <v>736</v>
      </c>
      <c r="B647" s="6" t="s">
        <v>813</v>
      </c>
      <c r="C647" s="34">
        <v>10</v>
      </c>
      <c r="D647" s="35" t="s">
        <v>68</v>
      </c>
      <c r="E647" s="262" t="s">
        <v>211</v>
      </c>
      <c r="F647" s="263" t="s">
        <v>10</v>
      </c>
      <c r="G647" s="264" t="s">
        <v>735</v>
      </c>
      <c r="H647" s="2"/>
      <c r="I647" s="433">
        <f>SUM(I648:I649)</f>
        <v>669400</v>
      </c>
    </row>
    <row r="648" spans="1:21" s="562" customFormat="1" ht="63" x14ac:dyDescent="0.25">
      <c r="A648" s="101" t="s">
        <v>76</v>
      </c>
      <c r="B648" s="6" t="s">
        <v>813</v>
      </c>
      <c r="C648" s="34">
        <v>10</v>
      </c>
      <c r="D648" s="35" t="s">
        <v>68</v>
      </c>
      <c r="E648" s="262" t="s">
        <v>211</v>
      </c>
      <c r="F648" s="263" t="s">
        <v>10</v>
      </c>
      <c r="G648" s="264" t="s">
        <v>735</v>
      </c>
      <c r="H648" s="2" t="s">
        <v>13</v>
      </c>
      <c r="I648" s="435">
        <v>603520</v>
      </c>
    </row>
    <row r="649" spans="1:21" s="562" customFormat="1" ht="31.5" x14ac:dyDescent="0.25">
      <c r="A649" s="616" t="s">
        <v>537</v>
      </c>
      <c r="B649" s="6" t="s">
        <v>813</v>
      </c>
      <c r="C649" s="34">
        <v>10</v>
      </c>
      <c r="D649" s="35" t="s">
        <v>68</v>
      </c>
      <c r="E649" s="262" t="s">
        <v>211</v>
      </c>
      <c r="F649" s="263" t="s">
        <v>10</v>
      </c>
      <c r="G649" s="264" t="s">
        <v>735</v>
      </c>
      <c r="H649" s="2" t="s">
        <v>16</v>
      </c>
      <c r="I649" s="435">
        <v>65880</v>
      </c>
    </row>
    <row r="650" spans="1:21" ht="31.5" x14ac:dyDescent="0.25">
      <c r="A650" s="3" t="s">
        <v>75</v>
      </c>
      <c r="B650" s="6" t="s">
        <v>813</v>
      </c>
      <c r="C650" s="34">
        <v>10</v>
      </c>
      <c r="D650" s="35" t="s">
        <v>68</v>
      </c>
      <c r="E650" s="262" t="s">
        <v>211</v>
      </c>
      <c r="F650" s="263" t="s">
        <v>10</v>
      </c>
      <c r="G650" s="264" t="s">
        <v>388</v>
      </c>
      <c r="H650" s="2"/>
      <c r="I650" s="433">
        <f>SUM(I651)</f>
        <v>599262</v>
      </c>
    </row>
    <row r="651" spans="1:21" ht="63" x14ac:dyDescent="0.25">
      <c r="A651" s="84" t="s">
        <v>76</v>
      </c>
      <c r="B651" s="6" t="s">
        <v>813</v>
      </c>
      <c r="C651" s="34">
        <v>10</v>
      </c>
      <c r="D651" s="35" t="s">
        <v>68</v>
      </c>
      <c r="E651" s="262" t="s">
        <v>211</v>
      </c>
      <c r="F651" s="263" t="s">
        <v>10</v>
      </c>
      <c r="G651" s="264" t="s">
        <v>388</v>
      </c>
      <c r="H651" s="2" t="s">
        <v>13</v>
      </c>
      <c r="I651" s="435">
        <v>599262</v>
      </c>
    </row>
    <row r="652" spans="1:21" s="37" customFormat="1" ht="63" x14ac:dyDescent="0.25">
      <c r="A652" s="61" t="s">
        <v>160</v>
      </c>
      <c r="B652" s="347" t="s">
        <v>813</v>
      </c>
      <c r="C652" s="35">
        <v>10</v>
      </c>
      <c r="D652" s="35" t="s">
        <v>68</v>
      </c>
      <c r="E652" s="262" t="s">
        <v>182</v>
      </c>
      <c r="F652" s="263" t="s">
        <v>383</v>
      </c>
      <c r="G652" s="264" t="s">
        <v>384</v>
      </c>
      <c r="H652" s="36"/>
      <c r="I652" s="436">
        <f>SUM(I653)</f>
        <v>2000</v>
      </c>
    </row>
    <row r="653" spans="1:21" s="37" customFormat="1" ht="47.25" x14ac:dyDescent="0.25">
      <c r="A653" s="3" t="s">
        <v>475</v>
      </c>
      <c r="B653" s="347" t="s">
        <v>813</v>
      </c>
      <c r="C653" s="35">
        <v>10</v>
      </c>
      <c r="D653" s="35" t="s">
        <v>68</v>
      </c>
      <c r="E653" s="262" t="s">
        <v>182</v>
      </c>
      <c r="F653" s="263" t="s">
        <v>10</v>
      </c>
      <c r="G653" s="264" t="s">
        <v>384</v>
      </c>
      <c r="H653" s="36"/>
      <c r="I653" s="436">
        <f>SUM(I654)</f>
        <v>2000</v>
      </c>
    </row>
    <row r="654" spans="1:21" s="37" customFormat="1" ht="31.5" x14ac:dyDescent="0.25">
      <c r="A654" s="629" t="s">
        <v>487</v>
      </c>
      <c r="B654" s="287" t="s">
        <v>813</v>
      </c>
      <c r="C654" s="35">
        <v>10</v>
      </c>
      <c r="D654" s="35" t="s">
        <v>68</v>
      </c>
      <c r="E654" s="262" t="s">
        <v>182</v>
      </c>
      <c r="F654" s="263" t="s">
        <v>10</v>
      </c>
      <c r="G654" s="264" t="s">
        <v>486</v>
      </c>
      <c r="H654" s="36"/>
      <c r="I654" s="436">
        <f>SUM(I655)</f>
        <v>2000</v>
      </c>
    </row>
    <row r="655" spans="1:21" s="37" customFormat="1" ht="31.5" x14ac:dyDescent="0.25">
      <c r="A655" s="621" t="s">
        <v>537</v>
      </c>
      <c r="B655" s="287" t="s">
        <v>813</v>
      </c>
      <c r="C655" s="35">
        <v>10</v>
      </c>
      <c r="D655" s="35" t="s">
        <v>68</v>
      </c>
      <c r="E655" s="262" t="s">
        <v>182</v>
      </c>
      <c r="F655" s="263" t="s">
        <v>10</v>
      </c>
      <c r="G655" s="264" t="s">
        <v>486</v>
      </c>
      <c r="H655" s="36" t="s">
        <v>16</v>
      </c>
      <c r="I655" s="437">
        <v>2000</v>
      </c>
    </row>
    <row r="656" spans="1:21" ht="78.75" x14ac:dyDescent="0.25">
      <c r="A656" s="103" t="s">
        <v>111</v>
      </c>
      <c r="B656" s="53" t="s">
        <v>813</v>
      </c>
      <c r="C656" s="34">
        <v>10</v>
      </c>
      <c r="D656" s="35" t="s">
        <v>68</v>
      </c>
      <c r="E656" s="262" t="s">
        <v>210</v>
      </c>
      <c r="F656" s="263" t="s">
        <v>383</v>
      </c>
      <c r="G656" s="264" t="s">
        <v>384</v>
      </c>
      <c r="H656" s="2"/>
      <c r="I656" s="433">
        <f>SUM(I657)</f>
        <v>10000</v>
      </c>
    </row>
    <row r="657" spans="1:9" ht="47.25" x14ac:dyDescent="0.25">
      <c r="A657" s="103" t="s">
        <v>391</v>
      </c>
      <c r="B657" s="53" t="s">
        <v>813</v>
      </c>
      <c r="C657" s="34">
        <v>10</v>
      </c>
      <c r="D657" s="35" t="s">
        <v>68</v>
      </c>
      <c r="E657" s="262" t="s">
        <v>210</v>
      </c>
      <c r="F657" s="263" t="s">
        <v>10</v>
      </c>
      <c r="G657" s="264" t="s">
        <v>384</v>
      </c>
      <c r="H657" s="2"/>
      <c r="I657" s="433">
        <f>SUM(I658)</f>
        <v>10000</v>
      </c>
    </row>
    <row r="658" spans="1:9" ht="31.5" x14ac:dyDescent="0.25">
      <c r="A658" s="615" t="s">
        <v>102</v>
      </c>
      <c r="B658" s="53" t="s">
        <v>813</v>
      </c>
      <c r="C658" s="34">
        <v>10</v>
      </c>
      <c r="D658" s="35" t="s">
        <v>68</v>
      </c>
      <c r="E658" s="262" t="s">
        <v>210</v>
      </c>
      <c r="F658" s="263" t="s">
        <v>10</v>
      </c>
      <c r="G658" s="264" t="s">
        <v>393</v>
      </c>
      <c r="H658" s="2"/>
      <c r="I658" s="433">
        <f>SUM(I659)</f>
        <v>10000</v>
      </c>
    </row>
    <row r="659" spans="1:9" ht="31.5" x14ac:dyDescent="0.25">
      <c r="A659" s="626" t="s">
        <v>537</v>
      </c>
      <c r="B659" s="6" t="s">
        <v>813</v>
      </c>
      <c r="C659" s="287">
        <v>10</v>
      </c>
      <c r="D659" s="36" t="s">
        <v>68</v>
      </c>
      <c r="E659" s="262" t="s">
        <v>210</v>
      </c>
      <c r="F659" s="263" t="s">
        <v>10</v>
      </c>
      <c r="G659" s="264" t="s">
        <v>393</v>
      </c>
      <c r="H659" s="2" t="s">
        <v>16</v>
      </c>
      <c r="I659" s="434">
        <v>10000</v>
      </c>
    </row>
  </sheetData>
  <mergeCells count="7">
    <mergeCell ref="M645:U645"/>
    <mergeCell ref="L108:T108"/>
    <mergeCell ref="E13:G13"/>
    <mergeCell ref="A9:I9"/>
    <mergeCell ref="A10:I10"/>
    <mergeCell ref="A11:I11"/>
    <mergeCell ref="L633:T63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92"/>
  <sheetViews>
    <sheetView topLeftCell="A130" zoomScaleNormal="100" workbookViewId="0">
      <selection activeCell="J256" sqref="J256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4" customWidth="1"/>
    <col min="10" max="10" width="13.85546875" style="48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8" t="s">
        <v>570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858</v>
      </c>
      <c r="E5" s="368"/>
      <c r="F5" s="368"/>
    </row>
    <row r="6" spans="1:13" x14ac:dyDescent="0.25">
      <c r="D6" s="368" t="s">
        <v>859</v>
      </c>
      <c r="E6" s="368"/>
      <c r="F6" s="368"/>
    </row>
    <row r="7" spans="1:13" x14ac:dyDescent="0.25">
      <c r="D7" s="4" t="s">
        <v>860</v>
      </c>
      <c r="E7" s="4"/>
      <c r="F7" s="4"/>
    </row>
    <row r="8" spans="1:13" x14ac:dyDescent="0.25">
      <c r="D8" s="633"/>
      <c r="E8" s="368"/>
      <c r="F8" s="368"/>
    </row>
    <row r="9" spans="1:13" s="545" customFormat="1" x14ac:dyDescent="0.25">
      <c r="D9" s="546"/>
      <c r="E9" s="546"/>
      <c r="F9" s="546"/>
      <c r="I9" s="484"/>
      <c r="J9" s="484"/>
    </row>
    <row r="10" spans="1:13" ht="18.75" x14ac:dyDescent="0.25">
      <c r="A10" s="679" t="s">
        <v>496</v>
      </c>
      <c r="B10" s="679"/>
      <c r="C10" s="679"/>
      <c r="D10" s="679"/>
      <c r="E10" s="679"/>
      <c r="F10" s="679"/>
      <c r="G10" s="679"/>
      <c r="H10" s="679"/>
      <c r="I10" s="679"/>
    </row>
    <row r="11" spans="1:13" ht="18.75" x14ac:dyDescent="0.25">
      <c r="A11" s="679" t="s">
        <v>67</v>
      </c>
      <c r="B11" s="679"/>
      <c r="C11" s="679"/>
      <c r="D11" s="679"/>
      <c r="E11" s="679"/>
      <c r="F11" s="679"/>
      <c r="G11" s="679"/>
      <c r="H11" s="679"/>
      <c r="I11" s="679"/>
    </row>
    <row r="12" spans="1:13" ht="18.75" x14ac:dyDescent="0.25">
      <c r="A12" s="679" t="s">
        <v>864</v>
      </c>
      <c r="B12" s="679"/>
      <c r="C12" s="679"/>
      <c r="D12" s="679"/>
      <c r="E12" s="679"/>
      <c r="F12" s="679"/>
      <c r="G12" s="679"/>
      <c r="H12" s="679"/>
      <c r="I12" s="679"/>
    </row>
    <row r="13" spans="1:13" ht="15.75" x14ac:dyDescent="0.25">
      <c r="C13" s="359"/>
      <c r="I13" s="484" t="s">
        <v>512</v>
      </c>
      <c r="J13" s="484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80" t="s">
        <v>3</v>
      </c>
      <c r="F14" s="681"/>
      <c r="G14" s="682"/>
      <c r="H14" s="50" t="s">
        <v>4</v>
      </c>
      <c r="I14" s="10" t="s">
        <v>754</v>
      </c>
      <c r="J14" s="10" t="s">
        <v>857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29">
        <f>SUM(I16+I174+I200+I358+I212+I492+I438)</f>
        <v>430963175</v>
      </c>
      <c r="J15" s="429">
        <f>SUM(J16+J174+J200+J358+J212+J492+J438+J144)</f>
        <v>441003867</v>
      </c>
    </row>
    <row r="16" spans="1:13" ht="15.75" x14ac:dyDescent="0.25">
      <c r="A16" s="614" t="s">
        <v>49</v>
      </c>
      <c r="B16" s="441" t="s">
        <v>50</v>
      </c>
      <c r="C16" s="449"/>
      <c r="D16" s="449"/>
      <c r="E16" s="450"/>
      <c r="F16" s="451"/>
      <c r="G16" s="452"/>
      <c r="H16" s="449"/>
      <c r="I16" s="448">
        <f>SUM(I17+I96+I109+I159+I63+I153+I144)</f>
        <v>46654042</v>
      </c>
      <c r="J16" s="448">
        <f>SUM(J17+J96+J109+J159+J63+J153)</f>
        <v>50672753</v>
      </c>
      <c r="K16" s="484">
        <v>8775321</v>
      </c>
      <c r="L16" s="484">
        <v>12128223</v>
      </c>
      <c r="M16" s="484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30">
        <f>SUM(I18+I23+I67)</f>
        <v>29340101</v>
      </c>
      <c r="J17" s="430">
        <f>SUM(J18+J23+J67)</f>
        <v>29374101</v>
      </c>
      <c r="K17" s="48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31">
        <f t="shared" ref="I18:J21" si="0">SUM(I19)</f>
        <v>1828008</v>
      </c>
      <c r="J18" s="431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32">
        <f t="shared" si="0"/>
        <v>1828008</v>
      </c>
      <c r="J19" s="432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33">
        <f t="shared" si="0"/>
        <v>1828008</v>
      </c>
      <c r="J20" s="433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33">
        <f t="shared" si="0"/>
        <v>1828008</v>
      </c>
      <c r="J21" s="433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34">
        <v>1828008</v>
      </c>
      <c r="J22" s="434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31">
        <f>SUM(I24+I36+I41+I46+I53+I58+I31)</f>
        <v>18851377</v>
      </c>
      <c r="J23" s="431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32">
        <f>SUM(I25)</f>
        <v>1012100</v>
      </c>
      <c r="J24" s="432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33">
        <f>SUM(I26)</f>
        <v>1012100</v>
      </c>
      <c r="J25" s="433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33">
        <f>SUM(I27+I29)</f>
        <v>1012100</v>
      </c>
      <c r="J26" s="433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33">
        <f>SUM(I28)</f>
        <v>1004100</v>
      </c>
      <c r="J27" s="433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34">
        <v>1004100</v>
      </c>
      <c r="J28" s="434">
        <v>1004100</v>
      </c>
    </row>
    <row r="29" spans="1:11" ht="31.5" x14ac:dyDescent="0.25">
      <c r="A29" s="615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33">
        <f>SUM(I30)</f>
        <v>8000</v>
      </c>
      <c r="J29" s="433">
        <f>SUM(J30)</f>
        <v>8000</v>
      </c>
    </row>
    <row r="30" spans="1:11" ht="32.25" customHeight="1" x14ac:dyDescent="0.25">
      <c r="A30" s="616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34">
        <v>8000</v>
      </c>
      <c r="J30" s="434">
        <v>8000</v>
      </c>
    </row>
    <row r="31" spans="1:11" ht="49.5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32">
        <f t="shared" ref="I31:J34" si="1">SUM(I32)</f>
        <v>0</v>
      </c>
      <c r="J31" s="432">
        <f t="shared" si="1"/>
        <v>0</v>
      </c>
    </row>
    <row r="32" spans="1:11" ht="82.5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33">
        <f t="shared" si="1"/>
        <v>0</v>
      </c>
      <c r="J32" s="433">
        <f t="shared" si="1"/>
        <v>0</v>
      </c>
    </row>
    <row r="33" spans="1:10" ht="48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33">
        <f t="shared" si="1"/>
        <v>0</v>
      </c>
      <c r="J33" s="433">
        <f t="shared" si="1"/>
        <v>0</v>
      </c>
    </row>
    <row r="34" spans="1:10" ht="16.5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33">
        <f t="shared" si="1"/>
        <v>0</v>
      </c>
      <c r="J34" s="433">
        <f t="shared" si="1"/>
        <v>0</v>
      </c>
    </row>
    <row r="35" spans="1:10" ht="32.25" customHeight="1" x14ac:dyDescent="0.25">
      <c r="A35" s="617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35"/>
      <c r="J35" s="435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32">
        <f t="shared" ref="I36:J39" si="2">SUM(I37)</f>
        <v>987020</v>
      </c>
      <c r="J36" s="432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33">
        <f t="shared" si="2"/>
        <v>987020</v>
      </c>
      <c r="J37" s="433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33">
        <f t="shared" si="2"/>
        <v>987020</v>
      </c>
      <c r="J38" s="433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33">
        <f t="shared" si="2"/>
        <v>987020</v>
      </c>
      <c r="J39" s="433">
        <f t="shared" si="2"/>
        <v>987020</v>
      </c>
    </row>
    <row r="40" spans="1:10" ht="31.5" customHeight="1" x14ac:dyDescent="0.25">
      <c r="A40" s="617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505">
        <v>987020</v>
      </c>
      <c r="J40" s="505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32">
        <f t="shared" ref="I41:J44" si="3">SUM(I42)</f>
        <v>191079</v>
      </c>
      <c r="J41" s="432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33">
        <f t="shared" si="3"/>
        <v>191079</v>
      </c>
      <c r="J42" s="433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33">
        <f t="shared" si="3"/>
        <v>191079</v>
      </c>
      <c r="J43" s="433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33">
        <f t="shared" si="3"/>
        <v>191079</v>
      </c>
      <c r="J44" s="433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35">
        <v>191079</v>
      </c>
      <c r="J45" s="435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32">
        <f>SUM(I47)</f>
        <v>669400</v>
      </c>
      <c r="J46" s="432">
        <f>SUM(J47)</f>
        <v>669400</v>
      </c>
    </row>
    <row r="47" spans="1:10" ht="63" x14ac:dyDescent="0.25">
      <c r="A47" s="618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33">
        <f>SUM(I48)</f>
        <v>669400</v>
      </c>
      <c r="J47" s="433">
        <f>SUM(J48)</f>
        <v>669400</v>
      </c>
    </row>
    <row r="48" spans="1:10" ht="63" x14ac:dyDescent="0.25">
      <c r="A48" s="619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33">
        <f>SUM(I49+I51)</f>
        <v>669400</v>
      </c>
      <c r="J48" s="433">
        <f>SUM(J49+J51)</f>
        <v>669400</v>
      </c>
    </row>
    <row r="49" spans="1:10" ht="47.25" x14ac:dyDescent="0.25">
      <c r="A49" s="84" t="s">
        <v>611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33">
        <f>SUM(I50)</f>
        <v>334700</v>
      </c>
      <c r="J49" s="433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34">
        <v>334700</v>
      </c>
      <c r="J50" s="434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33">
        <f>SUM(I52)</f>
        <v>334700</v>
      </c>
      <c r="J51" s="433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34">
        <v>334700</v>
      </c>
      <c r="J52" s="434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32">
        <f t="shared" ref="I53:J56" si="4">SUM(I54)</f>
        <v>334700</v>
      </c>
      <c r="J53" s="432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33">
        <f t="shared" si="4"/>
        <v>334700</v>
      </c>
      <c r="J54" s="433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33">
        <f t="shared" si="4"/>
        <v>334700</v>
      </c>
      <c r="J55" s="433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33">
        <f t="shared" si="4"/>
        <v>334700</v>
      </c>
      <c r="J56" s="433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34">
        <v>334700</v>
      </c>
      <c r="J57" s="434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32">
        <f>SUM(I59)</f>
        <v>15657078</v>
      </c>
      <c r="J58" s="432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33">
        <f>SUM(I60)</f>
        <v>15657078</v>
      </c>
      <c r="J59" s="433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33">
        <f>SUM(I61:I62)</f>
        <v>15657078</v>
      </c>
      <c r="J60" s="433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37">
        <v>15646534</v>
      </c>
      <c r="J61" s="437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34">
        <v>10544</v>
      </c>
      <c r="J62" s="434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32">
        <f t="shared" ref="I63:J65" si="5">SUM(I64)</f>
        <v>400000</v>
      </c>
      <c r="J63" s="432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33">
        <f t="shared" si="5"/>
        <v>400000</v>
      </c>
      <c r="J64" s="433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33">
        <f t="shared" si="5"/>
        <v>400000</v>
      </c>
      <c r="J65" s="433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34">
        <v>400000</v>
      </c>
      <c r="J66" s="43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31">
        <f>SUM(I68+I78+I82+I90+I73)</f>
        <v>8660716</v>
      </c>
      <c r="J67" s="431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32">
        <f t="shared" ref="I68:J71" si="6">SUM(I69)</f>
        <v>3000</v>
      </c>
      <c r="J68" s="432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33">
        <f t="shared" si="6"/>
        <v>3000</v>
      </c>
      <c r="J69" s="433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33">
        <f t="shared" si="6"/>
        <v>3000</v>
      </c>
      <c r="J70" s="433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33">
        <f t="shared" si="6"/>
        <v>3000</v>
      </c>
      <c r="J71" s="433">
        <f t="shared" si="6"/>
        <v>3000</v>
      </c>
    </row>
    <row r="72" spans="1:10" ht="31.5" customHeight="1" x14ac:dyDescent="0.25">
      <c r="A72" s="618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34">
        <v>3000</v>
      </c>
      <c r="J72" s="434">
        <v>3000</v>
      </c>
    </row>
    <row r="73" spans="1:10" ht="33.75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32">
        <f t="shared" ref="I73:J76" si="7">SUM(I74)</f>
        <v>0</v>
      </c>
      <c r="J73" s="432">
        <f t="shared" si="7"/>
        <v>0</v>
      </c>
    </row>
    <row r="74" spans="1:10" ht="63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33">
        <f t="shared" si="7"/>
        <v>0</v>
      </c>
      <c r="J74" s="433">
        <f t="shared" si="7"/>
        <v>0</v>
      </c>
    </row>
    <row r="75" spans="1:10" ht="33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33">
        <f t="shared" si="7"/>
        <v>0</v>
      </c>
      <c r="J75" s="433">
        <f t="shared" si="7"/>
        <v>0</v>
      </c>
    </row>
    <row r="76" spans="1:10" ht="31.5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33">
        <f t="shared" si="7"/>
        <v>0</v>
      </c>
      <c r="J76" s="433">
        <f t="shared" si="7"/>
        <v>0</v>
      </c>
    </row>
    <row r="77" spans="1:10" ht="32.25" customHeight="1" x14ac:dyDescent="0.25">
      <c r="A77" s="618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35"/>
      <c r="J77" s="435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32">
        <f t="shared" ref="I78:J80" si="8">SUM(I79)</f>
        <v>46687</v>
      </c>
      <c r="J78" s="432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33">
        <f t="shared" si="8"/>
        <v>46687</v>
      </c>
      <c r="J79" s="433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33">
        <f t="shared" si="8"/>
        <v>46687</v>
      </c>
      <c r="J80" s="433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34">
        <v>46687</v>
      </c>
      <c r="J81" s="434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32">
        <f>SUM(I83)</f>
        <v>989470</v>
      </c>
      <c r="J82" s="432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33">
        <f>SUM(I84+I88+I86)</f>
        <v>989470</v>
      </c>
      <c r="J83" s="433">
        <f>SUM(J84+J88+J86)</f>
        <v>1023470</v>
      </c>
    </row>
    <row r="84" spans="1:10" ht="48.75" customHeight="1" x14ac:dyDescent="0.25">
      <c r="A84" s="84" t="s">
        <v>678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33">
        <f>SUM(I85)</f>
        <v>33470</v>
      </c>
      <c r="J84" s="433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35">
        <v>33470</v>
      </c>
      <c r="J85" s="435">
        <v>33470</v>
      </c>
    </row>
    <row r="86" spans="1:10" ht="31.5" x14ac:dyDescent="0.25">
      <c r="A86" s="619" t="s">
        <v>661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33">
        <f>SUM(I87:I87)</f>
        <v>836000</v>
      </c>
      <c r="J86" s="433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34">
        <v>836000</v>
      </c>
      <c r="J87" s="434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33">
        <f>SUM(I89)</f>
        <v>120000</v>
      </c>
      <c r="J88" s="433">
        <f>SUM(J89)</f>
        <v>120000</v>
      </c>
    </row>
    <row r="89" spans="1:10" ht="30.75" customHeight="1" x14ac:dyDescent="0.25">
      <c r="A89" s="618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34">
        <v>120000</v>
      </c>
      <c r="J89" s="434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32">
        <f>SUM(I91)</f>
        <v>7621559</v>
      </c>
      <c r="J90" s="432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33">
        <f>SUM(I92)</f>
        <v>7621559</v>
      </c>
      <c r="J91" s="433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33">
        <f>SUM(I93:I95)</f>
        <v>7621559</v>
      </c>
      <c r="J92" s="433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34">
        <v>4681501</v>
      </c>
      <c r="J93" s="434">
        <v>4681501</v>
      </c>
    </row>
    <row r="94" spans="1:10" ht="30.75" customHeight="1" x14ac:dyDescent="0.25">
      <c r="A94" s="618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37">
        <v>2886151</v>
      </c>
      <c r="J94" s="437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34">
        <v>53907</v>
      </c>
      <c r="J95" s="434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30">
        <f>SUM(I97)</f>
        <v>2660254</v>
      </c>
      <c r="J96" s="430">
        <f>SUM(J97)</f>
        <v>2660254</v>
      </c>
    </row>
    <row r="97" spans="1:10" ht="33.75" customHeight="1" x14ac:dyDescent="0.25">
      <c r="A97" s="97" t="s">
        <v>758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31">
        <f>SUM(I98)</f>
        <v>2660254</v>
      </c>
      <c r="J97" s="431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32">
        <f>SUM(I99,+I105)</f>
        <v>2660254</v>
      </c>
      <c r="J98" s="432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33">
        <f>SUM(I100)</f>
        <v>2560254</v>
      </c>
      <c r="J99" s="433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33">
        <f>SUM(I101)</f>
        <v>2560254</v>
      </c>
      <c r="J100" s="433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33">
        <f>SUM(I102:I104)</f>
        <v>2560254</v>
      </c>
      <c r="J101" s="433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34">
        <v>2495254</v>
      </c>
      <c r="J102" s="434">
        <v>2495254</v>
      </c>
    </row>
    <row r="103" spans="1:10" ht="33.75" customHeight="1" x14ac:dyDescent="0.25">
      <c r="A103" s="618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34">
        <v>64000</v>
      </c>
      <c r="J103" s="434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34">
        <v>1000</v>
      </c>
      <c r="J104" s="434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33">
        <f t="shared" ref="I105:J107" si="9">SUM(I106)</f>
        <v>100000</v>
      </c>
      <c r="J105" s="433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33">
        <f t="shared" si="9"/>
        <v>100000</v>
      </c>
      <c r="J106" s="433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33">
        <f t="shared" si="9"/>
        <v>100000</v>
      </c>
      <c r="J107" s="433">
        <f t="shared" si="9"/>
        <v>100000</v>
      </c>
    </row>
    <row r="108" spans="1:10" ht="31.5" customHeight="1" x14ac:dyDescent="0.25">
      <c r="A108" s="618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34">
        <v>100000</v>
      </c>
      <c r="J108" s="434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30">
        <f>SUM(I110+I116+I126)</f>
        <v>8999144</v>
      </c>
      <c r="J109" s="430">
        <f>SUM(J110+J116+J126)</f>
        <v>10772488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31">
        <f t="shared" ref="I110:J114" si="10">SUM(I111)</f>
        <v>450000</v>
      </c>
      <c r="J110" s="431">
        <f t="shared" si="10"/>
        <v>450000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32">
        <f t="shared" si="10"/>
        <v>450000</v>
      </c>
      <c r="J111" s="432">
        <f t="shared" si="10"/>
        <v>450000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33">
        <f t="shared" si="10"/>
        <v>450000</v>
      </c>
      <c r="J112" s="433">
        <f t="shared" si="10"/>
        <v>450000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33">
        <f t="shared" si="10"/>
        <v>450000</v>
      </c>
      <c r="J113" s="433">
        <f t="shared" si="10"/>
        <v>450000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33">
        <f t="shared" si="10"/>
        <v>450000</v>
      </c>
      <c r="J114" s="433">
        <f t="shared" si="10"/>
        <v>450000</v>
      </c>
    </row>
    <row r="115" spans="1:12" ht="15.75" customHeight="1" x14ac:dyDescent="0.25">
      <c r="A115" s="3" t="s">
        <v>18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44" t="s">
        <v>17</v>
      </c>
      <c r="I115" s="435">
        <v>450000</v>
      </c>
      <c r="J115" s="435">
        <v>450000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31">
        <f>SUM(I117)</f>
        <v>7793390</v>
      </c>
      <c r="J116" s="431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32">
        <f>SUM(I118+I122)</f>
        <v>7793390</v>
      </c>
      <c r="J117" s="432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33">
        <f t="shared" ref="I118:J120" si="11">SUM(I119)</f>
        <v>7742510</v>
      </c>
      <c r="J118" s="433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33">
        <f t="shared" si="11"/>
        <v>7742510</v>
      </c>
      <c r="J119" s="433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33">
        <f t="shared" si="11"/>
        <v>7742510</v>
      </c>
      <c r="J120" s="433">
        <f t="shared" si="11"/>
        <v>7933660</v>
      </c>
      <c r="K120" s="401"/>
      <c r="L120" s="401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35">
        <v>7742510</v>
      </c>
      <c r="J121" s="435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33">
        <f t="shared" ref="I122:J124" si="12">SUM(I123)</f>
        <v>50880</v>
      </c>
      <c r="J122" s="433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33">
        <f t="shared" si="12"/>
        <v>50880</v>
      </c>
      <c r="J123" s="433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33">
        <f t="shared" si="12"/>
        <v>50880</v>
      </c>
      <c r="J124" s="433">
        <f t="shared" si="12"/>
        <v>50880</v>
      </c>
    </row>
    <row r="125" spans="1:12" ht="31.5" customHeight="1" x14ac:dyDescent="0.25">
      <c r="A125" s="622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35">
        <v>50880</v>
      </c>
      <c r="J125" s="43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31">
        <f>SUM(I127,I139+I132)</f>
        <v>755754</v>
      </c>
      <c r="J126" s="431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32">
        <f t="shared" ref="I127:J130" si="13">SUM(I128)</f>
        <v>100000</v>
      </c>
      <c r="J127" s="432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33">
        <f t="shared" si="13"/>
        <v>100000</v>
      </c>
      <c r="J128" s="433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33">
        <f>SUM(I130)</f>
        <v>100000</v>
      </c>
      <c r="J129" s="433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33">
        <f t="shared" si="13"/>
        <v>100000</v>
      </c>
      <c r="J130" s="433">
        <f t="shared" si="13"/>
        <v>100000</v>
      </c>
    </row>
    <row r="131" spans="1:10" ht="33" customHeight="1" x14ac:dyDescent="0.25">
      <c r="A131" s="618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34">
        <v>100000</v>
      </c>
      <c r="J131" s="434">
        <v>100000</v>
      </c>
    </row>
    <row r="132" spans="1:10" s="652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588</v>
      </c>
      <c r="F132" s="227" t="s">
        <v>383</v>
      </c>
      <c r="G132" s="228" t="s">
        <v>384</v>
      </c>
      <c r="H132" s="28"/>
      <c r="I132" s="432">
        <f>SUM(I133)</f>
        <v>645754</v>
      </c>
      <c r="J132" s="432">
        <f>SUM(J133)</f>
        <v>2227948</v>
      </c>
    </row>
    <row r="133" spans="1:10" s="652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33">
        <f>SUM(I134)</f>
        <v>645754</v>
      </c>
      <c r="J133" s="433">
        <f>SUM(J134)</f>
        <v>2227948</v>
      </c>
    </row>
    <row r="134" spans="1:10" s="652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33">
        <f>SUM(I135+I137)</f>
        <v>645754</v>
      </c>
      <c r="J134" s="433">
        <f>SUM(J135+J137)</f>
        <v>2227948</v>
      </c>
    </row>
    <row r="135" spans="1:10" s="652" customFormat="1" ht="49.5" customHeight="1" x14ac:dyDescent="0.25">
      <c r="A135" s="76" t="s">
        <v>720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99">
        <v>13600</v>
      </c>
      <c r="H135" s="44"/>
      <c r="I135" s="433">
        <f>SUM(I136:I136)</f>
        <v>452029</v>
      </c>
      <c r="J135" s="433">
        <f>SUM(J136:J136)</f>
        <v>1559564</v>
      </c>
    </row>
    <row r="136" spans="1:10" s="652" customFormat="1" ht="31.5" x14ac:dyDescent="0.25">
      <c r="A136" s="618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99">
        <v>13600</v>
      </c>
      <c r="H136" s="44" t="s">
        <v>16</v>
      </c>
      <c r="I136" s="435">
        <v>452029</v>
      </c>
      <c r="J136" s="435">
        <v>1559564</v>
      </c>
    </row>
    <row r="137" spans="1:10" s="652" customFormat="1" ht="33.75" customHeight="1" x14ac:dyDescent="0.25">
      <c r="A137" s="76" t="s">
        <v>721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598</v>
      </c>
      <c r="H137" s="44"/>
      <c r="I137" s="433">
        <f>SUM(I138:I138)</f>
        <v>193725</v>
      </c>
      <c r="J137" s="433">
        <f>SUM(J138:J138)</f>
        <v>668384</v>
      </c>
    </row>
    <row r="138" spans="1:10" s="652" customFormat="1" ht="31.5" x14ac:dyDescent="0.25">
      <c r="A138" s="618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598</v>
      </c>
      <c r="H138" s="44" t="s">
        <v>16</v>
      </c>
      <c r="I138" s="435">
        <v>193725</v>
      </c>
      <c r="J138" s="435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32">
        <f t="shared" ref="I139:J142" si="14">SUM(I140)</f>
        <v>10000</v>
      </c>
      <c r="J139" s="432">
        <f t="shared" si="14"/>
        <v>10000</v>
      </c>
    </row>
    <row r="140" spans="1:10" ht="63" customHeight="1" x14ac:dyDescent="0.25">
      <c r="A140" s="84" t="s">
        <v>136</v>
      </c>
      <c r="B140" s="365" t="s">
        <v>50</v>
      </c>
      <c r="C140" s="5" t="s">
        <v>20</v>
      </c>
      <c r="D140" s="365">
        <v>12</v>
      </c>
      <c r="E140" s="241" t="s">
        <v>205</v>
      </c>
      <c r="F140" s="242" t="s">
        <v>383</v>
      </c>
      <c r="G140" s="243" t="s">
        <v>384</v>
      </c>
      <c r="H140" s="271"/>
      <c r="I140" s="433">
        <f t="shared" si="14"/>
        <v>10000</v>
      </c>
      <c r="J140" s="433">
        <f t="shared" si="14"/>
        <v>10000</v>
      </c>
    </row>
    <row r="141" spans="1:10" ht="63" x14ac:dyDescent="0.25">
      <c r="A141" s="84" t="s">
        <v>431</v>
      </c>
      <c r="B141" s="365" t="s">
        <v>50</v>
      </c>
      <c r="C141" s="5" t="s">
        <v>20</v>
      </c>
      <c r="D141" s="365">
        <v>12</v>
      </c>
      <c r="E141" s="241" t="s">
        <v>205</v>
      </c>
      <c r="F141" s="242" t="s">
        <v>10</v>
      </c>
      <c r="G141" s="243" t="s">
        <v>384</v>
      </c>
      <c r="H141" s="271"/>
      <c r="I141" s="433">
        <f t="shared" si="14"/>
        <v>10000</v>
      </c>
      <c r="J141" s="433">
        <f t="shared" si="14"/>
        <v>10000</v>
      </c>
    </row>
    <row r="142" spans="1:10" ht="31.5" x14ac:dyDescent="0.25">
      <c r="A142" s="3" t="s">
        <v>433</v>
      </c>
      <c r="B142" s="365" t="s">
        <v>50</v>
      </c>
      <c r="C142" s="5" t="s">
        <v>20</v>
      </c>
      <c r="D142" s="365">
        <v>12</v>
      </c>
      <c r="E142" s="241" t="s">
        <v>205</v>
      </c>
      <c r="F142" s="242" t="s">
        <v>10</v>
      </c>
      <c r="G142" s="243" t="s">
        <v>432</v>
      </c>
      <c r="H142" s="271"/>
      <c r="I142" s="433">
        <f t="shared" si="14"/>
        <v>10000</v>
      </c>
      <c r="J142" s="433">
        <f t="shared" si="14"/>
        <v>10000</v>
      </c>
    </row>
    <row r="143" spans="1:10" ht="16.5" customHeight="1" x14ac:dyDescent="0.25">
      <c r="A143" s="84" t="s">
        <v>18</v>
      </c>
      <c r="B143" s="365" t="s">
        <v>50</v>
      </c>
      <c r="C143" s="5" t="s">
        <v>20</v>
      </c>
      <c r="D143" s="365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35">
        <v>10000</v>
      </c>
      <c r="J143" s="435">
        <v>10000</v>
      </c>
    </row>
    <row r="144" spans="1:10" s="644" customFormat="1" ht="15.75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30">
        <f t="shared" ref="I144:J147" si="15">SUM(I145)</f>
        <v>0</v>
      </c>
      <c r="J144" s="430">
        <f t="shared" si="15"/>
        <v>0</v>
      </c>
    </row>
    <row r="145" spans="1:10" s="644" customFormat="1" ht="15.75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31">
        <f t="shared" si="15"/>
        <v>0</v>
      </c>
      <c r="J145" s="431">
        <f t="shared" si="15"/>
        <v>0</v>
      </c>
    </row>
    <row r="146" spans="1:10" s="43" customFormat="1" ht="47.25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32">
        <f t="shared" si="15"/>
        <v>0</v>
      </c>
      <c r="J146" s="432">
        <f t="shared" si="15"/>
        <v>0</v>
      </c>
    </row>
    <row r="147" spans="1:10" s="43" customFormat="1" ht="81" customHeight="1" x14ac:dyDescent="0.25">
      <c r="A147" s="344" t="s">
        <v>179</v>
      </c>
      <c r="B147" s="301" t="s">
        <v>50</v>
      </c>
      <c r="C147" s="5" t="s">
        <v>98</v>
      </c>
      <c r="D147" s="646" t="s">
        <v>12</v>
      </c>
      <c r="E147" s="241" t="s">
        <v>206</v>
      </c>
      <c r="F147" s="242" t="s">
        <v>383</v>
      </c>
      <c r="G147" s="243" t="s">
        <v>384</v>
      </c>
      <c r="H147" s="59"/>
      <c r="I147" s="433">
        <f t="shared" si="15"/>
        <v>0</v>
      </c>
      <c r="J147" s="433">
        <f t="shared" si="15"/>
        <v>0</v>
      </c>
    </row>
    <row r="148" spans="1:10" s="43" customFormat="1" ht="34.5" customHeight="1" x14ac:dyDescent="0.25">
      <c r="A148" s="3" t="s">
        <v>440</v>
      </c>
      <c r="B148" s="301" t="s">
        <v>50</v>
      </c>
      <c r="C148" s="5" t="s">
        <v>98</v>
      </c>
      <c r="D148" s="646" t="s">
        <v>12</v>
      </c>
      <c r="E148" s="241" t="s">
        <v>206</v>
      </c>
      <c r="F148" s="242" t="s">
        <v>10</v>
      </c>
      <c r="G148" s="243" t="s">
        <v>384</v>
      </c>
      <c r="H148" s="59"/>
      <c r="I148" s="433">
        <f>SUM(I149+I151)</f>
        <v>0</v>
      </c>
      <c r="J148" s="433">
        <f>SUM(J151)</f>
        <v>0</v>
      </c>
    </row>
    <row r="149" spans="1:10" s="43" customFormat="1" ht="34.5" customHeight="1" x14ac:dyDescent="0.25">
      <c r="A149" s="61" t="s">
        <v>825</v>
      </c>
      <c r="B149" s="301" t="s">
        <v>50</v>
      </c>
      <c r="C149" s="5" t="s">
        <v>98</v>
      </c>
      <c r="D149" s="653" t="s">
        <v>12</v>
      </c>
      <c r="E149" s="241" t="s">
        <v>206</v>
      </c>
      <c r="F149" s="242" t="s">
        <v>10</v>
      </c>
      <c r="G149" s="356">
        <v>11500</v>
      </c>
      <c r="H149" s="59"/>
      <c r="I149" s="433">
        <f>SUM(I150)</f>
        <v>0</v>
      </c>
      <c r="J149" s="433"/>
    </row>
    <row r="150" spans="1:10" s="43" customFormat="1" ht="34.5" customHeight="1" x14ac:dyDescent="0.25">
      <c r="A150" s="76" t="s">
        <v>171</v>
      </c>
      <c r="B150" s="301" t="s">
        <v>50</v>
      </c>
      <c r="C150" s="5" t="s">
        <v>98</v>
      </c>
      <c r="D150" s="653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35"/>
      <c r="J150" s="435"/>
    </row>
    <row r="151" spans="1:10" s="43" customFormat="1" ht="33.75" customHeight="1" x14ac:dyDescent="0.25">
      <c r="A151" s="61" t="s">
        <v>819</v>
      </c>
      <c r="B151" s="646" t="s">
        <v>50</v>
      </c>
      <c r="C151" s="5" t="s">
        <v>98</v>
      </c>
      <c r="D151" s="646" t="s">
        <v>12</v>
      </c>
      <c r="E151" s="241" t="s">
        <v>206</v>
      </c>
      <c r="F151" s="242" t="s">
        <v>10</v>
      </c>
      <c r="G151" s="356" t="s">
        <v>818</v>
      </c>
      <c r="H151" s="59"/>
      <c r="I151" s="433">
        <f>SUM(I152)</f>
        <v>0</v>
      </c>
      <c r="J151" s="433">
        <f>SUM(J152)</f>
        <v>0</v>
      </c>
    </row>
    <row r="152" spans="1:10" s="43" customFormat="1" ht="32.25" customHeight="1" x14ac:dyDescent="0.25">
      <c r="A152" s="76" t="s">
        <v>171</v>
      </c>
      <c r="B152" s="646" t="s">
        <v>50</v>
      </c>
      <c r="C152" s="5" t="s">
        <v>98</v>
      </c>
      <c r="D152" s="646" t="s">
        <v>12</v>
      </c>
      <c r="E152" s="241" t="s">
        <v>206</v>
      </c>
      <c r="F152" s="242" t="s">
        <v>10</v>
      </c>
      <c r="G152" s="356" t="s">
        <v>818</v>
      </c>
      <c r="H152" s="59" t="s">
        <v>170</v>
      </c>
      <c r="I152" s="435"/>
      <c r="J152" s="435"/>
    </row>
    <row r="153" spans="1:10" s="43" customFormat="1" ht="16.5" customHeight="1" x14ac:dyDescent="0.25">
      <c r="A153" s="113" t="s">
        <v>594</v>
      </c>
      <c r="B153" s="19" t="s">
        <v>50</v>
      </c>
      <c r="C153" s="396" t="s">
        <v>32</v>
      </c>
      <c r="D153" s="19"/>
      <c r="E153" s="250"/>
      <c r="F153" s="251"/>
      <c r="G153" s="252"/>
      <c r="H153" s="15"/>
      <c r="I153" s="430">
        <f t="shared" ref="I153:J157" si="16">SUM(I154)</f>
        <v>146459</v>
      </c>
      <c r="J153" s="430">
        <f t="shared" si="16"/>
        <v>146459</v>
      </c>
    </row>
    <row r="154" spans="1:10" s="43" customFormat="1" ht="16.5" customHeight="1" x14ac:dyDescent="0.25">
      <c r="A154" s="109" t="s">
        <v>595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31">
        <f t="shared" si="16"/>
        <v>146459</v>
      </c>
      <c r="J154" s="431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32">
        <f t="shared" si="16"/>
        <v>146459</v>
      </c>
      <c r="J155" s="432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33">
        <f t="shared" si="16"/>
        <v>146459</v>
      </c>
      <c r="J156" s="433">
        <f t="shared" si="16"/>
        <v>146459</v>
      </c>
    </row>
    <row r="157" spans="1:10" ht="31.5" customHeight="1" x14ac:dyDescent="0.25">
      <c r="A157" s="84" t="s">
        <v>668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33">
        <f t="shared" si="16"/>
        <v>146459</v>
      </c>
      <c r="J157" s="433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35">
        <v>146459</v>
      </c>
      <c r="J158" s="435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30">
        <f>SUM(I160)</f>
        <v>5108084</v>
      </c>
      <c r="J159" s="430">
        <f>SUM(J160)</f>
        <v>7319451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31">
        <f>SUM(I161+I169)</f>
        <v>5108084</v>
      </c>
      <c r="J160" s="431">
        <f>SUM(J161+J169)</f>
        <v>7319451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32">
        <f t="shared" ref="I161:J163" si="17">SUM(I162)</f>
        <v>5108084</v>
      </c>
      <c r="J161" s="432">
        <f t="shared" si="17"/>
        <v>7319451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33">
        <f>SUM(I163+I166)</f>
        <v>5108084</v>
      </c>
      <c r="J162" s="433">
        <f>SUM(J163+J166)</f>
        <v>7319451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33">
        <f t="shared" si="17"/>
        <v>5108084</v>
      </c>
      <c r="J163" s="433">
        <f t="shared" si="17"/>
        <v>5277352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33">
        <f>SUM(I165:I165)</f>
        <v>5108084</v>
      </c>
      <c r="J164" s="433">
        <f>SUM(J165:J165)</f>
        <v>5277352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35">
        <v>5108084</v>
      </c>
      <c r="J165" s="435">
        <v>5277352</v>
      </c>
    </row>
    <row r="166" spans="1:13" s="659" customFormat="1" ht="31.5" x14ac:dyDescent="0.25">
      <c r="A166" s="61" t="s">
        <v>908</v>
      </c>
      <c r="B166" s="660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33">
        <f>SUM(I167)</f>
        <v>0</v>
      </c>
      <c r="J166" s="433">
        <f>SUM(J167)</f>
        <v>2042099</v>
      </c>
    </row>
    <row r="167" spans="1:13" s="659" customFormat="1" ht="65.25" customHeight="1" x14ac:dyDescent="0.25">
      <c r="A167" s="61" t="s">
        <v>909</v>
      </c>
      <c r="B167" s="660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910</v>
      </c>
      <c r="H167" s="2"/>
      <c r="I167" s="433">
        <f>SUM(I168:I168)</f>
        <v>0</v>
      </c>
      <c r="J167" s="433">
        <f>SUM(J168:J168)</f>
        <v>2042099</v>
      </c>
    </row>
    <row r="168" spans="1:13" s="659" customFormat="1" ht="15.75" x14ac:dyDescent="0.25">
      <c r="A168" s="61" t="s">
        <v>40</v>
      </c>
      <c r="B168" s="660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910</v>
      </c>
      <c r="H168" s="2" t="s">
        <v>39</v>
      </c>
      <c r="I168" s="435"/>
      <c r="J168" s="435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32">
        <f t="shared" ref="I169:J172" si="18">SUM(I170)</f>
        <v>0</v>
      </c>
      <c r="J169" s="432">
        <f t="shared" si="18"/>
        <v>0</v>
      </c>
    </row>
    <row r="170" spans="1:13" ht="82.5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33">
        <f t="shared" si="18"/>
        <v>0</v>
      </c>
      <c r="J170" s="433">
        <f t="shared" si="18"/>
        <v>0</v>
      </c>
    </row>
    <row r="171" spans="1:13" ht="34.5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33">
        <f t="shared" si="18"/>
        <v>0</v>
      </c>
      <c r="J171" s="433">
        <f t="shared" si="18"/>
        <v>0</v>
      </c>
    </row>
    <row r="172" spans="1:13" ht="15.75" x14ac:dyDescent="0.25">
      <c r="A172" s="61" t="s">
        <v>620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619</v>
      </c>
      <c r="H172" s="2"/>
      <c r="I172" s="433">
        <f t="shared" si="18"/>
        <v>0</v>
      </c>
      <c r="J172" s="433">
        <f t="shared" si="18"/>
        <v>0</v>
      </c>
    </row>
    <row r="173" spans="1:13" ht="15.75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619</v>
      </c>
      <c r="H173" s="2" t="s">
        <v>66</v>
      </c>
      <c r="I173" s="435"/>
      <c r="J173" s="435"/>
    </row>
    <row r="174" spans="1:13" s="43" customFormat="1" ht="31.5" customHeight="1" x14ac:dyDescent="0.25">
      <c r="A174" s="440" t="s">
        <v>55</v>
      </c>
      <c r="B174" s="441" t="s">
        <v>56</v>
      </c>
      <c r="C174" s="442"/>
      <c r="D174" s="443"/>
      <c r="E174" s="444"/>
      <c r="F174" s="445"/>
      <c r="G174" s="446"/>
      <c r="H174" s="447"/>
      <c r="I174" s="448">
        <f>SUM(I175+I193)</f>
        <v>8913048</v>
      </c>
      <c r="J174" s="448">
        <f>SUM(J175+J193)</f>
        <v>8452623</v>
      </c>
      <c r="K174" s="503">
        <v>5722416</v>
      </c>
      <c r="L174" s="503">
        <v>5261991</v>
      </c>
      <c r="M174" s="503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30">
        <f>SUM(I176)</f>
        <v>3190632</v>
      </c>
      <c r="J175" s="430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31">
        <f>SUM(I177,I182,I187)</f>
        <v>3190632</v>
      </c>
      <c r="J176" s="431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32">
        <f t="shared" ref="I177:J180" si="19">SUM(I178)</f>
        <v>539566</v>
      </c>
      <c r="J177" s="432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33">
        <f t="shared" si="19"/>
        <v>539566</v>
      </c>
      <c r="J178" s="433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33">
        <f t="shared" si="19"/>
        <v>539566</v>
      </c>
      <c r="J179" s="433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33">
        <f t="shared" si="19"/>
        <v>539566</v>
      </c>
      <c r="J180" s="433">
        <f t="shared" si="19"/>
        <v>539566</v>
      </c>
    </row>
    <row r="181" spans="1:10" ht="31.5" x14ac:dyDescent="0.25">
      <c r="A181" s="618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35">
        <v>539566</v>
      </c>
      <c r="J181" s="435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32">
        <f t="shared" ref="I182:J185" si="20">SUM(I183)</f>
        <v>26000</v>
      </c>
      <c r="J182" s="432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33">
        <f t="shared" si="20"/>
        <v>26000</v>
      </c>
      <c r="J183" s="433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33">
        <f t="shared" si="20"/>
        <v>26000</v>
      </c>
      <c r="J184" s="433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33">
        <f t="shared" si="20"/>
        <v>26000</v>
      </c>
      <c r="J185" s="433">
        <f t="shared" si="20"/>
        <v>26000</v>
      </c>
    </row>
    <row r="186" spans="1:10" s="37" customFormat="1" ht="31.5" x14ac:dyDescent="0.25">
      <c r="A186" s="618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34">
        <v>26000</v>
      </c>
      <c r="J186" s="434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32">
        <f t="shared" ref="I187:J189" si="21">SUM(I188)</f>
        <v>2625066</v>
      </c>
      <c r="J187" s="432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33">
        <f t="shared" si="21"/>
        <v>2625066</v>
      </c>
      <c r="J188" s="433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33">
        <f t="shared" si="21"/>
        <v>2625066</v>
      </c>
      <c r="J189" s="433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33">
        <f>SUM(I191:I192)</f>
        <v>2625066</v>
      </c>
      <c r="J190" s="433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34">
        <v>2622066</v>
      </c>
      <c r="J191" s="434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34">
        <v>3000</v>
      </c>
      <c r="J192" s="434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30">
        <f>SUM(I194)</f>
        <v>5722416</v>
      </c>
      <c r="J193" s="430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31">
        <f t="shared" ref="I194:J198" si="22">SUM(I195)</f>
        <v>5722416</v>
      </c>
      <c r="J194" s="431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32">
        <f t="shared" si="22"/>
        <v>5722416</v>
      </c>
      <c r="J195" s="432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33">
        <f t="shared" si="22"/>
        <v>5722416</v>
      </c>
      <c r="J196" s="433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33">
        <f t="shared" si="22"/>
        <v>5722416</v>
      </c>
      <c r="J197" s="433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33">
        <f t="shared" si="22"/>
        <v>5722416</v>
      </c>
      <c r="J198" s="433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35">
        <v>5722416</v>
      </c>
      <c r="J199" s="435">
        <v>5261991</v>
      </c>
    </row>
    <row r="200" spans="1:10" ht="18.75" customHeight="1" x14ac:dyDescent="0.25">
      <c r="A200" s="453" t="s">
        <v>53</v>
      </c>
      <c r="B200" s="454" t="s">
        <v>54</v>
      </c>
      <c r="C200" s="455"/>
      <c r="D200" s="456"/>
      <c r="E200" s="457"/>
      <c r="F200" s="458"/>
      <c r="G200" s="459"/>
      <c r="H200" s="460"/>
      <c r="I200" s="448">
        <f>SUM(I201)</f>
        <v>780604</v>
      </c>
      <c r="J200" s="448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30">
        <f>SUM(I202)</f>
        <v>780604</v>
      </c>
      <c r="J201" s="430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31">
        <f>SUM(I203,I208)</f>
        <v>780604</v>
      </c>
      <c r="J202" s="431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32">
        <f t="shared" ref="I203:J206" si="23">SUM(I204)</f>
        <v>83000</v>
      </c>
      <c r="J203" s="432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33">
        <f t="shared" si="23"/>
        <v>83000</v>
      </c>
      <c r="J204" s="433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33">
        <f t="shared" si="23"/>
        <v>83000</v>
      </c>
      <c r="J205" s="433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33">
        <f t="shared" si="23"/>
        <v>83000</v>
      </c>
      <c r="J206" s="433">
        <f t="shared" si="23"/>
        <v>83000</v>
      </c>
    </row>
    <row r="207" spans="1:10" ht="30.75" customHeight="1" x14ac:dyDescent="0.25">
      <c r="A207" s="617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35">
        <v>83000</v>
      </c>
      <c r="J207" s="435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32">
        <f t="shared" ref="I208:J210" si="24">SUM(I209)</f>
        <v>697604</v>
      </c>
      <c r="J208" s="432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33">
        <f t="shared" si="24"/>
        <v>697604</v>
      </c>
      <c r="J209" s="433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33">
        <f t="shared" si="24"/>
        <v>697604</v>
      </c>
      <c r="J210" s="433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34">
        <v>697604</v>
      </c>
      <c r="J211" s="434">
        <v>697604</v>
      </c>
    </row>
    <row r="212" spans="1:12" ht="30" customHeight="1" x14ac:dyDescent="0.25">
      <c r="A212" s="461" t="s">
        <v>51</v>
      </c>
      <c r="B212" s="462" t="s">
        <v>52</v>
      </c>
      <c r="C212" s="455"/>
      <c r="D212" s="463"/>
      <c r="E212" s="464"/>
      <c r="F212" s="465"/>
      <c r="G212" s="459"/>
      <c r="H212" s="460"/>
      <c r="I212" s="448">
        <f>SUM(I213+I323)</f>
        <v>285277703</v>
      </c>
      <c r="J212" s="448">
        <f>SUM(J213+J323)</f>
        <v>285473531</v>
      </c>
      <c r="K212" s="484">
        <v>212688538</v>
      </c>
      <c r="L212" s="484">
        <v>217391808</v>
      </c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30">
        <f>SUM(I214+I230+I275+I288+I296)</f>
        <v>272386129</v>
      </c>
      <c r="J213" s="430">
        <f>SUM(J214+J230+J275+J288+J296)</f>
        <v>272581957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31">
        <f>SUM(I215,I225)</f>
        <v>33757164</v>
      </c>
      <c r="J214" s="431">
        <f>SUM(J215,J225)</f>
        <v>33757164</v>
      </c>
      <c r="K214" s="484">
        <v>18429532</v>
      </c>
      <c r="L214" s="484">
        <v>18429532</v>
      </c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32">
        <f>SUM(I216)</f>
        <v>33609164</v>
      </c>
      <c r="J215" s="432">
        <f>SUM(J216)</f>
        <v>33609164</v>
      </c>
    </row>
    <row r="216" spans="1:12" ht="47.25" x14ac:dyDescent="0.25">
      <c r="A216" s="3" t="s">
        <v>142</v>
      </c>
      <c r="B216" s="365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33">
        <f>SUM(I217)</f>
        <v>33609164</v>
      </c>
      <c r="J216" s="433">
        <f>SUM(J217)</f>
        <v>33609164</v>
      </c>
    </row>
    <row r="217" spans="1:12" ht="15.75" x14ac:dyDescent="0.25">
      <c r="A217" s="3" t="s">
        <v>442</v>
      </c>
      <c r="B217" s="365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33">
        <f>SUM(I218+I221)</f>
        <v>33609164</v>
      </c>
      <c r="J217" s="433">
        <f>SUM(J218+J221)</f>
        <v>33609164</v>
      </c>
    </row>
    <row r="218" spans="1:12" ht="94.5" x14ac:dyDescent="0.25">
      <c r="A218" s="3" t="s">
        <v>443</v>
      </c>
      <c r="B218" s="365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33">
        <f>SUM(I219:I220)</f>
        <v>18429532</v>
      </c>
      <c r="J218" s="433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35">
        <v>18218061</v>
      </c>
      <c r="J219" s="435">
        <v>18218061</v>
      </c>
    </row>
    <row r="220" spans="1:12" ht="31.5" x14ac:dyDescent="0.25">
      <c r="A220" s="616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35">
        <v>211471</v>
      </c>
      <c r="J220" s="435">
        <v>211471</v>
      </c>
    </row>
    <row r="221" spans="1:12" ht="31.5" x14ac:dyDescent="0.25">
      <c r="A221" s="3" t="s">
        <v>84</v>
      </c>
      <c r="B221" s="365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33">
        <f>SUM(I222:I224)</f>
        <v>15179632</v>
      </c>
      <c r="J221" s="433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35">
        <v>6210585</v>
      </c>
      <c r="J222" s="435">
        <v>6210585</v>
      </c>
    </row>
    <row r="223" spans="1:12" ht="31.5" x14ac:dyDescent="0.25">
      <c r="A223" s="616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35">
        <v>8427685</v>
      </c>
      <c r="J223" s="435">
        <v>8427685</v>
      </c>
    </row>
    <row r="224" spans="1:12" ht="15.75" x14ac:dyDescent="0.25">
      <c r="A224" s="3" t="s">
        <v>18</v>
      </c>
      <c r="B224" s="365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35">
        <v>541362</v>
      </c>
      <c r="J224" s="435">
        <v>541362</v>
      </c>
    </row>
    <row r="225" spans="1:12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32">
        <f t="shared" ref="I225:J228" si="25">SUM(I226)</f>
        <v>148000</v>
      </c>
      <c r="J225" s="432">
        <f t="shared" si="25"/>
        <v>148000</v>
      </c>
    </row>
    <row r="226" spans="1:12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33">
        <f t="shared" si="25"/>
        <v>148000</v>
      </c>
      <c r="J226" s="433">
        <f t="shared" si="25"/>
        <v>148000</v>
      </c>
    </row>
    <row r="227" spans="1:12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33">
        <f t="shared" si="25"/>
        <v>148000</v>
      </c>
      <c r="J227" s="433">
        <f t="shared" si="25"/>
        <v>148000</v>
      </c>
    </row>
    <row r="228" spans="1:12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33">
        <f t="shared" si="25"/>
        <v>148000</v>
      </c>
      <c r="J228" s="433">
        <f t="shared" si="25"/>
        <v>148000</v>
      </c>
    </row>
    <row r="229" spans="1:12" ht="33.75" customHeight="1" x14ac:dyDescent="0.25">
      <c r="A229" s="618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34">
        <v>148000</v>
      </c>
      <c r="J229" s="434">
        <v>148000</v>
      </c>
    </row>
    <row r="230" spans="1:12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31">
        <f>SUM(I231+I270)</f>
        <v>214348019</v>
      </c>
      <c r="J230" s="431">
        <f>SUM(J231+J270)</f>
        <v>214543847</v>
      </c>
      <c r="K230">
        <v>181766860</v>
      </c>
      <c r="L230">
        <v>186470130</v>
      </c>
    </row>
    <row r="231" spans="1:12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32">
        <f>SUM(I232)</f>
        <v>212922519</v>
      </c>
      <c r="J231" s="432">
        <f>SUM(J232)</f>
        <v>213118347</v>
      </c>
    </row>
    <row r="232" spans="1:12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33">
        <f>SUM(I233+I261+I267+I264)</f>
        <v>212922519</v>
      </c>
      <c r="J232" s="433">
        <f>SUM(J233+J261+J267+J264)</f>
        <v>213118347</v>
      </c>
    </row>
    <row r="233" spans="1:12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33">
        <f>SUM(I234+I237+I242+I248+I253+I244+I246+I255+I251+I259+I240)</f>
        <v>212213630</v>
      </c>
      <c r="J233" s="433">
        <f>SUM(J234+J237+J242+J248+J253+J244+J246+J255+J251+J259+J240)</f>
        <v>208435467</v>
      </c>
    </row>
    <row r="234" spans="1:12" ht="94.5" x14ac:dyDescent="0.25">
      <c r="A234" s="624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33">
        <f>SUM(I235:I236)</f>
        <v>165283609</v>
      </c>
      <c r="J234" s="433">
        <f>SUM(J235:J236)</f>
        <v>165283609</v>
      </c>
    </row>
    <row r="235" spans="1:12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35">
        <v>159931011</v>
      </c>
      <c r="J235" s="435">
        <v>159931011</v>
      </c>
    </row>
    <row r="236" spans="1:12" ht="31.5" x14ac:dyDescent="0.25">
      <c r="A236" s="616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35">
        <v>5352598</v>
      </c>
      <c r="J236" s="435">
        <v>5352598</v>
      </c>
    </row>
    <row r="237" spans="1:12" ht="31.5" x14ac:dyDescent="0.25">
      <c r="A237" s="623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33">
        <f>SUM(I238:I239)</f>
        <v>107072</v>
      </c>
      <c r="J237" s="433">
        <f>SUM(J238:J239)</f>
        <v>107072</v>
      </c>
    </row>
    <row r="238" spans="1:12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35">
        <v>83872</v>
      </c>
      <c r="J238" s="435">
        <v>83872</v>
      </c>
    </row>
    <row r="239" spans="1:12" s="630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35">
        <v>23200</v>
      </c>
      <c r="J239" s="435">
        <v>23200</v>
      </c>
    </row>
    <row r="240" spans="1:12" s="630" customFormat="1" ht="47.25" x14ac:dyDescent="0.25">
      <c r="A240" s="624" t="s">
        <v>665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664</v>
      </c>
      <c r="H240" s="2"/>
      <c r="I240" s="433">
        <f>SUM(I241)</f>
        <v>436961</v>
      </c>
      <c r="J240" s="433">
        <f>SUM(J241)</f>
        <v>436961</v>
      </c>
    </row>
    <row r="241" spans="1:10" s="630" customFormat="1" ht="31.5" x14ac:dyDescent="0.25">
      <c r="A241" s="616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664</v>
      </c>
      <c r="H241" s="2" t="s">
        <v>16</v>
      </c>
      <c r="I241" s="435">
        <v>436961</v>
      </c>
      <c r="J241" s="435">
        <v>436961</v>
      </c>
    </row>
    <row r="242" spans="1:10" ht="63" x14ac:dyDescent="0.25">
      <c r="A242" s="623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33">
        <f>SUM(I243)</f>
        <v>440088</v>
      </c>
      <c r="J242" s="433">
        <f>SUM(J243)</f>
        <v>440088</v>
      </c>
    </row>
    <row r="243" spans="1:10" ht="31.5" x14ac:dyDescent="0.25">
      <c r="A243" s="616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35">
        <v>440088</v>
      </c>
      <c r="J243" s="435">
        <v>440088</v>
      </c>
    </row>
    <row r="244" spans="1:10" ht="47.25" x14ac:dyDescent="0.25">
      <c r="A244" s="619" t="s">
        <v>750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749</v>
      </c>
      <c r="H244" s="2"/>
      <c r="I244" s="433">
        <f>SUM(I245)</f>
        <v>11718000</v>
      </c>
      <c r="J244" s="433">
        <f>SUM(J245)</f>
        <v>11718000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749</v>
      </c>
      <c r="H245" s="2" t="s">
        <v>13</v>
      </c>
      <c r="I245" s="435">
        <v>11718000</v>
      </c>
      <c r="J245" s="435">
        <v>11718000</v>
      </c>
    </row>
    <row r="246" spans="1:10" ht="47.25" x14ac:dyDescent="0.25">
      <c r="A246" s="625" t="s">
        <v>738</v>
      </c>
      <c r="B246" s="573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737</v>
      </c>
      <c r="H246" s="2"/>
      <c r="I246" s="433">
        <f>SUM(I247)</f>
        <v>4374032</v>
      </c>
      <c r="J246" s="433">
        <f>SUM(J247)</f>
        <v>4488159</v>
      </c>
    </row>
    <row r="247" spans="1:10" ht="31.5" x14ac:dyDescent="0.25">
      <c r="A247" s="616" t="s">
        <v>537</v>
      </c>
      <c r="B247" s="573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737</v>
      </c>
      <c r="H247" s="2" t="s">
        <v>16</v>
      </c>
      <c r="I247" s="435">
        <v>4374032</v>
      </c>
      <c r="J247" s="435">
        <v>4488159</v>
      </c>
    </row>
    <row r="248" spans="1:10" ht="31.5" x14ac:dyDescent="0.25">
      <c r="A248" s="626" t="s">
        <v>446</v>
      </c>
      <c r="B248" s="6" t="s">
        <v>52</v>
      </c>
      <c r="C248" s="2" t="s">
        <v>29</v>
      </c>
      <c r="D248" s="2" t="s">
        <v>12</v>
      </c>
      <c r="E248" s="223" t="s">
        <v>215</v>
      </c>
      <c r="F248" s="224" t="s">
        <v>12</v>
      </c>
      <c r="G248" s="225" t="s">
        <v>447</v>
      </c>
      <c r="H248" s="2"/>
      <c r="I248" s="433">
        <f>SUM(I249:I250)</f>
        <v>907338</v>
      </c>
      <c r="J248" s="433">
        <f>SUM(J249:J250)</f>
        <v>907338</v>
      </c>
    </row>
    <row r="249" spans="1:10" ht="63" x14ac:dyDescent="0.25">
      <c r="A249" s="101" t="s">
        <v>76</v>
      </c>
      <c r="B249" s="347" t="s">
        <v>52</v>
      </c>
      <c r="C249" s="2" t="s">
        <v>29</v>
      </c>
      <c r="D249" s="2" t="s">
        <v>12</v>
      </c>
      <c r="E249" s="223" t="s">
        <v>215</v>
      </c>
      <c r="F249" s="224" t="s">
        <v>12</v>
      </c>
      <c r="G249" s="225" t="s">
        <v>447</v>
      </c>
      <c r="H249" s="2" t="s">
        <v>13</v>
      </c>
      <c r="I249" s="435">
        <v>710758</v>
      </c>
      <c r="J249" s="435">
        <v>710758</v>
      </c>
    </row>
    <row r="250" spans="1:10" ht="15.75" x14ac:dyDescent="0.25">
      <c r="A250" s="61" t="s">
        <v>40</v>
      </c>
      <c r="B250" s="347" t="s">
        <v>52</v>
      </c>
      <c r="C250" s="2" t="s">
        <v>29</v>
      </c>
      <c r="D250" s="2" t="s">
        <v>12</v>
      </c>
      <c r="E250" s="223" t="s">
        <v>215</v>
      </c>
      <c r="F250" s="224" t="s">
        <v>12</v>
      </c>
      <c r="G250" s="225" t="s">
        <v>447</v>
      </c>
      <c r="H250" s="271" t="s">
        <v>39</v>
      </c>
      <c r="I250" s="435">
        <v>196580</v>
      </c>
      <c r="J250" s="435">
        <v>196580</v>
      </c>
    </row>
    <row r="251" spans="1:10" s="502" customFormat="1" ht="47.25" x14ac:dyDescent="0.25">
      <c r="A251" s="624" t="s">
        <v>667</v>
      </c>
      <c r="B251" s="6" t="s">
        <v>52</v>
      </c>
      <c r="C251" s="44" t="s">
        <v>29</v>
      </c>
      <c r="D251" s="44" t="s">
        <v>12</v>
      </c>
      <c r="E251" s="259" t="s">
        <v>215</v>
      </c>
      <c r="F251" s="260" t="s">
        <v>12</v>
      </c>
      <c r="G251" s="261" t="s">
        <v>666</v>
      </c>
      <c r="H251" s="44"/>
      <c r="I251" s="433">
        <f>SUM(I252)</f>
        <v>672557</v>
      </c>
      <c r="J251" s="433">
        <f>SUM(J252)</f>
        <v>672557</v>
      </c>
    </row>
    <row r="252" spans="1:10" s="502" customFormat="1" ht="31.5" x14ac:dyDescent="0.25">
      <c r="A252" s="627" t="s">
        <v>537</v>
      </c>
      <c r="B252" s="6" t="s">
        <v>52</v>
      </c>
      <c r="C252" s="59" t="s">
        <v>29</v>
      </c>
      <c r="D252" s="44" t="s">
        <v>12</v>
      </c>
      <c r="E252" s="259" t="s">
        <v>215</v>
      </c>
      <c r="F252" s="260" t="s">
        <v>12</v>
      </c>
      <c r="G252" s="261" t="s">
        <v>666</v>
      </c>
      <c r="H252" s="44" t="s">
        <v>16</v>
      </c>
      <c r="I252" s="435">
        <v>672557</v>
      </c>
      <c r="J252" s="435">
        <v>672557</v>
      </c>
    </row>
    <row r="253" spans="1:10" ht="63" x14ac:dyDescent="0.25">
      <c r="A253" s="626" t="s">
        <v>622</v>
      </c>
      <c r="B253" s="6" t="s">
        <v>52</v>
      </c>
      <c r="C253" s="44" t="s">
        <v>29</v>
      </c>
      <c r="D253" s="44" t="s">
        <v>12</v>
      </c>
      <c r="E253" s="259" t="s">
        <v>215</v>
      </c>
      <c r="F253" s="260" t="s">
        <v>12</v>
      </c>
      <c r="G253" s="261" t="s">
        <v>448</v>
      </c>
      <c r="H253" s="44"/>
      <c r="I253" s="433">
        <f>SUM(I254)</f>
        <v>2943303</v>
      </c>
      <c r="J253" s="433">
        <f>SUM(J254)</f>
        <v>2943303</v>
      </c>
    </row>
    <row r="254" spans="1:10" ht="31.5" x14ac:dyDescent="0.25">
      <c r="A254" s="627" t="s">
        <v>537</v>
      </c>
      <c r="B254" s="6" t="s">
        <v>52</v>
      </c>
      <c r="C254" s="59" t="s">
        <v>29</v>
      </c>
      <c r="D254" s="44" t="s">
        <v>12</v>
      </c>
      <c r="E254" s="259" t="s">
        <v>215</v>
      </c>
      <c r="F254" s="260" t="s">
        <v>12</v>
      </c>
      <c r="G254" s="261" t="s">
        <v>448</v>
      </c>
      <c r="H254" s="44" t="s">
        <v>16</v>
      </c>
      <c r="I254" s="435">
        <v>2943303</v>
      </c>
      <c r="J254" s="435">
        <v>2943303</v>
      </c>
    </row>
    <row r="255" spans="1:10" ht="31.5" x14ac:dyDescent="0.25">
      <c r="A255" s="61" t="s">
        <v>84</v>
      </c>
      <c r="B255" s="347" t="s">
        <v>52</v>
      </c>
      <c r="C255" s="5" t="s">
        <v>29</v>
      </c>
      <c r="D255" s="5" t="s">
        <v>12</v>
      </c>
      <c r="E255" s="223" t="s">
        <v>215</v>
      </c>
      <c r="F255" s="224" t="s">
        <v>12</v>
      </c>
      <c r="G255" s="225" t="s">
        <v>415</v>
      </c>
      <c r="H255" s="2"/>
      <c r="I255" s="433">
        <f>SUM(I256:I258)</f>
        <v>24087319</v>
      </c>
      <c r="J255" s="433">
        <f>SUM(J256:J258)</f>
        <v>20195029</v>
      </c>
    </row>
    <row r="256" spans="1:10" ht="63" x14ac:dyDescent="0.25">
      <c r="A256" s="101" t="s">
        <v>76</v>
      </c>
      <c r="B256" s="347" t="s">
        <v>52</v>
      </c>
      <c r="C256" s="5" t="s">
        <v>29</v>
      </c>
      <c r="D256" s="5" t="s">
        <v>12</v>
      </c>
      <c r="E256" s="223" t="s">
        <v>215</v>
      </c>
      <c r="F256" s="224" t="s">
        <v>12</v>
      </c>
      <c r="G256" s="225" t="s">
        <v>415</v>
      </c>
      <c r="H256" s="2" t="s">
        <v>13</v>
      </c>
      <c r="I256" s="434">
        <v>2278307</v>
      </c>
      <c r="J256" s="434">
        <v>2278307</v>
      </c>
    </row>
    <row r="257" spans="1:10" ht="31.5" x14ac:dyDescent="0.25">
      <c r="A257" s="616" t="s">
        <v>537</v>
      </c>
      <c r="B257" s="6" t="s">
        <v>52</v>
      </c>
      <c r="C257" s="5" t="s">
        <v>29</v>
      </c>
      <c r="D257" s="5" t="s">
        <v>12</v>
      </c>
      <c r="E257" s="223" t="s">
        <v>215</v>
      </c>
      <c r="F257" s="224" t="s">
        <v>12</v>
      </c>
      <c r="G257" s="225" t="s">
        <v>415</v>
      </c>
      <c r="H257" s="2" t="s">
        <v>16</v>
      </c>
      <c r="I257" s="437">
        <v>19399204</v>
      </c>
      <c r="J257" s="437">
        <v>15506914</v>
      </c>
    </row>
    <row r="258" spans="1:10" ht="15.75" x14ac:dyDescent="0.25">
      <c r="A258" s="61" t="s">
        <v>18</v>
      </c>
      <c r="B258" s="347" t="s">
        <v>52</v>
      </c>
      <c r="C258" s="44" t="s">
        <v>29</v>
      </c>
      <c r="D258" s="44" t="s">
        <v>12</v>
      </c>
      <c r="E258" s="259" t="s">
        <v>215</v>
      </c>
      <c r="F258" s="260" t="s">
        <v>12</v>
      </c>
      <c r="G258" s="261" t="s">
        <v>415</v>
      </c>
      <c r="H258" s="44" t="s">
        <v>17</v>
      </c>
      <c r="I258" s="434">
        <v>2409808</v>
      </c>
      <c r="J258" s="434">
        <v>2409808</v>
      </c>
    </row>
    <row r="259" spans="1:10" s="502" customFormat="1" ht="31.5" x14ac:dyDescent="0.25">
      <c r="A259" s="628" t="s">
        <v>659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658</v>
      </c>
      <c r="H259" s="44"/>
      <c r="I259" s="433">
        <f>SUM(I260)</f>
        <v>1243351</v>
      </c>
      <c r="J259" s="433">
        <f>SUM(J260)</f>
        <v>1243351</v>
      </c>
    </row>
    <row r="260" spans="1:10" s="502" customFormat="1" ht="31.5" x14ac:dyDescent="0.25">
      <c r="A260" s="628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658</v>
      </c>
      <c r="H260" s="44" t="s">
        <v>16</v>
      </c>
      <c r="I260" s="435">
        <v>1243351</v>
      </c>
      <c r="J260" s="435">
        <v>1243351</v>
      </c>
    </row>
    <row r="261" spans="1:10" s="521" customFormat="1" ht="15.75" x14ac:dyDescent="0.25">
      <c r="A261" s="61" t="s">
        <v>706</v>
      </c>
      <c r="B261" s="524" t="s">
        <v>52</v>
      </c>
      <c r="C261" s="2" t="s">
        <v>29</v>
      </c>
      <c r="D261" s="2" t="s">
        <v>12</v>
      </c>
      <c r="E261" s="223" t="s">
        <v>215</v>
      </c>
      <c r="F261" s="224" t="s">
        <v>701</v>
      </c>
      <c r="G261" s="225" t="s">
        <v>384</v>
      </c>
      <c r="H261" s="2"/>
      <c r="I261" s="433">
        <f>SUM(I262)</f>
        <v>0</v>
      </c>
      <c r="J261" s="433">
        <f>SUM(J262)</f>
        <v>3057871</v>
      </c>
    </row>
    <row r="262" spans="1:10" s="521" customFormat="1" ht="66.75" customHeight="1" x14ac:dyDescent="0.25">
      <c r="A262" s="61" t="s">
        <v>821</v>
      </c>
      <c r="B262" s="524" t="s">
        <v>52</v>
      </c>
      <c r="C262" s="2" t="s">
        <v>29</v>
      </c>
      <c r="D262" s="2" t="s">
        <v>12</v>
      </c>
      <c r="E262" s="223" t="s">
        <v>215</v>
      </c>
      <c r="F262" s="224" t="s">
        <v>701</v>
      </c>
      <c r="G262" s="225" t="s">
        <v>702</v>
      </c>
      <c r="H262" s="2"/>
      <c r="I262" s="433">
        <f>SUM(I263)</f>
        <v>0</v>
      </c>
      <c r="J262" s="433">
        <f>SUM(J263)</f>
        <v>3057871</v>
      </c>
    </row>
    <row r="263" spans="1:10" s="521" customFormat="1" ht="31.5" x14ac:dyDescent="0.25">
      <c r="A263" s="628" t="s">
        <v>537</v>
      </c>
      <c r="B263" s="524" t="s">
        <v>52</v>
      </c>
      <c r="C263" s="2" t="s">
        <v>29</v>
      </c>
      <c r="D263" s="2" t="s">
        <v>12</v>
      </c>
      <c r="E263" s="223" t="s">
        <v>215</v>
      </c>
      <c r="F263" s="224" t="s">
        <v>701</v>
      </c>
      <c r="G263" s="225" t="s">
        <v>702</v>
      </c>
      <c r="H263" s="2" t="s">
        <v>16</v>
      </c>
      <c r="I263" s="435"/>
      <c r="J263" s="435">
        <v>3057871</v>
      </c>
    </row>
    <row r="264" spans="1:10" s="550" customFormat="1" ht="15.75" x14ac:dyDescent="0.25">
      <c r="A264" s="61" t="s">
        <v>708</v>
      </c>
      <c r="B264" s="551" t="s">
        <v>52</v>
      </c>
      <c r="C264" s="2" t="s">
        <v>29</v>
      </c>
      <c r="D264" s="2" t="s">
        <v>12</v>
      </c>
      <c r="E264" s="223" t="s">
        <v>215</v>
      </c>
      <c r="F264" s="224" t="s">
        <v>703</v>
      </c>
      <c r="G264" s="225" t="s">
        <v>384</v>
      </c>
      <c r="H264" s="2"/>
      <c r="I264" s="433">
        <f>SUM(I265)</f>
        <v>708889</v>
      </c>
      <c r="J264" s="433">
        <f>SUM(J265)</f>
        <v>0</v>
      </c>
    </row>
    <row r="265" spans="1:10" s="550" customFormat="1" ht="47.25" x14ac:dyDescent="0.25">
      <c r="A265" s="628" t="s">
        <v>724</v>
      </c>
      <c r="B265" s="551" t="s">
        <v>52</v>
      </c>
      <c r="C265" s="2" t="s">
        <v>29</v>
      </c>
      <c r="D265" s="2" t="s">
        <v>12</v>
      </c>
      <c r="E265" s="223" t="s">
        <v>215</v>
      </c>
      <c r="F265" s="224" t="s">
        <v>703</v>
      </c>
      <c r="G265" s="225" t="s">
        <v>723</v>
      </c>
      <c r="H265" s="2"/>
      <c r="I265" s="433">
        <f>SUM(I266)</f>
        <v>708889</v>
      </c>
      <c r="J265" s="433">
        <f>SUM(J266)</f>
        <v>0</v>
      </c>
    </row>
    <row r="266" spans="1:10" s="550" customFormat="1" ht="31.5" x14ac:dyDescent="0.25">
      <c r="A266" s="628" t="s">
        <v>537</v>
      </c>
      <c r="B266" s="551" t="s">
        <v>52</v>
      </c>
      <c r="C266" s="2" t="s">
        <v>29</v>
      </c>
      <c r="D266" s="2" t="s">
        <v>12</v>
      </c>
      <c r="E266" s="223" t="s">
        <v>215</v>
      </c>
      <c r="F266" s="224" t="s">
        <v>703</v>
      </c>
      <c r="G266" s="225" t="s">
        <v>723</v>
      </c>
      <c r="H266" s="2" t="s">
        <v>16</v>
      </c>
      <c r="I266" s="435">
        <v>708889</v>
      </c>
      <c r="J266" s="435"/>
    </row>
    <row r="267" spans="1:10" s="521" customFormat="1" ht="15.75" x14ac:dyDescent="0.25">
      <c r="A267" s="61" t="s">
        <v>707</v>
      </c>
      <c r="B267" s="524" t="s">
        <v>52</v>
      </c>
      <c r="C267" s="2" t="s">
        <v>29</v>
      </c>
      <c r="D267" s="2" t="s">
        <v>12</v>
      </c>
      <c r="E267" s="223" t="s">
        <v>215</v>
      </c>
      <c r="F267" s="224" t="s">
        <v>704</v>
      </c>
      <c r="G267" s="225" t="s">
        <v>384</v>
      </c>
      <c r="H267" s="2"/>
      <c r="I267" s="433">
        <f>SUM(I268)</f>
        <v>0</v>
      </c>
      <c r="J267" s="433">
        <f>SUM(J268)</f>
        <v>1625009</v>
      </c>
    </row>
    <row r="268" spans="1:10" s="521" customFormat="1" ht="31.5" x14ac:dyDescent="0.25">
      <c r="A268" s="61" t="s">
        <v>820</v>
      </c>
      <c r="B268" s="524" t="s">
        <v>52</v>
      </c>
      <c r="C268" s="2" t="s">
        <v>29</v>
      </c>
      <c r="D268" s="2" t="s">
        <v>12</v>
      </c>
      <c r="E268" s="223" t="s">
        <v>215</v>
      </c>
      <c r="F268" s="224" t="s">
        <v>704</v>
      </c>
      <c r="G268" s="225" t="s">
        <v>705</v>
      </c>
      <c r="H268" s="2"/>
      <c r="I268" s="433">
        <f>SUM(I269)</f>
        <v>0</v>
      </c>
      <c r="J268" s="433">
        <f>SUM(J269)</f>
        <v>1625009</v>
      </c>
    </row>
    <row r="269" spans="1:10" s="521" customFormat="1" ht="31.5" x14ac:dyDescent="0.25">
      <c r="A269" s="628" t="s">
        <v>537</v>
      </c>
      <c r="B269" s="524" t="s">
        <v>52</v>
      </c>
      <c r="C269" s="2" t="s">
        <v>29</v>
      </c>
      <c r="D269" s="2" t="s">
        <v>12</v>
      </c>
      <c r="E269" s="223" t="s">
        <v>215</v>
      </c>
      <c r="F269" s="224" t="s">
        <v>704</v>
      </c>
      <c r="G269" s="225" t="s">
        <v>705</v>
      </c>
      <c r="H269" s="2" t="s">
        <v>16</v>
      </c>
      <c r="I269" s="435"/>
      <c r="J269" s="435">
        <v>1625009</v>
      </c>
    </row>
    <row r="270" spans="1:10" s="37" customFormat="1" ht="63" x14ac:dyDescent="0.25">
      <c r="A270" s="102" t="s">
        <v>128</v>
      </c>
      <c r="B270" s="30" t="s">
        <v>52</v>
      </c>
      <c r="C270" s="28" t="s">
        <v>29</v>
      </c>
      <c r="D270" s="42" t="s">
        <v>12</v>
      </c>
      <c r="E270" s="232" t="s">
        <v>199</v>
      </c>
      <c r="F270" s="233" t="s">
        <v>383</v>
      </c>
      <c r="G270" s="234" t="s">
        <v>384</v>
      </c>
      <c r="H270" s="28"/>
      <c r="I270" s="432">
        <f t="shared" ref="I270:J273" si="26">SUM(I271)</f>
        <v>1425500</v>
      </c>
      <c r="J270" s="432">
        <f t="shared" si="26"/>
        <v>1425500</v>
      </c>
    </row>
    <row r="271" spans="1:10" s="37" customFormat="1" ht="110.25" x14ac:dyDescent="0.25">
      <c r="A271" s="103" t="s">
        <v>144</v>
      </c>
      <c r="B271" s="53" t="s">
        <v>52</v>
      </c>
      <c r="C271" s="2" t="s">
        <v>29</v>
      </c>
      <c r="D271" s="35" t="s">
        <v>12</v>
      </c>
      <c r="E271" s="262" t="s">
        <v>201</v>
      </c>
      <c r="F271" s="263" t="s">
        <v>383</v>
      </c>
      <c r="G271" s="264" t="s">
        <v>384</v>
      </c>
      <c r="H271" s="2"/>
      <c r="I271" s="433">
        <f t="shared" si="26"/>
        <v>1425500</v>
      </c>
      <c r="J271" s="433">
        <f t="shared" si="26"/>
        <v>1425500</v>
      </c>
    </row>
    <row r="272" spans="1:10" s="37" customFormat="1" ht="47.25" x14ac:dyDescent="0.25">
      <c r="A272" s="103" t="s">
        <v>403</v>
      </c>
      <c r="B272" s="53" t="s">
        <v>52</v>
      </c>
      <c r="C272" s="2" t="s">
        <v>29</v>
      </c>
      <c r="D272" s="35" t="s">
        <v>12</v>
      </c>
      <c r="E272" s="262" t="s">
        <v>201</v>
      </c>
      <c r="F272" s="263" t="s">
        <v>10</v>
      </c>
      <c r="G272" s="264" t="s">
        <v>384</v>
      </c>
      <c r="H272" s="2"/>
      <c r="I272" s="433">
        <f t="shared" si="26"/>
        <v>1425500</v>
      </c>
      <c r="J272" s="433">
        <f t="shared" si="26"/>
        <v>1425500</v>
      </c>
    </row>
    <row r="273" spans="1:10" s="37" customFormat="1" ht="31.5" x14ac:dyDescent="0.25">
      <c r="A273" s="61" t="s">
        <v>99</v>
      </c>
      <c r="B273" s="347" t="s">
        <v>52</v>
      </c>
      <c r="C273" s="2" t="s">
        <v>29</v>
      </c>
      <c r="D273" s="35" t="s">
        <v>12</v>
      </c>
      <c r="E273" s="262" t="s">
        <v>201</v>
      </c>
      <c r="F273" s="263" t="s">
        <v>10</v>
      </c>
      <c r="G273" s="264" t="s">
        <v>404</v>
      </c>
      <c r="H273" s="2"/>
      <c r="I273" s="433">
        <f t="shared" si="26"/>
        <v>1425500</v>
      </c>
      <c r="J273" s="433">
        <f t="shared" si="26"/>
        <v>1425500</v>
      </c>
    </row>
    <row r="274" spans="1:10" s="37" customFormat="1" ht="31.5" x14ac:dyDescent="0.25">
      <c r="A274" s="616" t="s">
        <v>537</v>
      </c>
      <c r="B274" s="6" t="s">
        <v>52</v>
      </c>
      <c r="C274" s="2" t="s">
        <v>29</v>
      </c>
      <c r="D274" s="35" t="s">
        <v>12</v>
      </c>
      <c r="E274" s="262" t="s">
        <v>201</v>
      </c>
      <c r="F274" s="263" t="s">
        <v>10</v>
      </c>
      <c r="G274" s="264" t="s">
        <v>404</v>
      </c>
      <c r="H274" s="2" t="s">
        <v>16</v>
      </c>
      <c r="I274" s="437">
        <v>1425500</v>
      </c>
      <c r="J274" s="437">
        <v>1425500</v>
      </c>
    </row>
    <row r="275" spans="1:10" s="37" customFormat="1" ht="15.75" x14ac:dyDescent="0.25">
      <c r="A275" s="109" t="s">
        <v>593</v>
      </c>
      <c r="B275" s="26" t="s">
        <v>52</v>
      </c>
      <c r="C275" s="22" t="s">
        <v>29</v>
      </c>
      <c r="D275" s="22" t="s">
        <v>15</v>
      </c>
      <c r="E275" s="268"/>
      <c r="F275" s="269"/>
      <c r="G275" s="270"/>
      <c r="H275" s="22"/>
      <c r="I275" s="431">
        <f>SUM(I276+I283)</f>
        <v>11454467</v>
      </c>
      <c r="J275" s="431">
        <f>SUM(J276+J283)</f>
        <v>11454467</v>
      </c>
    </row>
    <row r="276" spans="1:10" s="37" customFormat="1" ht="31.5" x14ac:dyDescent="0.25">
      <c r="A276" s="27" t="s">
        <v>141</v>
      </c>
      <c r="B276" s="30" t="s">
        <v>52</v>
      </c>
      <c r="C276" s="28" t="s">
        <v>29</v>
      </c>
      <c r="D276" s="28" t="s">
        <v>15</v>
      </c>
      <c r="E276" s="220" t="s">
        <v>441</v>
      </c>
      <c r="F276" s="221" t="s">
        <v>383</v>
      </c>
      <c r="G276" s="222" t="s">
        <v>384</v>
      </c>
      <c r="H276" s="28"/>
      <c r="I276" s="432">
        <f t="shared" ref="I276:J276" si="27">SUM(I277)</f>
        <v>11329467</v>
      </c>
      <c r="J276" s="432">
        <f t="shared" si="27"/>
        <v>11329467</v>
      </c>
    </row>
    <row r="277" spans="1:10" s="37" customFormat="1" ht="63.75" customHeight="1" x14ac:dyDescent="0.25">
      <c r="A277" s="61" t="s">
        <v>146</v>
      </c>
      <c r="B277" s="347" t="s">
        <v>52</v>
      </c>
      <c r="C277" s="44" t="s">
        <v>29</v>
      </c>
      <c r="D277" s="44" t="s">
        <v>15</v>
      </c>
      <c r="E277" s="259" t="s">
        <v>216</v>
      </c>
      <c r="F277" s="260" t="s">
        <v>383</v>
      </c>
      <c r="G277" s="261" t="s">
        <v>384</v>
      </c>
      <c r="H277" s="44"/>
      <c r="I277" s="433">
        <f>SUM(I278)</f>
        <v>11329467</v>
      </c>
      <c r="J277" s="433">
        <f>SUM(J278)</f>
        <v>11329467</v>
      </c>
    </row>
    <row r="278" spans="1:10" s="37" customFormat="1" ht="31.5" x14ac:dyDescent="0.25">
      <c r="A278" s="61" t="s">
        <v>455</v>
      </c>
      <c r="B278" s="347" t="s">
        <v>52</v>
      </c>
      <c r="C278" s="44" t="s">
        <v>29</v>
      </c>
      <c r="D278" s="44" t="s">
        <v>15</v>
      </c>
      <c r="E278" s="259" t="s">
        <v>216</v>
      </c>
      <c r="F278" s="260" t="s">
        <v>10</v>
      </c>
      <c r="G278" s="261" t="s">
        <v>384</v>
      </c>
      <c r="H278" s="44"/>
      <c r="I278" s="433">
        <f>SUM(I279+I281)</f>
        <v>11329467</v>
      </c>
      <c r="J278" s="433">
        <f>SUM(J279+J281)</f>
        <v>11329467</v>
      </c>
    </row>
    <row r="279" spans="1:10" s="37" customFormat="1" ht="31.5" x14ac:dyDescent="0.25">
      <c r="A279" s="61" t="s">
        <v>84</v>
      </c>
      <c r="B279" s="347" t="s">
        <v>52</v>
      </c>
      <c r="C279" s="44" t="s">
        <v>29</v>
      </c>
      <c r="D279" s="44" t="s">
        <v>15</v>
      </c>
      <c r="E279" s="259" t="s">
        <v>216</v>
      </c>
      <c r="F279" s="260" t="s">
        <v>10</v>
      </c>
      <c r="G279" s="261" t="s">
        <v>415</v>
      </c>
      <c r="H279" s="44"/>
      <c r="I279" s="433">
        <f>SUM(I280)</f>
        <v>11329467</v>
      </c>
      <c r="J279" s="433">
        <f>SUM(J280)</f>
        <v>11329467</v>
      </c>
    </row>
    <row r="280" spans="1:10" s="37" customFormat="1" ht="63" x14ac:dyDescent="0.25">
      <c r="A280" s="84" t="s">
        <v>76</v>
      </c>
      <c r="B280" s="347" t="s">
        <v>52</v>
      </c>
      <c r="C280" s="44" t="s">
        <v>29</v>
      </c>
      <c r="D280" s="44" t="s">
        <v>15</v>
      </c>
      <c r="E280" s="259" t="s">
        <v>216</v>
      </c>
      <c r="F280" s="260" t="s">
        <v>10</v>
      </c>
      <c r="G280" s="261" t="s">
        <v>415</v>
      </c>
      <c r="H280" s="44" t="s">
        <v>931</v>
      </c>
      <c r="I280" s="435">
        <v>11329467</v>
      </c>
      <c r="J280" s="435">
        <v>11329467</v>
      </c>
    </row>
    <row r="281" spans="1:10" s="37" customFormat="1" ht="47.25" x14ac:dyDescent="0.25">
      <c r="A281" s="61" t="s">
        <v>933</v>
      </c>
      <c r="B281" s="667" t="s">
        <v>52</v>
      </c>
      <c r="C281" s="44" t="s">
        <v>29</v>
      </c>
      <c r="D281" s="44" t="s">
        <v>15</v>
      </c>
      <c r="E281" s="259" t="s">
        <v>216</v>
      </c>
      <c r="F281" s="260" t="s">
        <v>10</v>
      </c>
      <c r="G281" s="261" t="s">
        <v>932</v>
      </c>
      <c r="H281" s="44"/>
      <c r="I281" s="433">
        <f>SUM(I282)</f>
        <v>0</v>
      </c>
      <c r="J281" s="433">
        <f>SUM(J282)</f>
        <v>0</v>
      </c>
    </row>
    <row r="282" spans="1:10" s="37" customFormat="1" ht="31.5" x14ac:dyDescent="0.25">
      <c r="A282" s="101" t="s">
        <v>930</v>
      </c>
      <c r="B282" s="667" t="s">
        <v>52</v>
      </c>
      <c r="C282" s="44" t="s">
        <v>29</v>
      </c>
      <c r="D282" s="44" t="s">
        <v>15</v>
      </c>
      <c r="E282" s="259" t="s">
        <v>216</v>
      </c>
      <c r="F282" s="260" t="s">
        <v>10</v>
      </c>
      <c r="G282" s="261" t="s">
        <v>932</v>
      </c>
      <c r="H282" s="44" t="s">
        <v>931</v>
      </c>
      <c r="I282" s="435"/>
      <c r="J282" s="435"/>
    </row>
    <row r="283" spans="1:10" s="37" customFormat="1" ht="63" x14ac:dyDescent="0.25">
      <c r="A283" s="102" t="s">
        <v>128</v>
      </c>
      <c r="B283" s="30" t="s">
        <v>52</v>
      </c>
      <c r="C283" s="28" t="s">
        <v>29</v>
      </c>
      <c r="D283" s="42" t="s">
        <v>15</v>
      </c>
      <c r="E283" s="232" t="s">
        <v>199</v>
      </c>
      <c r="F283" s="233" t="s">
        <v>383</v>
      </c>
      <c r="G283" s="234" t="s">
        <v>384</v>
      </c>
      <c r="H283" s="28"/>
      <c r="I283" s="432">
        <f t="shared" ref="I283:J286" si="28">SUM(I284)</f>
        <v>125000</v>
      </c>
      <c r="J283" s="432">
        <f t="shared" si="28"/>
        <v>125000</v>
      </c>
    </row>
    <row r="284" spans="1:10" s="37" customFormat="1" ht="110.25" x14ac:dyDescent="0.25">
      <c r="A284" s="103" t="s">
        <v>144</v>
      </c>
      <c r="B284" s="53" t="s">
        <v>52</v>
      </c>
      <c r="C284" s="2" t="s">
        <v>29</v>
      </c>
      <c r="D284" s="35" t="s">
        <v>15</v>
      </c>
      <c r="E284" s="262" t="s">
        <v>201</v>
      </c>
      <c r="F284" s="263" t="s">
        <v>383</v>
      </c>
      <c r="G284" s="264" t="s">
        <v>384</v>
      </c>
      <c r="H284" s="2"/>
      <c r="I284" s="433">
        <f t="shared" si="28"/>
        <v>125000</v>
      </c>
      <c r="J284" s="433">
        <f t="shared" si="28"/>
        <v>125000</v>
      </c>
    </row>
    <row r="285" spans="1:10" s="37" customFormat="1" ht="47.25" x14ac:dyDescent="0.25">
      <c r="A285" s="103" t="s">
        <v>403</v>
      </c>
      <c r="B285" s="53" t="s">
        <v>52</v>
      </c>
      <c r="C285" s="2" t="s">
        <v>29</v>
      </c>
      <c r="D285" s="35" t="s">
        <v>15</v>
      </c>
      <c r="E285" s="262" t="s">
        <v>201</v>
      </c>
      <c r="F285" s="263" t="s">
        <v>10</v>
      </c>
      <c r="G285" s="264" t="s">
        <v>384</v>
      </c>
      <c r="H285" s="2"/>
      <c r="I285" s="433">
        <f t="shared" si="28"/>
        <v>125000</v>
      </c>
      <c r="J285" s="433">
        <f t="shared" si="28"/>
        <v>125000</v>
      </c>
    </row>
    <row r="286" spans="1:10" s="37" customFormat="1" ht="31.5" x14ac:dyDescent="0.25">
      <c r="A286" s="61" t="s">
        <v>99</v>
      </c>
      <c r="B286" s="347" t="s">
        <v>52</v>
      </c>
      <c r="C286" s="2" t="s">
        <v>29</v>
      </c>
      <c r="D286" s="35" t="s">
        <v>15</v>
      </c>
      <c r="E286" s="262" t="s">
        <v>201</v>
      </c>
      <c r="F286" s="263" t="s">
        <v>10</v>
      </c>
      <c r="G286" s="264" t="s">
        <v>404</v>
      </c>
      <c r="H286" s="2"/>
      <c r="I286" s="433">
        <f t="shared" si="28"/>
        <v>125000</v>
      </c>
      <c r="J286" s="433">
        <f t="shared" si="28"/>
        <v>125000</v>
      </c>
    </row>
    <row r="287" spans="1:10" ht="31.5" x14ac:dyDescent="0.25">
      <c r="A287" s="616" t="s">
        <v>537</v>
      </c>
      <c r="B287" s="6" t="s">
        <v>52</v>
      </c>
      <c r="C287" s="2" t="s">
        <v>29</v>
      </c>
      <c r="D287" s="35" t="s">
        <v>15</v>
      </c>
      <c r="E287" s="262" t="s">
        <v>201</v>
      </c>
      <c r="F287" s="263" t="s">
        <v>10</v>
      </c>
      <c r="G287" s="264" t="s">
        <v>404</v>
      </c>
      <c r="H287" s="2" t="s">
        <v>931</v>
      </c>
      <c r="I287" s="434">
        <v>125000</v>
      </c>
      <c r="J287" s="434">
        <v>125000</v>
      </c>
    </row>
    <row r="288" spans="1:10" ht="15.75" x14ac:dyDescent="0.25">
      <c r="A288" s="109" t="s">
        <v>599</v>
      </c>
      <c r="B288" s="26" t="s">
        <v>52</v>
      </c>
      <c r="C288" s="22" t="s">
        <v>29</v>
      </c>
      <c r="D288" s="22" t="s">
        <v>29</v>
      </c>
      <c r="E288" s="268"/>
      <c r="F288" s="269"/>
      <c r="G288" s="270"/>
      <c r="H288" s="22"/>
      <c r="I288" s="431">
        <f t="shared" ref="I288:J290" si="29">SUM(I289)</f>
        <v>858750</v>
      </c>
      <c r="J288" s="431">
        <f t="shared" si="29"/>
        <v>858750</v>
      </c>
    </row>
    <row r="289" spans="1:12" ht="63" x14ac:dyDescent="0.25">
      <c r="A289" s="102" t="s">
        <v>151</v>
      </c>
      <c r="B289" s="30" t="s">
        <v>52</v>
      </c>
      <c r="C289" s="28" t="s">
        <v>29</v>
      </c>
      <c r="D289" s="28" t="s">
        <v>29</v>
      </c>
      <c r="E289" s="220" t="s">
        <v>456</v>
      </c>
      <c r="F289" s="221" t="s">
        <v>383</v>
      </c>
      <c r="G289" s="222" t="s">
        <v>384</v>
      </c>
      <c r="H289" s="28"/>
      <c r="I289" s="432">
        <f t="shared" si="29"/>
        <v>858750</v>
      </c>
      <c r="J289" s="432">
        <f t="shared" si="29"/>
        <v>858750</v>
      </c>
    </row>
    <row r="290" spans="1:12" ht="78.75" x14ac:dyDescent="0.25">
      <c r="A290" s="103" t="s">
        <v>153</v>
      </c>
      <c r="B290" s="53" t="s">
        <v>52</v>
      </c>
      <c r="C290" s="44" t="s">
        <v>29</v>
      </c>
      <c r="D290" s="44" t="s">
        <v>29</v>
      </c>
      <c r="E290" s="259" t="s">
        <v>219</v>
      </c>
      <c r="F290" s="260" t="s">
        <v>383</v>
      </c>
      <c r="G290" s="261" t="s">
        <v>384</v>
      </c>
      <c r="H290" s="44"/>
      <c r="I290" s="433">
        <f t="shared" si="29"/>
        <v>858750</v>
      </c>
      <c r="J290" s="433">
        <f t="shared" si="29"/>
        <v>858750</v>
      </c>
    </row>
    <row r="291" spans="1:12" ht="31.5" x14ac:dyDescent="0.25">
      <c r="A291" s="103" t="s">
        <v>459</v>
      </c>
      <c r="B291" s="53" t="s">
        <v>52</v>
      </c>
      <c r="C291" s="44" t="s">
        <v>29</v>
      </c>
      <c r="D291" s="44" t="s">
        <v>29</v>
      </c>
      <c r="E291" s="259" t="s">
        <v>219</v>
      </c>
      <c r="F291" s="260" t="s">
        <v>10</v>
      </c>
      <c r="G291" s="261" t="s">
        <v>384</v>
      </c>
      <c r="H291" s="44"/>
      <c r="I291" s="433">
        <f>SUM(+I292+I294)</f>
        <v>858750</v>
      </c>
      <c r="J291" s="433">
        <f>SUM(+J292+J294)</f>
        <v>858750</v>
      </c>
    </row>
    <row r="292" spans="1:12" ht="31.5" x14ac:dyDescent="0.25">
      <c r="A292" s="101" t="s">
        <v>460</v>
      </c>
      <c r="B292" s="347" t="s">
        <v>52</v>
      </c>
      <c r="C292" s="2" t="s">
        <v>29</v>
      </c>
      <c r="D292" s="2" t="s">
        <v>29</v>
      </c>
      <c r="E292" s="259" t="s">
        <v>219</v>
      </c>
      <c r="F292" s="224" t="s">
        <v>10</v>
      </c>
      <c r="G292" s="225" t="s">
        <v>461</v>
      </c>
      <c r="H292" s="2"/>
      <c r="I292" s="433">
        <f>SUM(I293)</f>
        <v>788400</v>
      </c>
      <c r="J292" s="433">
        <f>SUM(J293)</f>
        <v>788400</v>
      </c>
    </row>
    <row r="293" spans="1:12" ht="31.5" x14ac:dyDescent="0.25">
      <c r="A293" s="616" t="s">
        <v>537</v>
      </c>
      <c r="B293" s="6" t="s">
        <v>52</v>
      </c>
      <c r="C293" s="2" t="s">
        <v>29</v>
      </c>
      <c r="D293" s="2" t="s">
        <v>29</v>
      </c>
      <c r="E293" s="259" t="s">
        <v>219</v>
      </c>
      <c r="F293" s="224" t="s">
        <v>10</v>
      </c>
      <c r="G293" s="225" t="s">
        <v>461</v>
      </c>
      <c r="H293" s="2" t="s">
        <v>16</v>
      </c>
      <c r="I293" s="435">
        <v>788400</v>
      </c>
      <c r="J293" s="435">
        <v>788400</v>
      </c>
    </row>
    <row r="294" spans="1:12" ht="15.75" x14ac:dyDescent="0.25">
      <c r="A294" s="619" t="s">
        <v>547</v>
      </c>
      <c r="B294" s="6" t="s">
        <v>52</v>
      </c>
      <c r="C294" s="2" t="s">
        <v>29</v>
      </c>
      <c r="D294" s="2" t="s">
        <v>29</v>
      </c>
      <c r="E294" s="259" t="s">
        <v>219</v>
      </c>
      <c r="F294" s="224" t="s">
        <v>10</v>
      </c>
      <c r="G294" s="225" t="s">
        <v>546</v>
      </c>
      <c r="H294" s="2"/>
      <c r="I294" s="433">
        <f>SUM(I295)</f>
        <v>70350</v>
      </c>
      <c r="J294" s="433">
        <f>SUM(J295)</f>
        <v>70350</v>
      </c>
    </row>
    <row r="295" spans="1:12" ht="31.5" x14ac:dyDescent="0.25">
      <c r="A295" s="616" t="s">
        <v>537</v>
      </c>
      <c r="B295" s="6" t="s">
        <v>52</v>
      </c>
      <c r="C295" s="2" t="s">
        <v>29</v>
      </c>
      <c r="D295" s="2" t="s">
        <v>29</v>
      </c>
      <c r="E295" s="259" t="s">
        <v>219</v>
      </c>
      <c r="F295" s="224" t="s">
        <v>10</v>
      </c>
      <c r="G295" s="225" t="s">
        <v>546</v>
      </c>
      <c r="H295" s="2" t="s">
        <v>16</v>
      </c>
      <c r="I295" s="435">
        <v>70350</v>
      </c>
      <c r="J295" s="435">
        <v>70350</v>
      </c>
    </row>
    <row r="296" spans="1:12" ht="15.75" x14ac:dyDescent="0.25">
      <c r="A296" s="109" t="s">
        <v>31</v>
      </c>
      <c r="B296" s="26" t="s">
        <v>52</v>
      </c>
      <c r="C296" s="22" t="s">
        <v>29</v>
      </c>
      <c r="D296" s="22" t="s">
        <v>32</v>
      </c>
      <c r="E296" s="268"/>
      <c r="F296" s="269"/>
      <c r="G296" s="270"/>
      <c r="H296" s="22"/>
      <c r="I296" s="431">
        <f>SUM(I302,I297,I318)</f>
        <v>11967729</v>
      </c>
      <c r="J296" s="431">
        <f>SUM(J302,J297,J318)</f>
        <v>11967729</v>
      </c>
      <c r="K296">
        <v>99395</v>
      </c>
      <c r="L296">
        <v>99395</v>
      </c>
    </row>
    <row r="297" spans="1:12" s="64" customFormat="1" ht="47.25" x14ac:dyDescent="0.25">
      <c r="A297" s="102" t="s">
        <v>110</v>
      </c>
      <c r="B297" s="30" t="s">
        <v>52</v>
      </c>
      <c r="C297" s="28" t="s">
        <v>29</v>
      </c>
      <c r="D297" s="28" t="s">
        <v>32</v>
      </c>
      <c r="E297" s="220" t="s">
        <v>180</v>
      </c>
      <c r="F297" s="221" t="s">
        <v>383</v>
      </c>
      <c r="G297" s="222" t="s">
        <v>384</v>
      </c>
      <c r="H297" s="28"/>
      <c r="I297" s="432">
        <f t="shared" ref="I297:J300" si="30">SUM(I298)</f>
        <v>3000</v>
      </c>
      <c r="J297" s="432">
        <f t="shared" si="30"/>
        <v>3000</v>
      </c>
    </row>
    <row r="298" spans="1:12" s="37" customFormat="1" ht="78.75" x14ac:dyDescent="0.25">
      <c r="A298" s="104" t="s">
        <v>111</v>
      </c>
      <c r="B298" s="287" t="s">
        <v>52</v>
      </c>
      <c r="C298" s="70" t="s">
        <v>29</v>
      </c>
      <c r="D298" s="35" t="s">
        <v>32</v>
      </c>
      <c r="E298" s="262" t="s">
        <v>210</v>
      </c>
      <c r="F298" s="263" t="s">
        <v>383</v>
      </c>
      <c r="G298" s="264" t="s">
        <v>384</v>
      </c>
      <c r="H298" s="71"/>
      <c r="I298" s="436">
        <f t="shared" si="30"/>
        <v>3000</v>
      </c>
      <c r="J298" s="436">
        <f t="shared" si="30"/>
        <v>3000</v>
      </c>
    </row>
    <row r="299" spans="1:12" s="37" customFormat="1" ht="47.25" x14ac:dyDescent="0.25">
      <c r="A299" s="104" t="s">
        <v>391</v>
      </c>
      <c r="B299" s="287" t="s">
        <v>52</v>
      </c>
      <c r="C299" s="70" t="s">
        <v>29</v>
      </c>
      <c r="D299" s="35" t="s">
        <v>32</v>
      </c>
      <c r="E299" s="262" t="s">
        <v>210</v>
      </c>
      <c r="F299" s="263" t="s">
        <v>10</v>
      </c>
      <c r="G299" s="264" t="s">
        <v>384</v>
      </c>
      <c r="H299" s="71"/>
      <c r="I299" s="436">
        <f t="shared" si="30"/>
        <v>3000</v>
      </c>
      <c r="J299" s="436">
        <f t="shared" si="30"/>
        <v>3000</v>
      </c>
    </row>
    <row r="300" spans="1:12" s="37" customFormat="1" ht="31.5" x14ac:dyDescent="0.25">
      <c r="A300" s="615" t="s">
        <v>102</v>
      </c>
      <c r="B300" s="53" t="s">
        <v>52</v>
      </c>
      <c r="C300" s="70" t="s">
        <v>29</v>
      </c>
      <c r="D300" s="35" t="s">
        <v>32</v>
      </c>
      <c r="E300" s="262" t="s">
        <v>210</v>
      </c>
      <c r="F300" s="263" t="s">
        <v>10</v>
      </c>
      <c r="G300" s="264" t="s">
        <v>393</v>
      </c>
      <c r="H300" s="2"/>
      <c r="I300" s="433">
        <f t="shared" si="30"/>
        <v>3000</v>
      </c>
      <c r="J300" s="433">
        <f t="shared" si="30"/>
        <v>3000</v>
      </c>
    </row>
    <row r="301" spans="1:12" s="37" customFormat="1" ht="31.5" x14ac:dyDescent="0.25">
      <c r="A301" s="621" t="s">
        <v>537</v>
      </c>
      <c r="B301" s="287" t="s">
        <v>52</v>
      </c>
      <c r="C301" s="70" t="s">
        <v>29</v>
      </c>
      <c r="D301" s="35" t="s">
        <v>32</v>
      </c>
      <c r="E301" s="262" t="s">
        <v>210</v>
      </c>
      <c r="F301" s="263" t="s">
        <v>10</v>
      </c>
      <c r="G301" s="264" t="s">
        <v>393</v>
      </c>
      <c r="H301" s="71" t="s">
        <v>16</v>
      </c>
      <c r="I301" s="437">
        <v>3000</v>
      </c>
      <c r="J301" s="437">
        <v>3000</v>
      </c>
    </row>
    <row r="302" spans="1:12" ht="31.5" x14ac:dyDescent="0.25">
      <c r="A302" s="99" t="s">
        <v>141</v>
      </c>
      <c r="B302" s="30" t="s">
        <v>52</v>
      </c>
      <c r="C302" s="28" t="s">
        <v>29</v>
      </c>
      <c r="D302" s="28" t="s">
        <v>32</v>
      </c>
      <c r="E302" s="220" t="s">
        <v>441</v>
      </c>
      <c r="F302" s="221" t="s">
        <v>383</v>
      </c>
      <c r="G302" s="222" t="s">
        <v>384</v>
      </c>
      <c r="H302" s="28"/>
      <c r="I302" s="432">
        <f>SUM(I307+I303)</f>
        <v>11936029</v>
      </c>
      <c r="J302" s="432">
        <f>SUM(J307+J303)</f>
        <v>11936029</v>
      </c>
    </row>
    <row r="303" spans="1:12" s="572" customFormat="1" ht="63" x14ac:dyDescent="0.25">
      <c r="A303" s="103" t="s">
        <v>147</v>
      </c>
      <c r="B303" s="53" t="s">
        <v>52</v>
      </c>
      <c r="C303" s="2" t="s">
        <v>29</v>
      </c>
      <c r="D303" s="2" t="s">
        <v>32</v>
      </c>
      <c r="E303" s="259" t="s">
        <v>217</v>
      </c>
      <c r="F303" s="260" t="s">
        <v>383</v>
      </c>
      <c r="G303" s="261" t="s">
        <v>384</v>
      </c>
      <c r="H303" s="44"/>
      <c r="I303" s="433">
        <f t="shared" ref="I303:J305" si="31">SUM(I304)</f>
        <v>82000</v>
      </c>
      <c r="J303" s="433">
        <f t="shared" si="31"/>
        <v>82000</v>
      </c>
    </row>
    <row r="304" spans="1:12" s="572" customFormat="1" ht="31.5" x14ac:dyDescent="0.25">
      <c r="A304" s="103" t="s">
        <v>449</v>
      </c>
      <c r="B304" s="53" t="s">
        <v>52</v>
      </c>
      <c r="C304" s="2" t="s">
        <v>29</v>
      </c>
      <c r="D304" s="2" t="s">
        <v>32</v>
      </c>
      <c r="E304" s="259" t="s">
        <v>217</v>
      </c>
      <c r="F304" s="260" t="s">
        <v>10</v>
      </c>
      <c r="G304" s="261" t="s">
        <v>384</v>
      </c>
      <c r="H304" s="44"/>
      <c r="I304" s="433">
        <f t="shared" si="31"/>
        <v>82000</v>
      </c>
      <c r="J304" s="433">
        <f t="shared" si="31"/>
        <v>82000</v>
      </c>
    </row>
    <row r="305" spans="1:10" s="572" customFormat="1" ht="15.75" x14ac:dyDescent="0.25">
      <c r="A305" s="615" t="s">
        <v>450</v>
      </c>
      <c r="B305" s="53" t="s">
        <v>52</v>
      </c>
      <c r="C305" s="2" t="s">
        <v>29</v>
      </c>
      <c r="D305" s="2" t="s">
        <v>32</v>
      </c>
      <c r="E305" s="259" t="s">
        <v>217</v>
      </c>
      <c r="F305" s="260" t="s">
        <v>10</v>
      </c>
      <c r="G305" s="261" t="s">
        <v>451</v>
      </c>
      <c r="H305" s="44"/>
      <c r="I305" s="433">
        <f t="shared" si="31"/>
        <v>82000</v>
      </c>
      <c r="J305" s="433">
        <f t="shared" si="31"/>
        <v>82000</v>
      </c>
    </row>
    <row r="306" spans="1:10" s="572" customFormat="1" ht="31.5" x14ac:dyDescent="0.25">
      <c r="A306" s="616" t="s">
        <v>537</v>
      </c>
      <c r="B306" s="6" t="s">
        <v>52</v>
      </c>
      <c r="C306" s="2" t="s">
        <v>29</v>
      </c>
      <c r="D306" s="2" t="s">
        <v>32</v>
      </c>
      <c r="E306" s="223" t="s">
        <v>217</v>
      </c>
      <c r="F306" s="224" t="s">
        <v>10</v>
      </c>
      <c r="G306" s="225" t="s">
        <v>451</v>
      </c>
      <c r="H306" s="2" t="s">
        <v>16</v>
      </c>
      <c r="I306" s="435">
        <v>82000</v>
      </c>
      <c r="J306" s="435">
        <v>82000</v>
      </c>
    </row>
    <row r="307" spans="1:10" ht="63" x14ac:dyDescent="0.25">
      <c r="A307" s="61" t="s">
        <v>154</v>
      </c>
      <c r="B307" s="347" t="s">
        <v>52</v>
      </c>
      <c r="C307" s="2" t="s">
        <v>29</v>
      </c>
      <c r="D307" s="2" t="s">
        <v>32</v>
      </c>
      <c r="E307" s="223" t="s">
        <v>220</v>
      </c>
      <c r="F307" s="224" t="s">
        <v>383</v>
      </c>
      <c r="G307" s="225" t="s">
        <v>384</v>
      </c>
      <c r="H307" s="2"/>
      <c r="I307" s="433">
        <f>SUM(I308+I315)</f>
        <v>11854029</v>
      </c>
      <c r="J307" s="433">
        <f>SUM(J308+J315)</f>
        <v>11854029</v>
      </c>
    </row>
    <row r="308" spans="1:10" ht="47.25" x14ac:dyDescent="0.25">
      <c r="A308" s="61" t="s">
        <v>462</v>
      </c>
      <c r="B308" s="347" t="s">
        <v>52</v>
      </c>
      <c r="C308" s="2" t="s">
        <v>29</v>
      </c>
      <c r="D308" s="2" t="s">
        <v>32</v>
      </c>
      <c r="E308" s="223" t="s">
        <v>220</v>
      </c>
      <c r="F308" s="224" t="s">
        <v>10</v>
      </c>
      <c r="G308" s="225" t="s">
        <v>384</v>
      </c>
      <c r="H308" s="2"/>
      <c r="I308" s="433">
        <f>SUM(I309+I311)</f>
        <v>10116039</v>
      </c>
      <c r="J308" s="433">
        <f>SUM(J309+J311)</f>
        <v>10116039</v>
      </c>
    </row>
    <row r="309" spans="1:10" ht="35.25" customHeight="1" x14ac:dyDescent="0.25">
      <c r="A309" s="61" t="s">
        <v>155</v>
      </c>
      <c r="B309" s="347" t="s">
        <v>52</v>
      </c>
      <c r="C309" s="2" t="s">
        <v>29</v>
      </c>
      <c r="D309" s="2" t="s">
        <v>32</v>
      </c>
      <c r="E309" s="223" t="s">
        <v>220</v>
      </c>
      <c r="F309" s="224" t="s">
        <v>10</v>
      </c>
      <c r="G309" s="225" t="s">
        <v>463</v>
      </c>
      <c r="H309" s="2"/>
      <c r="I309" s="433">
        <f>SUM(I310)</f>
        <v>99395</v>
      </c>
      <c r="J309" s="433">
        <f>SUM(J310)</f>
        <v>99395</v>
      </c>
    </row>
    <row r="310" spans="1:10" ht="63" x14ac:dyDescent="0.25">
      <c r="A310" s="101" t="s">
        <v>76</v>
      </c>
      <c r="B310" s="347" t="s">
        <v>52</v>
      </c>
      <c r="C310" s="2" t="s">
        <v>29</v>
      </c>
      <c r="D310" s="2" t="s">
        <v>32</v>
      </c>
      <c r="E310" s="223" t="s">
        <v>220</v>
      </c>
      <c r="F310" s="224" t="s">
        <v>10</v>
      </c>
      <c r="G310" s="225" t="s">
        <v>463</v>
      </c>
      <c r="H310" s="2" t="s">
        <v>13</v>
      </c>
      <c r="I310" s="435">
        <v>99395</v>
      </c>
      <c r="J310" s="435">
        <v>99395</v>
      </c>
    </row>
    <row r="311" spans="1:10" ht="31.5" x14ac:dyDescent="0.25">
      <c r="A311" s="61" t="s">
        <v>84</v>
      </c>
      <c r="B311" s="347" t="s">
        <v>52</v>
      </c>
      <c r="C311" s="44" t="s">
        <v>29</v>
      </c>
      <c r="D311" s="44" t="s">
        <v>32</v>
      </c>
      <c r="E311" s="259" t="s">
        <v>220</v>
      </c>
      <c r="F311" s="260" t="s">
        <v>10</v>
      </c>
      <c r="G311" s="261" t="s">
        <v>415</v>
      </c>
      <c r="H311" s="44"/>
      <c r="I311" s="433">
        <f>SUM(I312:I314)</f>
        <v>10016644</v>
      </c>
      <c r="J311" s="433">
        <f>SUM(J312:J314)</f>
        <v>10016644</v>
      </c>
    </row>
    <row r="312" spans="1:10" ht="63" x14ac:dyDescent="0.25">
      <c r="A312" s="101" t="s">
        <v>76</v>
      </c>
      <c r="B312" s="347" t="s">
        <v>52</v>
      </c>
      <c r="C312" s="2" t="s">
        <v>29</v>
      </c>
      <c r="D312" s="2" t="s">
        <v>32</v>
      </c>
      <c r="E312" s="223" t="s">
        <v>220</v>
      </c>
      <c r="F312" s="224" t="s">
        <v>10</v>
      </c>
      <c r="G312" s="225" t="s">
        <v>415</v>
      </c>
      <c r="H312" s="2" t="s">
        <v>13</v>
      </c>
      <c r="I312" s="435">
        <v>8730924</v>
      </c>
      <c r="J312" s="435">
        <v>8730924</v>
      </c>
    </row>
    <row r="313" spans="1:10" ht="31.5" x14ac:dyDescent="0.25">
      <c r="A313" s="616" t="s">
        <v>537</v>
      </c>
      <c r="B313" s="6" t="s">
        <v>52</v>
      </c>
      <c r="C313" s="2" t="s">
        <v>29</v>
      </c>
      <c r="D313" s="2" t="s">
        <v>32</v>
      </c>
      <c r="E313" s="223" t="s">
        <v>220</v>
      </c>
      <c r="F313" s="224" t="s">
        <v>10</v>
      </c>
      <c r="G313" s="225" t="s">
        <v>415</v>
      </c>
      <c r="H313" s="2" t="s">
        <v>16</v>
      </c>
      <c r="I313" s="505">
        <v>1281429</v>
      </c>
      <c r="J313" s="505">
        <v>1281429</v>
      </c>
    </row>
    <row r="314" spans="1:10" ht="15.75" x14ac:dyDescent="0.25">
      <c r="A314" s="61" t="s">
        <v>18</v>
      </c>
      <c r="B314" s="347" t="s">
        <v>52</v>
      </c>
      <c r="C314" s="2" t="s">
        <v>29</v>
      </c>
      <c r="D314" s="2" t="s">
        <v>32</v>
      </c>
      <c r="E314" s="223" t="s">
        <v>220</v>
      </c>
      <c r="F314" s="224" t="s">
        <v>10</v>
      </c>
      <c r="G314" s="225" t="s">
        <v>415</v>
      </c>
      <c r="H314" s="2" t="s">
        <v>17</v>
      </c>
      <c r="I314" s="435">
        <v>4291</v>
      </c>
      <c r="J314" s="435">
        <v>4291</v>
      </c>
    </row>
    <row r="315" spans="1:10" ht="68.25" customHeight="1" x14ac:dyDescent="0.25">
      <c r="A315" s="61" t="s">
        <v>663</v>
      </c>
      <c r="B315" s="347" t="s">
        <v>52</v>
      </c>
      <c r="C315" s="2" t="s">
        <v>29</v>
      </c>
      <c r="D315" s="2" t="s">
        <v>32</v>
      </c>
      <c r="E315" s="223" t="s">
        <v>220</v>
      </c>
      <c r="F315" s="224" t="s">
        <v>12</v>
      </c>
      <c r="G315" s="225" t="s">
        <v>384</v>
      </c>
      <c r="H315" s="2"/>
      <c r="I315" s="433">
        <f>SUM(I316)</f>
        <v>1737990</v>
      </c>
      <c r="J315" s="433">
        <f>SUM(J316)</f>
        <v>1737990</v>
      </c>
    </row>
    <row r="316" spans="1:10" ht="31.5" x14ac:dyDescent="0.25">
      <c r="A316" s="61" t="s">
        <v>75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12</v>
      </c>
      <c r="G316" s="225" t="s">
        <v>388</v>
      </c>
      <c r="H316" s="2"/>
      <c r="I316" s="433">
        <f>SUM(I317:I317)</f>
        <v>1737990</v>
      </c>
      <c r="J316" s="433">
        <f>SUM(J317:J317)</f>
        <v>1737990</v>
      </c>
    </row>
    <row r="317" spans="1:10" ht="63" x14ac:dyDescent="0.25">
      <c r="A317" s="101" t="s">
        <v>76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12</v>
      </c>
      <c r="G317" s="225" t="s">
        <v>388</v>
      </c>
      <c r="H317" s="2" t="s">
        <v>13</v>
      </c>
      <c r="I317" s="434">
        <v>1737990</v>
      </c>
      <c r="J317" s="434">
        <v>1737990</v>
      </c>
    </row>
    <row r="318" spans="1:10" s="37" customFormat="1" ht="63" x14ac:dyDescent="0.25">
      <c r="A318" s="102" t="s">
        <v>128</v>
      </c>
      <c r="B318" s="30" t="s">
        <v>52</v>
      </c>
      <c r="C318" s="28" t="s">
        <v>29</v>
      </c>
      <c r="D318" s="42" t="s">
        <v>32</v>
      </c>
      <c r="E318" s="232" t="s">
        <v>199</v>
      </c>
      <c r="F318" s="233" t="s">
        <v>383</v>
      </c>
      <c r="G318" s="234" t="s">
        <v>384</v>
      </c>
      <c r="H318" s="28"/>
      <c r="I318" s="432">
        <f t="shared" ref="I318:J321" si="32">SUM(I319)</f>
        <v>28700</v>
      </c>
      <c r="J318" s="432">
        <f t="shared" si="32"/>
        <v>28700</v>
      </c>
    </row>
    <row r="319" spans="1:10" s="37" customFormat="1" ht="110.25" x14ac:dyDescent="0.25">
      <c r="A319" s="103" t="s">
        <v>144</v>
      </c>
      <c r="B319" s="53" t="s">
        <v>52</v>
      </c>
      <c r="C319" s="2" t="s">
        <v>29</v>
      </c>
      <c r="D319" s="35" t="s">
        <v>32</v>
      </c>
      <c r="E319" s="262" t="s">
        <v>201</v>
      </c>
      <c r="F319" s="263" t="s">
        <v>383</v>
      </c>
      <c r="G319" s="264" t="s">
        <v>384</v>
      </c>
      <c r="H319" s="2"/>
      <c r="I319" s="433">
        <f t="shared" si="32"/>
        <v>28700</v>
      </c>
      <c r="J319" s="433">
        <f t="shared" si="32"/>
        <v>28700</v>
      </c>
    </row>
    <row r="320" spans="1:10" s="37" customFormat="1" ht="47.25" x14ac:dyDescent="0.25">
      <c r="A320" s="103" t="s">
        <v>403</v>
      </c>
      <c r="B320" s="53" t="s">
        <v>52</v>
      </c>
      <c r="C320" s="2" t="s">
        <v>29</v>
      </c>
      <c r="D320" s="35" t="s">
        <v>32</v>
      </c>
      <c r="E320" s="262" t="s">
        <v>201</v>
      </c>
      <c r="F320" s="263" t="s">
        <v>10</v>
      </c>
      <c r="G320" s="264" t="s">
        <v>384</v>
      </c>
      <c r="H320" s="2"/>
      <c r="I320" s="433">
        <f t="shared" si="32"/>
        <v>28700</v>
      </c>
      <c r="J320" s="433">
        <f t="shared" si="32"/>
        <v>28700</v>
      </c>
    </row>
    <row r="321" spans="1:12" s="37" customFormat="1" ht="31.5" x14ac:dyDescent="0.25">
      <c r="A321" s="61" t="s">
        <v>99</v>
      </c>
      <c r="B321" s="347" t="s">
        <v>52</v>
      </c>
      <c r="C321" s="2" t="s">
        <v>29</v>
      </c>
      <c r="D321" s="35" t="s">
        <v>32</v>
      </c>
      <c r="E321" s="262" t="s">
        <v>201</v>
      </c>
      <c r="F321" s="263" t="s">
        <v>10</v>
      </c>
      <c r="G321" s="264" t="s">
        <v>404</v>
      </c>
      <c r="H321" s="2"/>
      <c r="I321" s="433">
        <f t="shared" si="32"/>
        <v>28700</v>
      </c>
      <c r="J321" s="433">
        <f t="shared" si="32"/>
        <v>28700</v>
      </c>
    </row>
    <row r="322" spans="1:12" s="37" customFormat="1" ht="31.5" x14ac:dyDescent="0.25">
      <c r="A322" s="616" t="s">
        <v>537</v>
      </c>
      <c r="B322" s="6" t="s">
        <v>52</v>
      </c>
      <c r="C322" s="2" t="s">
        <v>29</v>
      </c>
      <c r="D322" s="35" t="s">
        <v>32</v>
      </c>
      <c r="E322" s="262" t="s">
        <v>201</v>
      </c>
      <c r="F322" s="263" t="s">
        <v>10</v>
      </c>
      <c r="G322" s="264" t="s">
        <v>404</v>
      </c>
      <c r="H322" s="2" t="s">
        <v>16</v>
      </c>
      <c r="I322" s="434">
        <v>28700</v>
      </c>
      <c r="J322" s="434">
        <v>28700</v>
      </c>
    </row>
    <row r="323" spans="1:12" s="37" customFormat="1" ht="15.75" x14ac:dyDescent="0.25">
      <c r="A323" s="113" t="s">
        <v>37</v>
      </c>
      <c r="B323" s="19" t="s">
        <v>52</v>
      </c>
      <c r="C323" s="19">
        <v>10</v>
      </c>
      <c r="D323" s="19"/>
      <c r="E323" s="288"/>
      <c r="F323" s="289"/>
      <c r="G323" s="290"/>
      <c r="H323" s="15"/>
      <c r="I323" s="430">
        <f>SUM(I324+I352)</f>
        <v>12891574</v>
      </c>
      <c r="J323" s="430">
        <f>SUM(J324+J352)</f>
        <v>12891574</v>
      </c>
      <c r="K323" s="37">
        <v>12392751</v>
      </c>
      <c r="L323" s="37">
        <v>12392751</v>
      </c>
    </row>
    <row r="324" spans="1:12" s="37" customFormat="1" ht="15.75" x14ac:dyDescent="0.25">
      <c r="A324" s="109" t="s">
        <v>41</v>
      </c>
      <c r="B324" s="26" t="s">
        <v>52</v>
      </c>
      <c r="C324" s="26">
        <v>10</v>
      </c>
      <c r="D324" s="22" t="s">
        <v>15</v>
      </c>
      <c r="E324" s="268"/>
      <c r="F324" s="269"/>
      <c r="G324" s="270"/>
      <c r="H324" s="22"/>
      <c r="I324" s="431">
        <f>SUM(I325)</f>
        <v>10906482</v>
      </c>
      <c r="J324" s="431">
        <f>SUM(J325)</f>
        <v>10906482</v>
      </c>
    </row>
    <row r="325" spans="1:12" ht="31.5" x14ac:dyDescent="0.25">
      <c r="A325" s="102" t="s">
        <v>141</v>
      </c>
      <c r="B325" s="30" t="s">
        <v>52</v>
      </c>
      <c r="C325" s="30">
        <v>10</v>
      </c>
      <c r="D325" s="28" t="s">
        <v>15</v>
      </c>
      <c r="E325" s="220" t="s">
        <v>441</v>
      </c>
      <c r="F325" s="221" t="s">
        <v>383</v>
      </c>
      <c r="G325" s="222" t="s">
        <v>384</v>
      </c>
      <c r="H325" s="28"/>
      <c r="I325" s="432">
        <f>SUM(I326,I343)</f>
        <v>10906482</v>
      </c>
      <c r="J325" s="432">
        <f>SUM(J326,J343)</f>
        <v>10906482</v>
      </c>
    </row>
    <row r="326" spans="1:12" ht="47.25" x14ac:dyDescent="0.25">
      <c r="A326" s="101" t="s">
        <v>142</v>
      </c>
      <c r="B326" s="347" t="s">
        <v>52</v>
      </c>
      <c r="C326" s="347">
        <v>10</v>
      </c>
      <c r="D326" s="2" t="s">
        <v>15</v>
      </c>
      <c r="E326" s="223" t="s">
        <v>215</v>
      </c>
      <c r="F326" s="224" t="s">
        <v>383</v>
      </c>
      <c r="G326" s="225" t="s">
        <v>384</v>
      </c>
      <c r="H326" s="2"/>
      <c r="I326" s="433">
        <f>SUM(I327+I335)</f>
        <v>10527901</v>
      </c>
      <c r="J326" s="433">
        <f>SUM(J327+J335)</f>
        <v>10527901</v>
      </c>
    </row>
    <row r="327" spans="1:12" ht="15.75" x14ac:dyDescent="0.25">
      <c r="A327" s="101" t="s">
        <v>442</v>
      </c>
      <c r="B327" s="347" t="s">
        <v>52</v>
      </c>
      <c r="C327" s="347">
        <v>10</v>
      </c>
      <c r="D327" s="2" t="s">
        <v>15</v>
      </c>
      <c r="E327" s="223" t="s">
        <v>215</v>
      </c>
      <c r="F327" s="224" t="s">
        <v>10</v>
      </c>
      <c r="G327" s="225" t="s">
        <v>384</v>
      </c>
      <c r="H327" s="2"/>
      <c r="I327" s="433">
        <f>SUM(I328+I330+I333)</f>
        <v>1094820</v>
      </c>
      <c r="J327" s="433">
        <f>SUM(J328+J330+J333)</f>
        <v>1094820</v>
      </c>
    </row>
    <row r="328" spans="1:12" ht="31.5" x14ac:dyDescent="0.25">
      <c r="A328" s="101" t="s">
        <v>544</v>
      </c>
      <c r="B328" s="347" t="s">
        <v>52</v>
      </c>
      <c r="C328" s="347">
        <v>10</v>
      </c>
      <c r="D328" s="2" t="s">
        <v>15</v>
      </c>
      <c r="E328" s="223" t="s">
        <v>215</v>
      </c>
      <c r="F328" s="224" t="s">
        <v>10</v>
      </c>
      <c r="G328" s="225" t="s">
        <v>543</v>
      </c>
      <c r="H328" s="2"/>
      <c r="I328" s="433">
        <f>SUM(I329)</f>
        <v>8466</v>
      </c>
      <c r="J328" s="433">
        <f>SUM(J329)</f>
        <v>8466</v>
      </c>
    </row>
    <row r="329" spans="1:12" ht="15.75" x14ac:dyDescent="0.25">
      <c r="A329" s="61" t="s">
        <v>40</v>
      </c>
      <c r="B329" s="347" t="s">
        <v>52</v>
      </c>
      <c r="C329" s="347">
        <v>10</v>
      </c>
      <c r="D329" s="2" t="s">
        <v>15</v>
      </c>
      <c r="E329" s="223" t="s">
        <v>215</v>
      </c>
      <c r="F329" s="224" t="s">
        <v>10</v>
      </c>
      <c r="G329" s="225" t="s">
        <v>543</v>
      </c>
      <c r="H329" s="2" t="s">
        <v>39</v>
      </c>
      <c r="I329" s="435">
        <v>8466</v>
      </c>
      <c r="J329" s="435">
        <v>8466</v>
      </c>
    </row>
    <row r="330" spans="1:12" ht="63.75" customHeight="1" x14ac:dyDescent="0.25">
      <c r="A330" s="61" t="s">
        <v>96</v>
      </c>
      <c r="B330" s="347" t="s">
        <v>52</v>
      </c>
      <c r="C330" s="347">
        <v>10</v>
      </c>
      <c r="D330" s="2" t="s">
        <v>15</v>
      </c>
      <c r="E330" s="223" t="s">
        <v>215</v>
      </c>
      <c r="F330" s="224" t="s">
        <v>10</v>
      </c>
      <c r="G330" s="225" t="s">
        <v>477</v>
      </c>
      <c r="H330" s="2"/>
      <c r="I330" s="433">
        <f>SUM(I331:I332)</f>
        <v>1019070</v>
      </c>
      <c r="J330" s="433">
        <f>SUM(J331:J332)</f>
        <v>1019070</v>
      </c>
    </row>
    <row r="331" spans="1:12" ht="31.5" x14ac:dyDescent="0.25">
      <c r="A331" s="616" t="s">
        <v>537</v>
      </c>
      <c r="B331" s="6" t="s">
        <v>52</v>
      </c>
      <c r="C331" s="347">
        <v>10</v>
      </c>
      <c r="D331" s="2" t="s">
        <v>15</v>
      </c>
      <c r="E331" s="223" t="s">
        <v>215</v>
      </c>
      <c r="F331" s="224" t="s">
        <v>10</v>
      </c>
      <c r="G331" s="225" t="s">
        <v>477</v>
      </c>
      <c r="H331" s="2" t="s">
        <v>16</v>
      </c>
      <c r="I331" s="435">
        <v>5070</v>
      </c>
      <c r="J331" s="435">
        <v>5070</v>
      </c>
    </row>
    <row r="332" spans="1:12" ht="15.75" x14ac:dyDescent="0.25">
      <c r="A332" s="61" t="s">
        <v>40</v>
      </c>
      <c r="B332" s="347" t="s">
        <v>52</v>
      </c>
      <c r="C332" s="347">
        <v>10</v>
      </c>
      <c r="D332" s="2" t="s">
        <v>15</v>
      </c>
      <c r="E332" s="223" t="s">
        <v>215</v>
      </c>
      <c r="F332" s="224" t="s">
        <v>10</v>
      </c>
      <c r="G332" s="225" t="s">
        <v>477</v>
      </c>
      <c r="H332" s="2" t="s">
        <v>39</v>
      </c>
      <c r="I332" s="435">
        <v>1014000</v>
      </c>
      <c r="J332" s="435">
        <v>1014000</v>
      </c>
    </row>
    <row r="333" spans="1:12" ht="31.5" x14ac:dyDescent="0.25">
      <c r="A333" s="61" t="s">
        <v>446</v>
      </c>
      <c r="B333" s="347" t="s">
        <v>52</v>
      </c>
      <c r="C333" s="347">
        <v>10</v>
      </c>
      <c r="D333" s="2" t="s">
        <v>15</v>
      </c>
      <c r="E333" s="223" t="s">
        <v>215</v>
      </c>
      <c r="F333" s="224" t="s">
        <v>10</v>
      </c>
      <c r="G333" s="225" t="s">
        <v>447</v>
      </c>
      <c r="H333" s="2"/>
      <c r="I333" s="433">
        <f>SUM(I334)</f>
        <v>67284</v>
      </c>
      <c r="J333" s="433">
        <f>SUM(J334)</f>
        <v>67284</v>
      </c>
    </row>
    <row r="334" spans="1:12" ht="15.75" x14ac:dyDescent="0.25">
      <c r="A334" s="61" t="s">
        <v>40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10</v>
      </c>
      <c r="G334" s="225" t="s">
        <v>447</v>
      </c>
      <c r="H334" s="2" t="s">
        <v>39</v>
      </c>
      <c r="I334" s="435">
        <v>67284</v>
      </c>
      <c r="J334" s="435">
        <v>67284</v>
      </c>
    </row>
    <row r="335" spans="1:12" ht="15.75" x14ac:dyDescent="0.25">
      <c r="A335" s="61" t="s">
        <v>452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12</v>
      </c>
      <c r="G335" s="225" t="s">
        <v>384</v>
      </c>
      <c r="H335" s="2"/>
      <c r="I335" s="433">
        <f>SUM(I336+I338+I341)</f>
        <v>9433081</v>
      </c>
      <c r="J335" s="433">
        <f>SUM(J336+J338+J341)</f>
        <v>9433081</v>
      </c>
    </row>
    <row r="336" spans="1:12" ht="31.5" x14ac:dyDescent="0.25">
      <c r="A336" s="101" t="s">
        <v>544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12</v>
      </c>
      <c r="G336" s="225" t="s">
        <v>543</v>
      </c>
      <c r="H336" s="2"/>
      <c r="I336" s="433">
        <f>SUM(I337)</f>
        <v>51154</v>
      </c>
      <c r="J336" s="433">
        <f>SUM(J337)</f>
        <v>51154</v>
      </c>
    </row>
    <row r="337" spans="1:10" ht="15.75" x14ac:dyDescent="0.25">
      <c r="A337" s="61" t="s">
        <v>40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12</v>
      </c>
      <c r="G337" s="225" t="s">
        <v>543</v>
      </c>
      <c r="H337" s="2" t="s">
        <v>39</v>
      </c>
      <c r="I337" s="435">
        <v>51154</v>
      </c>
      <c r="J337" s="435">
        <v>51154</v>
      </c>
    </row>
    <row r="338" spans="1:10" ht="63" customHeight="1" x14ac:dyDescent="0.25">
      <c r="A338" s="61" t="s">
        <v>96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12</v>
      </c>
      <c r="G338" s="225" t="s">
        <v>477</v>
      </c>
      <c r="H338" s="2"/>
      <c r="I338" s="433">
        <f>SUM(I339:I340)</f>
        <v>8967345</v>
      </c>
      <c r="J338" s="433">
        <f>SUM(J339:J340)</f>
        <v>8967345</v>
      </c>
    </row>
    <row r="339" spans="1:10" ht="31.5" x14ac:dyDescent="0.25">
      <c r="A339" s="616" t="s">
        <v>537</v>
      </c>
      <c r="B339" s="6" t="s">
        <v>52</v>
      </c>
      <c r="C339" s="347">
        <v>10</v>
      </c>
      <c r="D339" s="2" t="s">
        <v>15</v>
      </c>
      <c r="E339" s="223" t="s">
        <v>215</v>
      </c>
      <c r="F339" s="224" t="s">
        <v>12</v>
      </c>
      <c r="G339" s="225" t="s">
        <v>477</v>
      </c>
      <c r="H339" s="2" t="s">
        <v>16</v>
      </c>
      <c r="I339" s="435">
        <v>44837</v>
      </c>
      <c r="J339" s="435">
        <v>44837</v>
      </c>
    </row>
    <row r="340" spans="1:10" ht="15.75" x14ac:dyDescent="0.25">
      <c r="A340" s="61" t="s">
        <v>40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12</v>
      </c>
      <c r="G340" s="225" t="s">
        <v>477</v>
      </c>
      <c r="H340" s="2" t="s">
        <v>39</v>
      </c>
      <c r="I340" s="435">
        <v>8922508</v>
      </c>
      <c r="J340" s="435">
        <v>8922508</v>
      </c>
    </row>
    <row r="341" spans="1:10" ht="31.5" x14ac:dyDescent="0.25">
      <c r="A341" s="61" t="s">
        <v>446</v>
      </c>
      <c r="B341" s="347" t="s">
        <v>52</v>
      </c>
      <c r="C341" s="347">
        <v>10</v>
      </c>
      <c r="D341" s="2" t="s">
        <v>15</v>
      </c>
      <c r="E341" s="223" t="s">
        <v>215</v>
      </c>
      <c r="F341" s="224" t="s">
        <v>12</v>
      </c>
      <c r="G341" s="225" t="s">
        <v>447</v>
      </c>
      <c r="H341" s="2"/>
      <c r="I341" s="433">
        <f>SUM(I342)</f>
        <v>414582</v>
      </c>
      <c r="J341" s="433">
        <f>SUM(J342)</f>
        <v>414582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12</v>
      </c>
      <c r="G342" s="225" t="s">
        <v>447</v>
      </c>
      <c r="H342" s="2" t="s">
        <v>39</v>
      </c>
      <c r="I342" s="435">
        <v>414582</v>
      </c>
      <c r="J342" s="435">
        <v>414582</v>
      </c>
    </row>
    <row r="343" spans="1:10" ht="63" customHeight="1" x14ac:dyDescent="0.25">
      <c r="A343" s="61" t="s">
        <v>146</v>
      </c>
      <c r="B343" s="347" t="s">
        <v>52</v>
      </c>
      <c r="C343" s="347">
        <v>10</v>
      </c>
      <c r="D343" s="2" t="s">
        <v>15</v>
      </c>
      <c r="E343" s="223" t="s">
        <v>216</v>
      </c>
      <c r="F343" s="224" t="s">
        <v>383</v>
      </c>
      <c r="G343" s="225" t="s">
        <v>384</v>
      </c>
      <c r="H343" s="2"/>
      <c r="I343" s="433">
        <f>SUM(I344)</f>
        <v>378581</v>
      </c>
      <c r="J343" s="433">
        <f>SUM(J344)</f>
        <v>378581</v>
      </c>
    </row>
    <row r="344" spans="1:10" ht="31.5" x14ac:dyDescent="0.25">
      <c r="A344" s="61" t="s">
        <v>455</v>
      </c>
      <c r="B344" s="347" t="s">
        <v>52</v>
      </c>
      <c r="C344" s="347">
        <v>10</v>
      </c>
      <c r="D344" s="2" t="s">
        <v>15</v>
      </c>
      <c r="E344" s="223" t="s">
        <v>216</v>
      </c>
      <c r="F344" s="224" t="s">
        <v>10</v>
      </c>
      <c r="G344" s="225" t="s">
        <v>384</v>
      </c>
      <c r="H344" s="2"/>
      <c r="I344" s="433">
        <f>SUM(I345+I347+I350)</f>
        <v>378581</v>
      </c>
      <c r="J344" s="433">
        <f>SUM(J345+J347+J350)</f>
        <v>378581</v>
      </c>
    </row>
    <row r="345" spans="1:10" ht="31.5" x14ac:dyDescent="0.25">
      <c r="A345" s="101" t="s">
        <v>544</v>
      </c>
      <c r="B345" s="347" t="s">
        <v>52</v>
      </c>
      <c r="C345" s="347">
        <v>10</v>
      </c>
      <c r="D345" s="2" t="s">
        <v>15</v>
      </c>
      <c r="E345" s="223" t="s">
        <v>216</v>
      </c>
      <c r="F345" s="224" t="s">
        <v>10</v>
      </c>
      <c r="G345" s="225" t="s">
        <v>543</v>
      </c>
      <c r="H345" s="2"/>
      <c r="I345" s="433">
        <f>SUM(I346)</f>
        <v>2124</v>
      </c>
      <c r="J345" s="433">
        <f>SUM(J346)</f>
        <v>2124</v>
      </c>
    </row>
    <row r="346" spans="1:10" ht="15.75" x14ac:dyDescent="0.25">
      <c r="A346" s="61" t="s">
        <v>40</v>
      </c>
      <c r="B346" s="347" t="s">
        <v>52</v>
      </c>
      <c r="C346" s="347">
        <v>10</v>
      </c>
      <c r="D346" s="2" t="s">
        <v>15</v>
      </c>
      <c r="E346" s="223" t="s">
        <v>216</v>
      </c>
      <c r="F346" s="224" t="s">
        <v>10</v>
      </c>
      <c r="G346" s="225" t="s">
        <v>543</v>
      </c>
      <c r="H346" s="2" t="s">
        <v>39</v>
      </c>
      <c r="I346" s="435">
        <v>2124</v>
      </c>
      <c r="J346" s="435">
        <v>2124</v>
      </c>
    </row>
    <row r="347" spans="1:10" ht="78" customHeight="1" x14ac:dyDescent="0.25">
      <c r="A347" s="61" t="s">
        <v>96</v>
      </c>
      <c r="B347" s="347" t="s">
        <v>52</v>
      </c>
      <c r="C347" s="347">
        <v>10</v>
      </c>
      <c r="D347" s="2" t="s">
        <v>15</v>
      </c>
      <c r="E347" s="223" t="s">
        <v>216</v>
      </c>
      <c r="F347" s="305" t="s">
        <v>10</v>
      </c>
      <c r="G347" s="225" t="s">
        <v>477</v>
      </c>
      <c r="H347" s="2"/>
      <c r="I347" s="433">
        <f>SUM(I348:I349)</f>
        <v>359500</v>
      </c>
      <c r="J347" s="433">
        <f>SUM(J348:J349)</f>
        <v>359500</v>
      </c>
    </row>
    <row r="348" spans="1:10" ht="18" customHeight="1" x14ac:dyDescent="0.25">
      <c r="A348" s="616" t="s">
        <v>537</v>
      </c>
      <c r="B348" s="6" t="s">
        <v>52</v>
      </c>
      <c r="C348" s="347">
        <v>10</v>
      </c>
      <c r="D348" s="2" t="s">
        <v>15</v>
      </c>
      <c r="E348" s="116" t="s">
        <v>216</v>
      </c>
      <c r="F348" s="307" t="s">
        <v>10</v>
      </c>
      <c r="G348" s="304" t="s">
        <v>477</v>
      </c>
      <c r="H348" s="2" t="s">
        <v>16</v>
      </c>
      <c r="I348" s="435"/>
      <c r="J348" s="435"/>
    </row>
    <row r="349" spans="1:10" ht="15.75" x14ac:dyDescent="0.25">
      <c r="A349" s="61" t="s">
        <v>40</v>
      </c>
      <c r="B349" s="347" t="s">
        <v>52</v>
      </c>
      <c r="C349" s="347">
        <v>10</v>
      </c>
      <c r="D349" s="2" t="s">
        <v>15</v>
      </c>
      <c r="E349" s="223" t="s">
        <v>216</v>
      </c>
      <c r="F349" s="306" t="s">
        <v>10</v>
      </c>
      <c r="G349" s="225" t="s">
        <v>477</v>
      </c>
      <c r="H349" s="2" t="s">
        <v>39</v>
      </c>
      <c r="I349" s="435">
        <v>359500</v>
      </c>
      <c r="J349" s="435">
        <v>359500</v>
      </c>
    </row>
    <row r="350" spans="1:10" ht="31.5" x14ac:dyDescent="0.25">
      <c r="A350" s="61" t="s">
        <v>446</v>
      </c>
      <c r="B350" s="347" t="s">
        <v>52</v>
      </c>
      <c r="C350" s="347">
        <v>10</v>
      </c>
      <c r="D350" s="2" t="s">
        <v>15</v>
      </c>
      <c r="E350" s="223" t="s">
        <v>216</v>
      </c>
      <c r="F350" s="224" t="s">
        <v>10</v>
      </c>
      <c r="G350" s="225" t="s">
        <v>447</v>
      </c>
      <c r="H350" s="2"/>
      <c r="I350" s="433">
        <f>SUM(I351)</f>
        <v>16957</v>
      </c>
      <c r="J350" s="433">
        <f>SUM(J351)</f>
        <v>16957</v>
      </c>
    </row>
    <row r="351" spans="1:10" ht="15.75" x14ac:dyDescent="0.25">
      <c r="A351" s="61" t="s">
        <v>40</v>
      </c>
      <c r="B351" s="347" t="s">
        <v>52</v>
      </c>
      <c r="C351" s="347">
        <v>10</v>
      </c>
      <c r="D351" s="2" t="s">
        <v>15</v>
      </c>
      <c r="E351" s="223" t="s">
        <v>216</v>
      </c>
      <c r="F351" s="224" t="s">
        <v>10</v>
      </c>
      <c r="G351" s="225" t="s">
        <v>447</v>
      </c>
      <c r="H351" s="2" t="s">
        <v>39</v>
      </c>
      <c r="I351" s="435">
        <v>16957</v>
      </c>
      <c r="J351" s="435">
        <v>16957</v>
      </c>
    </row>
    <row r="352" spans="1:10" ht="15.75" x14ac:dyDescent="0.25">
      <c r="A352" s="109" t="s">
        <v>42</v>
      </c>
      <c r="B352" s="26" t="s">
        <v>52</v>
      </c>
      <c r="C352" s="26">
        <v>10</v>
      </c>
      <c r="D352" s="22" t="s">
        <v>20</v>
      </c>
      <c r="E352" s="268"/>
      <c r="F352" s="269"/>
      <c r="G352" s="270"/>
      <c r="H352" s="22"/>
      <c r="I352" s="431">
        <f t="shared" ref="I352:J355" si="33">SUM(I353)</f>
        <v>1985092</v>
      </c>
      <c r="J352" s="431">
        <f t="shared" si="33"/>
        <v>1985092</v>
      </c>
    </row>
    <row r="353" spans="1:12" ht="31.5" x14ac:dyDescent="0.25">
      <c r="A353" s="102" t="s">
        <v>163</v>
      </c>
      <c r="B353" s="30" t="s">
        <v>52</v>
      </c>
      <c r="C353" s="30">
        <v>10</v>
      </c>
      <c r="D353" s="28" t="s">
        <v>20</v>
      </c>
      <c r="E353" s="220" t="s">
        <v>441</v>
      </c>
      <c r="F353" s="221" t="s">
        <v>383</v>
      </c>
      <c r="G353" s="222" t="s">
        <v>384</v>
      </c>
      <c r="H353" s="28"/>
      <c r="I353" s="432">
        <f t="shared" si="33"/>
        <v>1985092</v>
      </c>
      <c r="J353" s="432">
        <f t="shared" si="33"/>
        <v>1985092</v>
      </c>
    </row>
    <row r="354" spans="1:12" ht="47.25" x14ac:dyDescent="0.25">
      <c r="A354" s="61" t="s">
        <v>164</v>
      </c>
      <c r="B354" s="347" t="s">
        <v>52</v>
      </c>
      <c r="C354" s="347">
        <v>10</v>
      </c>
      <c r="D354" s="2" t="s">
        <v>20</v>
      </c>
      <c r="E354" s="223" t="s">
        <v>215</v>
      </c>
      <c r="F354" s="224" t="s">
        <v>383</v>
      </c>
      <c r="G354" s="225" t="s">
        <v>384</v>
      </c>
      <c r="H354" s="2"/>
      <c r="I354" s="433">
        <f t="shared" si="33"/>
        <v>1985092</v>
      </c>
      <c r="J354" s="433">
        <f t="shared" si="33"/>
        <v>1985092</v>
      </c>
    </row>
    <row r="355" spans="1:12" ht="15.75" x14ac:dyDescent="0.25">
      <c r="A355" s="61" t="s">
        <v>442</v>
      </c>
      <c r="B355" s="347" t="s">
        <v>52</v>
      </c>
      <c r="C355" s="6">
        <v>10</v>
      </c>
      <c r="D355" s="2" t="s">
        <v>20</v>
      </c>
      <c r="E355" s="223" t="s">
        <v>215</v>
      </c>
      <c r="F355" s="224" t="s">
        <v>10</v>
      </c>
      <c r="G355" s="225" t="s">
        <v>384</v>
      </c>
      <c r="H355" s="2"/>
      <c r="I355" s="433">
        <f t="shared" si="33"/>
        <v>1985092</v>
      </c>
      <c r="J355" s="433">
        <f t="shared" si="33"/>
        <v>1985092</v>
      </c>
    </row>
    <row r="356" spans="1:12" ht="15.75" x14ac:dyDescent="0.25">
      <c r="A356" s="101" t="s">
        <v>165</v>
      </c>
      <c r="B356" s="347" t="s">
        <v>52</v>
      </c>
      <c r="C356" s="347">
        <v>10</v>
      </c>
      <c r="D356" s="2" t="s">
        <v>20</v>
      </c>
      <c r="E356" s="223" t="s">
        <v>215</v>
      </c>
      <c r="F356" s="224" t="s">
        <v>10</v>
      </c>
      <c r="G356" s="225" t="s">
        <v>484</v>
      </c>
      <c r="H356" s="2"/>
      <c r="I356" s="433">
        <f>SUM(I357:I357)</f>
        <v>1985092</v>
      </c>
      <c r="J356" s="433">
        <f>SUM(J357:J357)</f>
        <v>1985092</v>
      </c>
    </row>
    <row r="357" spans="1:12" ht="15.75" x14ac:dyDescent="0.25">
      <c r="A357" s="61" t="s">
        <v>40</v>
      </c>
      <c r="B357" s="347" t="s">
        <v>52</v>
      </c>
      <c r="C357" s="347">
        <v>10</v>
      </c>
      <c r="D357" s="2" t="s">
        <v>20</v>
      </c>
      <c r="E357" s="223" t="s">
        <v>215</v>
      </c>
      <c r="F357" s="224" t="s">
        <v>10</v>
      </c>
      <c r="G357" s="225" t="s">
        <v>484</v>
      </c>
      <c r="H357" s="2" t="s">
        <v>39</v>
      </c>
      <c r="I357" s="435">
        <v>1985092</v>
      </c>
      <c r="J357" s="435">
        <v>1985092</v>
      </c>
      <c r="K357" s="484"/>
      <c r="L357" s="484"/>
    </row>
    <row r="358" spans="1:12" s="37" customFormat="1" ht="31.5" x14ac:dyDescent="0.25">
      <c r="A358" s="461" t="s">
        <v>58</v>
      </c>
      <c r="B358" s="462" t="s">
        <v>59</v>
      </c>
      <c r="C358" s="455"/>
      <c r="D358" s="456"/>
      <c r="E358" s="457"/>
      <c r="F358" s="458"/>
      <c r="G358" s="459"/>
      <c r="H358" s="460"/>
      <c r="I358" s="448">
        <f>SUM(I359+I375+I418+I431)</f>
        <v>35235596</v>
      </c>
      <c r="J358" s="448">
        <f>SUM(J359+J375+J418+J431)</f>
        <v>35235596</v>
      </c>
      <c r="K358" s="504">
        <v>1124435</v>
      </c>
      <c r="L358" s="504">
        <v>1124435</v>
      </c>
    </row>
    <row r="359" spans="1:12" s="37" customFormat="1" ht="15.75" x14ac:dyDescent="0.25">
      <c r="A359" s="282" t="s">
        <v>27</v>
      </c>
      <c r="B359" s="19" t="s">
        <v>59</v>
      </c>
      <c r="C359" s="15" t="s">
        <v>29</v>
      </c>
      <c r="D359" s="19"/>
      <c r="E359" s="250"/>
      <c r="F359" s="251"/>
      <c r="G359" s="252"/>
      <c r="H359" s="15"/>
      <c r="I359" s="430">
        <f>SUM(+I360)</f>
        <v>564950</v>
      </c>
      <c r="J359" s="430">
        <f>SUM(+J360)</f>
        <v>564950</v>
      </c>
    </row>
    <row r="360" spans="1:12" s="37" customFormat="1" ht="15.75" x14ac:dyDescent="0.25">
      <c r="A360" s="109" t="s">
        <v>599</v>
      </c>
      <c r="B360" s="26" t="s">
        <v>59</v>
      </c>
      <c r="C360" s="22" t="s">
        <v>29</v>
      </c>
      <c r="D360" s="22" t="s">
        <v>29</v>
      </c>
      <c r="E360" s="217"/>
      <c r="F360" s="218"/>
      <c r="G360" s="219"/>
      <c r="H360" s="22"/>
      <c r="I360" s="431">
        <f>SUM(I361+I370)</f>
        <v>564950</v>
      </c>
      <c r="J360" s="431">
        <f>SUM(J361+J370)</f>
        <v>564950</v>
      </c>
    </row>
    <row r="361" spans="1:12" ht="63" x14ac:dyDescent="0.25">
      <c r="A361" s="102" t="s">
        <v>151</v>
      </c>
      <c r="B361" s="30" t="s">
        <v>59</v>
      </c>
      <c r="C361" s="28" t="s">
        <v>29</v>
      </c>
      <c r="D361" s="28" t="s">
        <v>29</v>
      </c>
      <c r="E361" s="220" t="s">
        <v>456</v>
      </c>
      <c r="F361" s="221" t="s">
        <v>383</v>
      </c>
      <c r="G361" s="222" t="s">
        <v>384</v>
      </c>
      <c r="H361" s="28"/>
      <c r="I361" s="432">
        <f>SUM(I362+I366)</f>
        <v>539950</v>
      </c>
      <c r="J361" s="432">
        <f>SUM(J362+J366)</f>
        <v>539950</v>
      </c>
    </row>
    <row r="362" spans="1:12" ht="81" customHeight="1" x14ac:dyDescent="0.25">
      <c r="A362" s="105" t="s">
        <v>152</v>
      </c>
      <c r="B362" s="53" t="s">
        <v>59</v>
      </c>
      <c r="C362" s="44" t="s">
        <v>29</v>
      </c>
      <c r="D362" s="44" t="s">
        <v>29</v>
      </c>
      <c r="E362" s="259" t="s">
        <v>223</v>
      </c>
      <c r="F362" s="260" t="s">
        <v>383</v>
      </c>
      <c r="G362" s="261" t="s">
        <v>384</v>
      </c>
      <c r="H362" s="44"/>
      <c r="I362" s="433">
        <f t="shared" ref="I362:J364" si="34">SUM(I363)</f>
        <v>148000</v>
      </c>
      <c r="J362" s="433">
        <f t="shared" si="34"/>
        <v>148000</v>
      </c>
    </row>
    <row r="363" spans="1:12" ht="31.5" x14ac:dyDescent="0.25">
      <c r="A363" s="105" t="s">
        <v>457</v>
      </c>
      <c r="B363" s="53" t="s">
        <v>59</v>
      </c>
      <c r="C363" s="44" t="s">
        <v>29</v>
      </c>
      <c r="D363" s="44" t="s">
        <v>29</v>
      </c>
      <c r="E363" s="259" t="s">
        <v>223</v>
      </c>
      <c r="F363" s="260" t="s">
        <v>10</v>
      </c>
      <c r="G363" s="261" t="s">
        <v>384</v>
      </c>
      <c r="H363" s="44"/>
      <c r="I363" s="433">
        <f t="shared" si="34"/>
        <v>148000</v>
      </c>
      <c r="J363" s="433">
        <f t="shared" si="34"/>
        <v>148000</v>
      </c>
    </row>
    <row r="364" spans="1:12" ht="15.75" x14ac:dyDescent="0.25">
      <c r="A364" s="61" t="s">
        <v>85</v>
      </c>
      <c r="B364" s="347" t="s">
        <v>59</v>
      </c>
      <c r="C364" s="44" t="s">
        <v>29</v>
      </c>
      <c r="D364" s="44" t="s">
        <v>29</v>
      </c>
      <c r="E364" s="259" t="s">
        <v>223</v>
      </c>
      <c r="F364" s="260" t="s">
        <v>10</v>
      </c>
      <c r="G364" s="261" t="s">
        <v>458</v>
      </c>
      <c r="H364" s="44"/>
      <c r="I364" s="433">
        <f t="shared" si="34"/>
        <v>148000</v>
      </c>
      <c r="J364" s="433">
        <f t="shared" si="34"/>
        <v>148000</v>
      </c>
    </row>
    <row r="365" spans="1:12" ht="31.5" x14ac:dyDescent="0.25">
      <c r="A365" s="616" t="s">
        <v>537</v>
      </c>
      <c r="B365" s="6" t="s">
        <v>59</v>
      </c>
      <c r="C365" s="44" t="s">
        <v>29</v>
      </c>
      <c r="D365" s="44" t="s">
        <v>29</v>
      </c>
      <c r="E365" s="259" t="s">
        <v>223</v>
      </c>
      <c r="F365" s="260" t="s">
        <v>10</v>
      </c>
      <c r="G365" s="261" t="s">
        <v>458</v>
      </c>
      <c r="H365" s="44" t="s">
        <v>16</v>
      </c>
      <c r="I365" s="435">
        <v>148000</v>
      </c>
      <c r="J365" s="435">
        <v>148000</v>
      </c>
    </row>
    <row r="366" spans="1:12" ht="78.75" x14ac:dyDescent="0.25">
      <c r="A366" s="103" t="s">
        <v>153</v>
      </c>
      <c r="B366" s="53" t="s">
        <v>59</v>
      </c>
      <c r="C366" s="44" t="s">
        <v>29</v>
      </c>
      <c r="D366" s="44" t="s">
        <v>29</v>
      </c>
      <c r="E366" s="259" t="s">
        <v>219</v>
      </c>
      <c r="F366" s="260" t="s">
        <v>383</v>
      </c>
      <c r="G366" s="261" t="s">
        <v>384</v>
      </c>
      <c r="H366" s="44"/>
      <c r="I366" s="433">
        <f>SUM(I367)</f>
        <v>391950</v>
      </c>
      <c r="J366" s="433">
        <f>SUM(J367)</f>
        <v>391950</v>
      </c>
    </row>
    <row r="367" spans="1:12" ht="31.5" x14ac:dyDescent="0.25">
      <c r="A367" s="103" t="s">
        <v>459</v>
      </c>
      <c r="B367" s="53" t="s">
        <v>59</v>
      </c>
      <c r="C367" s="44" t="s">
        <v>29</v>
      </c>
      <c r="D367" s="44" t="s">
        <v>29</v>
      </c>
      <c r="E367" s="259" t="s">
        <v>219</v>
      </c>
      <c r="F367" s="260" t="s">
        <v>10</v>
      </c>
      <c r="G367" s="122" t="s">
        <v>384</v>
      </c>
      <c r="H367" s="44"/>
      <c r="I367" s="433">
        <f>SUM(I368)</f>
        <v>391950</v>
      </c>
      <c r="J367" s="433">
        <f>SUM(J368)</f>
        <v>391950</v>
      </c>
    </row>
    <row r="368" spans="1:12" ht="31.5" x14ac:dyDescent="0.25">
      <c r="A368" s="101" t="s">
        <v>460</v>
      </c>
      <c r="B368" s="347" t="s">
        <v>59</v>
      </c>
      <c r="C368" s="2" t="s">
        <v>29</v>
      </c>
      <c r="D368" s="2" t="s">
        <v>29</v>
      </c>
      <c r="E368" s="259" t="s">
        <v>219</v>
      </c>
      <c r="F368" s="224" t="s">
        <v>10</v>
      </c>
      <c r="G368" s="225" t="s">
        <v>461</v>
      </c>
      <c r="H368" s="2"/>
      <c r="I368" s="433">
        <f>SUM(I369:I369)</f>
        <v>391950</v>
      </c>
      <c r="J368" s="433">
        <f>SUM(J369:J369)</f>
        <v>391950</v>
      </c>
    </row>
    <row r="369" spans="1:12" ht="15.75" x14ac:dyDescent="0.25">
      <c r="A369" s="61" t="s">
        <v>40</v>
      </c>
      <c r="B369" s="347" t="s">
        <v>59</v>
      </c>
      <c r="C369" s="2" t="s">
        <v>29</v>
      </c>
      <c r="D369" s="2" t="s">
        <v>29</v>
      </c>
      <c r="E369" s="259" t="s">
        <v>219</v>
      </c>
      <c r="F369" s="224" t="s">
        <v>10</v>
      </c>
      <c r="G369" s="225" t="s">
        <v>461</v>
      </c>
      <c r="H369" s="2" t="s">
        <v>39</v>
      </c>
      <c r="I369" s="435">
        <v>391950</v>
      </c>
      <c r="J369" s="435">
        <v>391950</v>
      </c>
      <c r="K369" s="484"/>
      <c r="L369" s="484"/>
    </row>
    <row r="370" spans="1:12" s="64" customFormat="1" ht="47.25" x14ac:dyDescent="0.25">
      <c r="A370" s="102" t="s">
        <v>112</v>
      </c>
      <c r="B370" s="30" t="s">
        <v>59</v>
      </c>
      <c r="C370" s="28" t="s">
        <v>29</v>
      </c>
      <c r="D370" s="28" t="s">
        <v>29</v>
      </c>
      <c r="E370" s="220" t="s">
        <v>398</v>
      </c>
      <c r="F370" s="221" t="s">
        <v>383</v>
      </c>
      <c r="G370" s="222" t="s">
        <v>384</v>
      </c>
      <c r="H370" s="28"/>
      <c r="I370" s="432">
        <f t="shared" ref="I370:J373" si="35">SUM(I371)</f>
        <v>25000</v>
      </c>
      <c r="J370" s="432">
        <f t="shared" si="35"/>
        <v>25000</v>
      </c>
    </row>
    <row r="371" spans="1:12" s="64" customFormat="1" ht="63" x14ac:dyDescent="0.25">
      <c r="A371" s="103" t="s">
        <v>148</v>
      </c>
      <c r="B371" s="53" t="s">
        <v>59</v>
      </c>
      <c r="C371" s="35" t="s">
        <v>29</v>
      </c>
      <c r="D371" s="44" t="s">
        <v>29</v>
      </c>
      <c r="E371" s="259" t="s">
        <v>218</v>
      </c>
      <c r="F371" s="260" t="s">
        <v>383</v>
      </c>
      <c r="G371" s="261" t="s">
        <v>384</v>
      </c>
      <c r="H371" s="71"/>
      <c r="I371" s="436">
        <f t="shared" si="35"/>
        <v>25000</v>
      </c>
      <c r="J371" s="436">
        <f t="shared" si="35"/>
        <v>25000</v>
      </c>
    </row>
    <row r="372" spans="1:12" s="64" customFormat="1" ht="31.5" x14ac:dyDescent="0.25">
      <c r="A372" s="103" t="s">
        <v>453</v>
      </c>
      <c r="B372" s="53" t="s">
        <v>59</v>
      </c>
      <c r="C372" s="35" t="s">
        <v>29</v>
      </c>
      <c r="D372" s="44" t="s">
        <v>29</v>
      </c>
      <c r="E372" s="259" t="s">
        <v>218</v>
      </c>
      <c r="F372" s="260" t="s">
        <v>10</v>
      </c>
      <c r="G372" s="261" t="s">
        <v>384</v>
      </c>
      <c r="H372" s="71"/>
      <c r="I372" s="436">
        <f t="shared" si="35"/>
        <v>25000</v>
      </c>
      <c r="J372" s="436">
        <f t="shared" si="35"/>
        <v>25000</v>
      </c>
    </row>
    <row r="373" spans="1:12" s="37" customFormat="1" ht="31.5" x14ac:dyDescent="0.25">
      <c r="A373" s="104" t="s">
        <v>149</v>
      </c>
      <c r="B373" s="287" t="s">
        <v>59</v>
      </c>
      <c r="C373" s="35" t="s">
        <v>29</v>
      </c>
      <c r="D373" s="44" t="s">
        <v>29</v>
      </c>
      <c r="E373" s="259" t="s">
        <v>218</v>
      </c>
      <c r="F373" s="260" t="s">
        <v>10</v>
      </c>
      <c r="G373" s="261" t="s">
        <v>454</v>
      </c>
      <c r="H373" s="71"/>
      <c r="I373" s="436">
        <f t="shared" si="35"/>
        <v>25000</v>
      </c>
      <c r="J373" s="436">
        <f t="shared" si="35"/>
        <v>25000</v>
      </c>
    </row>
    <row r="374" spans="1:12" s="37" customFormat="1" ht="31.5" x14ac:dyDescent="0.25">
      <c r="A374" s="621" t="s">
        <v>537</v>
      </c>
      <c r="B374" s="287" t="s">
        <v>59</v>
      </c>
      <c r="C374" s="44" t="s">
        <v>29</v>
      </c>
      <c r="D374" s="44" t="s">
        <v>29</v>
      </c>
      <c r="E374" s="259" t="s">
        <v>218</v>
      </c>
      <c r="F374" s="260" t="s">
        <v>10</v>
      </c>
      <c r="G374" s="261" t="s">
        <v>454</v>
      </c>
      <c r="H374" s="71" t="s">
        <v>16</v>
      </c>
      <c r="I374" s="437">
        <v>25000</v>
      </c>
      <c r="J374" s="437">
        <v>25000</v>
      </c>
    </row>
    <row r="375" spans="1:12" ht="15.75" x14ac:dyDescent="0.25">
      <c r="A375" s="113" t="s">
        <v>33</v>
      </c>
      <c r="B375" s="19" t="s">
        <v>59</v>
      </c>
      <c r="C375" s="15" t="s">
        <v>35</v>
      </c>
      <c r="D375" s="15"/>
      <c r="E375" s="214"/>
      <c r="F375" s="215"/>
      <c r="G375" s="216"/>
      <c r="H375" s="15"/>
      <c r="I375" s="430">
        <f>SUM(I376,I400)</f>
        <v>33456169</v>
      </c>
      <c r="J375" s="430">
        <f>SUM(J376,J400)</f>
        <v>33456169</v>
      </c>
    </row>
    <row r="376" spans="1:12" ht="15.75" x14ac:dyDescent="0.25">
      <c r="A376" s="109" t="s">
        <v>34</v>
      </c>
      <c r="B376" s="26" t="s">
        <v>59</v>
      </c>
      <c r="C376" s="22" t="s">
        <v>35</v>
      </c>
      <c r="D376" s="22" t="s">
        <v>10</v>
      </c>
      <c r="E376" s="217"/>
      <c r="F376" s="218"/>
      <c r="G376" s="219"/>
      <c r="H376" s="22"/>
      <c r="I376" s="431">
        <f>SUM(I377+I390+I395)</f>
        <v>26469190</v>
      </c>
      <c r="J376" s="431">
        <f>SUM(J377+J390+J395)</f>
        <v>26469190</v>
      </c>
    </row>
    <row r="377" spans="1:12" ht="31.5" x14ac:dyDescent="0.25">
      <c r="A377" s="99" t="s">
        <v>150</v>
      </c>
      <c r="B377" s="30" t="s">
        <v>59</v>
      </c>
      <c r="C377" s="28" t="s">
        <v>35</v>
      </c>
      <c r="D377" s="28" t="s">
        <v>10</v>
      </c>
      <c r="E377" s="220" t="s">
        <v>221</v>
      </c>
      <c r="F377" s="221" t="s">
        <v>383</v>
      </c>
      <c r="G377" s="222" t="s">
        <v>384</v>
      </c>
      <c r="H377" s="31"/>
      <c r="I377" s="432">
        <f>SUM(I378,I384)</f>
        <v>26390310</v>
      </c>
      <c r="J377" s="432">
        <f>SUM(J378,J384)</f>
        <v>26390310</v>
      </c>
    </row>
    <row r="378" spans="1:12" ht="33" customHeight="1" x14ac:dyDescent="0.25">
      <c r="A378" s="101" t="s">
        <v>156</v>
      </c>
      <c r="B378" s="347" t="s">
        <v>59</v>
      </c>
      <c r="C378" s="2" t="s">
        <v>35</v>
      </c>
      <c r="D378" s="2" t="s">
        <v>10</v>
      </c>
      <c r="E378" s="223" t="s">
        <v>224</v>
      </c>
      <c r="F378" s="224" t="s">
        <v>383</v>
      </c>
      <c r="G378" s="225" t="s">
        <v>384</v>
      </c>
      <c r="H378" s="2"/>
      <c r="I378" s="433">
        <f>SUM(I379)</f>
        <v>13698677</v>
      </c>
      <c r="J378" s="433">
        <f>SUM(J379)</f>
        <v>13698677</v>
      </c>
    </row>
    <row r="379" spans="1:12" ht="31.5" x14ac:dyDescent="0.25">
      <c r="A379" s="101" t="s">
        <v>464</v>
      </c>
      <c r="B379" s="347" t="s">
        <v>59</v>
      </c>
      <c r="C379" s="2" t="s">
        <v>35</v>
      </c>
      <c r="D379" s="2" t="s">
        <v>10</v>
      </c>
      <c r="E379" s="223" t="s">
        <v>224</v>
      </c>
      <c r="F379" s="224" t="s">
        <v>10</v>
      </c>
      <c r="G379" s="225" t="s">
        <v>384</v>
      </c>
      <c r="H379" s="2"/>
      <c r="I379" s="433">
        <f>SUM(I380)</f>
        <v>13698677</v>
      </c>
      <c r="J379" s="433">
        <f>SUM(J380)</f>
        <v>13698677</v>
      </c>
    </row>
    <row r="380" spans="1:12" ht="31.5" x14ac:dyDescent="0.25">
      <c r="A380" s="61" t="s">
        <v>84</v>
      </c>
      <c r="B380" s="347" t="s">
        <v>59</v>
      </c>
      <c r="C380" s="2" t="s">
        <v>35</v>
      </c>
      <c r="D380" s="2" t="s">
        <v>10</v>
      </c>
      <c r="E380" s="223" t="s">
        <v>224</v>
      </c>
      <c r="F380" s="224" t="s">
        <v>10</v>
      </c>
      <c r="G380" s="225" t="s">
        <v>415</v>
      </c>
      <c r="H380" s="2"/>
      <c r="I380" s="433">
        <f>SUM(I381:I383)</f>
        <v>13698677</v>
      </c>
      <c r="J380" s="433">
        <f>SUM(J381:J383)</f>
        <v>13698677</v>
      </c>
    </row>
    <row r="381" spans="1:12" ht="63" x14ac:dyDescent="0.25">
      <c r="A381" s="101" t="s">
        <v>76</v>
      </c>
      <c r="B381" s="347" t="s">
        <v>59</v>
      </c>
      <c r="C381" s="2" t="s">
        <v>35</v>
      </c>
      <c r="D381" s="2" t="s">
        <v>10</v>
      </c>
      <c r="E381" s="223" t="s">
        <v>224</v>
      </c>
      <c r="F381" s="224" t="s">
        <v>10</v>
      </c>
      <c r="G381" s="225" t="s">
        <v>415</v>
      </c>
      <c r="H381" s="2" t="s">
        <v>13</v>
      </c>
      <c r="I381" s="435">
        <v>12786179</v>
      </c>
      <c r="J381" s="435">
        <v>12786179</v>
      </c>
    </row>
    <row r="382" spans="1:12" ht="31.5" x14ac:dyDescent="0.25">
      <c r="A382" s="616" t="s">
        <v>537</v>
      </c>
      <c r="B382" s="6" t="s">
        <v>59</v>
      </c>
      <c r="C382" s="2" t="s">
        <v>35</v>
      </c>
      <c r="D382" s="2" t="s">
        <v>10</v>
      </c>
      <c r="E382" s="223" t="s">
        <v>224</v>
      </c>
      <c r="F382" s="224" t="s">
        <v>10</v>
      </c>
      <c r="G382" s="225" t="s">
        <v>415</v>
      </c>
      <c r="H382" s="2" t="s">
        <v>16</v>
      </c>
      <c r="I382" s="435">
        <v>880434</v>
      </c>
      <c r="J382" s="435">
        <v>880434</v>
      </c>
    </row>
    <row r="383" spans="1:12" ht="15.75" x14ac:dyDescent="0.25">
      <c r="A383" s="61" t="s">
        <v>18</v>
      </c>
      <c r="B383" s="347" t="s">
        <v>59</v>
      </c>
      <c r="C383" s="2" t="s">
        <v>35</v>
      </c>
      <c r="D383" s="2" t="s">
        <v>10</v>
      </c>
      <c r="E383" s="223" t="s">
        <v>224</v>
      </c>
      <c r="F383" s="224" t="s">
        <v>10</v>
      </c>
      <c r="G383" s="225" t="s">
        <v>415</v>
      </c>
      <c r="H383" s="2" t="s">
        <v>17</v>
      </c>
      <c r="I383" s="435">
        <v>32064</v>
      </c>
      <c r="J383" s="435">
        <v>32064</v>
      </c>
    </row>
    <row r="384" spans="1:12" ht="48" customHeight="1" x14ac:dyDescent="0.25">
      <c r="A384" s="61" t="s">
        <v>157</v>
      </c>
      <c r="B384" s="347" t="s">
        <v>59</v>
      </c>
      <c r="C384" s="2" t="s">
        <v>35</v>
      </c>
      <c r="D384" s="2" t="s">
        <v>10</v>
      </c>
      <c r="E384" s="223" t="s">
        <v>465</v>
      </c>
      <c r="F384" s="224" t="s">
        <v>383</v>
      </c>
      <c r="G384" s="225" t="s">
        <v>384</v>
      </c>
      <c r="H384" s="2"/>
      <c r="I384" s="433">
        <f>SUM(I385)</f>
        <v>12691633</v>
      </c>
      <c r="J384" s="433">
        <f>SUM(J385)</f>
        <v>12691633</v>
      </c>
    </row>
    <row r="385" spans="1:10" ht="15.75" x14ac:dyDescent="0.25">
      <c r="A385" s="61" t="s">
        <v>466</v>
      </c>
      <c r="B385" s="347" t="s">
        <v>59</v>
      </c>
      <c r="C385" s="2" t="s">
        <v>35</v>
      </c>
      <c r="D385" s="2" t="s">
        <v>10</v>
      </c>
      <c r="E385" s="223" t="s">
        <v>225</v>
      </c>
      <c r="F385" s="224" t="s">
        <v>10</v>
      </c>
      <c r="G385" s="225" t="s">
        <v>384</v>
      </c>
      <c r="H385" s="2"/>
      <c r="I385" s="433">
        <f>SUM(I386)</f>
        <v>12691633</v>
      </c>
      <c r="J385" s="433">
        <f>SUM(J386)</f>
        <v>12691633</v>
      </c>
    </row>
    <row r="386" spans="1:10" ht="31.5" x14ac:dyDescent="0.25">
      <c r="A386" s="61" t="s">
        <v>84</v>
      </c>
      <c r="B386" s="347" t="s">
        <v>59</v>
      </c>
      <c r="C386" s="2" t="s">
        <v>35</v>
      </c>
      <c r="D386" s="2" t="s">
        <v>10</v>
      </c>
      <c r="E386" s="223" t="s">
        <v>225</v>
      </c>
      <c r="F386" s="224" t="s">
        <v>10</v>
      </c>
      <c r="G386" s="225" t="s">
        <v>415</v>
      </c>
      <c r="H386" s="2"/>
      <c r="I386" s="433">
        <f>SUM(I387:I389)</f>
        <v>12691633</v>
      </c>
      <c r="J386" s="433">
        <f>SUM(J387:J389)</f>
        <v>12691633</v>
      </c>
    </row>
    <row r="387" spans="1:10" ht="63" x14ac:dyDescent="0.25">
      <c r="A387" s="101" t="s">
        <v>76</v>
      </c>
      <c r="B387" s="347" t="s">
        <v>59</v>
      </c>
      <c r="C387" s="2" t="s">
        <v>35</v>
      </c>
      <c r="D387" s="2" t="s">
        <v>10</v>
      </c>
      <c r="E387" s="223" t="s">
        <v>225</v>
      </c>
      <c r="F387" s="224" t="s">
        <v>10</v>
      </c>
      <c r="G387" s="225" t="s">
        <v>415</v>
      </c>
      <c r="H387" s="2" t="s">
        <v>13</v>
      </c>
      <c r="I387" s="435">
        <v>12027043</v>
      </c>
      <c r="J387" s="435">
        <v>12027043</v>
      </c>
    </row>
    <row r="388" spans="1:10" ht="31.5" x14ac:dyDescent="0.25">
      <c r="A388" s="616" t="s">
        <v>537</v>
      </c>
      <c r="B388" s="6" t="s">
        <v>59</v>
      </c>
      <c r="C388" s="2" t="s">
        <v>35</v>
      </c>
      <c r="D388" s="2" t="s">
        <v>10</v>
      </c>
      <c r="E388" s="223" t="s">
        <v>225</v>
      </c>
      <c r="F388" s="224" t="s">
        <v>10</v>
      </c>
      <c r="G388" s="225" t="s">
        <v>415</v>
      </c>
      <c r="H388" s="2" t="s">
        <v>16</v>
      </c>
      <c r="I388" s="435">
        <v>655744</v>
      </c>
      <c r="J388" s="435">
        <v>655744</v>
      </c>
    </row>
    <row r="389" spans="1:10" ht="15.75" x14ac:dyDescent="0.25">
      <c r="A389" s="61" t="s">
        <v>18</v>
      </c>
      <c r="B389" s="347" t="s">
        <v>59</v>
      </c>
      <c r="C389" s="2" t="s">
        <v>35</v>
      </c>
      <c r="D389" s="2" t="s">
        <v>10</v>
      </c>
      <c r="E389" s="223" t="s">
        <v>225</v>
      </c>
      <c r="F389" s="224" t="s">
        <v>10</v>
      </c>
      <c r="G389" s="225" t="s">
        <v>415</v>
      </c>
      <c r="H389" s="2" t="s">
        <v>17</v>
      </c>
      <c r="I389" s="435">
        <v>8846</v>
      </c>
      <c r="J389" s="435">
        <v>8846</v>
      </c>
    </row>
    <row r="390" spans="1:10" s="37" customFormat="1" ht="63" x14ac:dyDescent="0.25">
      <c r="A390" s="102" t="s">
        <v>128</v>
      </c>
      <c r="B390" s="30" t="s">
        <v>59</v>
      </c>
      <c r="C390" s="28" t="s">
        <v>35</v>
      </c>
      <c r="D390" s="42" t="s">
        <v>10</v>
      </c>
      <c r="E390" s="232" t="s">
        <v>199</v>
      </c>
      <c r="F390" s="233" t="s">
        <v>383</v>
      </c>
      <c r="G390" s="234" t="s">
        <v>384</v>
      </c>
      <c r="H390" s="28"/>
      <c r="I390" s="432">
        <f t="shared" ref="I390:J393" si="36">SUM(I391)</f>
        <v>53880</v>
      </c>
      <c r="J390" s="432">
        <f t="shared" si="36"/>
        <v>53880</v>
      </c>
    </row>
    <row r="391" spans="1:10" s="37" customFormat="1" ht="110.25" x14ac:dyDescent="0.25">
      <c r="A391" s="103" t="s">
        <v>144</v>
      </c>
      <c r="B391" s="53" t="s">
        <v>59</v>
      </c>
      <c r="C391" s="2" t="s">
        <v>35</v>
      </c>
      <c r="D391" s="35" t="s">
        <v>10</v>
      </c>
      <c r="E391" s="262" t="s">
        <v>201</v>
      </c>
      <c r="F391" s="263" t="s">
        <v>383</v>
      </c>
      <c r="G391" s="264" t="s">
        <v>384</v>
      </c>
      <c r="H391" s="2"/>
      <c r="I391" s="433">
        <f t="shared" si="36"/>
        <v>53880</v>
      </c>
      <c r="J391" s="433">
        <f t="shared" si="36"/>
        <v>53880</v>
      </c>
    </row>
    <row r="392" spans="1:10" s="37" customFormat="1" ht="47.25" x14ac:dyDescent="0.25">
      <c r="A392" s="103" t="s">
        <v>403</v>
      </c>
      <c r="B392" s="53" t="s">
        <v>59</v>
      </c>
      <c r="C392" s="2" t="s">
        <v>35</v>
      </c>
      <c r="D392" s="35" t="s">
        <v>10</v>
      </c>
      <c r="E392" s="262" t="s">
        <v>201</v>
      </c>
      <c r="F392" s="263" t="s">
        <v>10</v>
      </c>
      <c r="G392" s="264" t="s">
        <v>384</v>
      </c>
      <c r="H392" s="2"/>
      <c r="I392" s="433">
        <f t="shared" si="36"/>
        <v>53880</v>
      </c>
      <c r="J392" s="433">
        <f t="shared" si="36"/>
        <v>53880</v>
      </c>
    </row>
    <row r="393" spans="1:10" s="37" customFormat="1" ht="31.5" x14ac:dyDescent="0.25">
      <c r="A393" s="61" t="s">
        <v>99</v>
      </c>
      <c r="B393" s="347" t="s">
        <v>59</v>
      </c>
      <c r="C393" s="2" t="s">
        <v>35</v>
      </c>
      <c r="D393" s="35" t="s">
        <v>10</v>
      </c>
      <c r="E393" s="262" t="s">
        <v>201</v>
      </c>
      <c r="F393" s="263" t="s">
        <v>10</v>
      </c>
      <c r="G393" s="264" t="s">
        <v>404</v>
      </c>
      <c r="H393" s="2"/>
      <c r="I393" s="433">
        <f t="shared" si="36"/>
        <v>53880</v>
      </c>
      <c r="J393" s="433">
        <f t="shared" si="36"/>
        <v>53880</v>
      </c>
    </row>
    <row r="394" spans="1:10" ht="31.5" x14ac:dyDescent="0.25">
      <c r="A394" s="616" t="s">
        <v>537</v>
      </c>
      <c r="B394" s="6" t="s">
        <v>59</v>
      </c>
      <c r="C394" s="2" t="s">
        <v>35</v>
      </c>
      <c r="D394" s="35" t="s">
        <v>10</v>
      </c>
      <c r="E394" s="262" t="s">
        <v>201</v>
      </c>
      <c r="F394" s="263" t="s">
        <v>10</v>
      </c>
      <c r="G394" s="264" t="s">
        <v>404</v>
      </c>
      <c r="H394" s="2" t="s">
        <v>16</v>
      </c>
      <c r="I394" s="434">
        <v>53880</v>
      </c>
      <c r="J394" s="434">
        <v>53880</v>
      </c>
    </row>
    <row r="395" spans="1:10" s="64" customFormat="1" ht="31.5" x14ac:dyDescent="0.25">
      <c r="A395" s="99" t="s">
        <v>135</v>
      </c>
      <c r="B395" s="30" t="s">
        <v>59</v>
      </c>
      <c r="C395" s="28" t="s">
        <v>35</v>
      </c>
      <c r="D395" s="28" t="s">
        <v>10</v>
      </c>
      <c r="E395" s="220" t="s">
        <v>204</v>
      </c>
      <c r="F395" s="221" t="s">
        <v>383</v>
      </c>
      <c r="G395" s="222" t="s">
        <v>384</v>
      </c>
      <c r="H395" s="31"/>
      <c r="I395" s="432">
        <f t="shared" ref="I395:J398" si="37">SUM(I396)</f>
        <v>25000</v>
      </c>
      <c r="J395" s="432">
        <f t="shared" si="37"/>
        <v>25000</v>
      </c>
    </row>
    <row r="396" spans="1:10" s="64" customFormat="1" ht="63" x14ac:dyDescent="0.25">
      <c r="A396" s="101" t="s">
        <v>158</v>
      </c>
      <c r="B396" s="347" t="s">
        <v>59</v>
      </c>
      <c r="C396" s="2" t="s">
        <v>35</v>
      </c>
      <c r="D396" s="2" t="s">
        <v>10</v>
      </c>
      <c r="E396" s="223" t="s">
        <v>226</v>
      </c>
      <c r="F396" s="224" t="s">
        <v>383</v>
      </c>
      <c r="G396" s="225" t="s">
        <v>384</v>
      </c>
      <c r="H396" s="2"/>
      <c r="I396" s="433">
        <f t="shared" si="37"/>
        <v>25000</v>
      </c>
      <c r="J396" s="433">
        <f t="shared" si="37"/>
        <v>25000</v>
      </c>
    </row>
    <row r="397" spans="1:10" s="64" customFormat="1" ht="48" customHeight="1" x14ac:dyDescent="0.25">
      <c r="A397" s="101" t="s">
        <v>467</v>
      </c>
      <c r="B397" s="347" t="s">
        <v>59</v>
      </c>
      <c r="C397" s="2" t="s">
        <v>35</v>
      </c>
      <c r="D397" s="2" t="s">
        <v>10</v>
      </c>
      <c r="E397" s="223" t="s">
        <v>226</v>
      </c>
      <c r="F397" s="224" t="s">
        <v>12</v>
      </c>
      <c r="G397" s="225" t="s">
        <v>384</v>
      </c>
      <c r="H397" s="2"/>
      <c r="I397" s="433">
        <f t="shared" si="37"/>
        <v>25000</v>
      </c>
      <c r="J397" s="433">
        <f t="shared" si="37"/>
        <v>25000</v>
      </c>
    </row>
    <row r="398" spans="1:10" s="64" customFormat="1" ht="31.5" x14ac:dyDescent="0.25">
      <c r="A398" s="61" t="s">
        <v>469</v>
      </c>
      <c r="B398" s="347" t="s">
        <v>59</v>
      </c>
      <c r="C398" s="2" t="s">
        <v>35</v>
      </c>
      <c r="D398" s="2" t="s">
        <v>10</v>
      </c>
      <c r="E398" s="223" t="s">
        <v>226</v>
      </c>
      <c r="F398" s="224" t="s">
        <v>12</v>
      </c>
      <c r="G398" s="225" t="s">
        <v>468</v>
      </c>
      <c r="H398" s="2"/>
      <c r="I398" s="433">
        <f t="shared" si="37"/>
        <v>25000</v>
      </c>
      <c r="J398" s="433">
        <f t="shared" si="37"/>
        <v>25000</v>
      </c>
    </row>
    <row r="399" spans="1:10" s="64" customFormat="1" ht="31.5" x14ac:dyDescent="0.25">
      <c r="A399" s="616" t="s">
        <v>537</v>
      </c>
      <c r="B399" s="6" t="s">
        <v>59</v>
      </c>
      <c r="C399" s="2" t="s">
        <v>35</v>
      </c>
      <c r="D399" s="2" t="s">
        <v>10</v>
      </c>
      <c r="E399" s="223" t="s">
        <v>226</v>
      </c>
      <c r="F399" s="224" t="s">
        <v>12</v>
      </c>
      <c r="G399" s="225" t="s">
        <v>468</v>
      </c>
      <c r="H399" s="2" t="s">
        <v>16</v>
      </c>
      <c r="I399" s="435">
        <v>25000</v>
      </c>
      <c r="J399" s="435">
        <v>25000</v>
      </c>
    </row>
    <row r="400" spans="1:10" ht="15.75" x14ac:dyDescent="0.25">
      <c r="A400" s="109" t="s">
        <v>36</v>
      </c>
      <c r="B400" s="26" t="s">
        <v>59</v>
      </c>
      <c r="C400" s="22" t="s">
        <v>35</v>
      </c>
      <c r="D400" s="22" t="s">
        <v>20</v>
      </c>
      <c r="E400" s="217"/>
      <c r="F400" s="218"/>
      <c r="G400" s="219"/>
      <c r="H400" s="22"/>
      <c r="I400" s="431">
        <f>SUM(I401,I413)</f>
        <v>6986979</v>
      </c>
      <c r="J400" s="431">
        <f>SUM(J401,J413)</f>
        <v>6986979</v>
      </c>
    </row>
    <row r="401" spans="1:10" ht="31.5" x14ac:dyDescent="0.25">
      <c r="A401" s="99" t="s">
        <v>150</v>
      </c>
      <c r="B401" s="30" t="s">
        <v>59</v>
      </c>
      <c r="C401" s="28" t="s">
        <v>35</v>
      </c>
      <c r="D401" s="28" t="s">
        <v>20</v>
      </c>
      <c r="E401" s="220" t="s">
        <v>221</v>
      </c>
      <c r="F401" s="221" t="s">
        <v>383</v>
      </c>
      <c r="G401" s="222" t="s">
        <v>384</v>
      </c>
      <c r="H401" s="28"/>
      <c r="I401" s="432">
        <f>SUM(I402)</f>
        <v>6979979</v>
      </c>
      <c r="J401" s="432">
        <f>SUM(J402)</f>
        <v>6979979</v>
      </c>
    </row>
    <row r="402" spans="1:10" ht="63.75" customHeight="1" x14ac:dyDescent="0.25">
      <c r="A402" s="61" t="s">
        <v>159</v>
      </c>
      <c r="B402" s="347" t="s">
        <v>59</v>
      </c>
      <c r="C402" s="2" t="s">
        <v>35</v>
      </c>
      <c r="D402" s="2" t="s">
        <v>20</v>
      </c>
      <c r="E402" s="223" t="s">
        <v>227</v>
      </c>
      <c r="F402" s="224" t="s">
        <v>383</v>
      </c>
      <c r="G402" s="225" t="s">
        <v>384</v>
      </c>
      <c r="H402" s="2"/>
      <c r="I402" s="433">
        <f>SUM(I403+I406)</f>
        <v>6979979</v>
      </c>
      <c r="J402" s="433">
        <f>SUM(J403+J406)</f>
        <v>6979979</v>
      </c>
    </row>
    <row r="403" spans="1:10" ht="78.75" x14ac:dyDescent="0.25">
      <c r="A403" s="61" t="s">
        <v>473</v>
      </c>
      <c r="B403" s="347" t="s">
        <v>59</v>
      </c>
      <c r="C403" s="2" t="s">
        <v>35</v>
      </c>
      <c r="D403" s="2" t="s">
        <v>20</v>
      </c>
      <c r="E403" s="223" t="s">
        <v>227</v>
      </c>
      <c r="F403" s="224" t="s">
        <v>10</v>
      </c>
      <c r="G403" s="225" t="s">
        <v>384</v>
      </c>
      <c r="H403" s="2"/>
      <c r="I403" s="433">
        <f>SUM(I404)</f>
        <v>1193609</v>
      </c>
      <c r="J403" s="433">
        <f>SUM(J404)</f>
        <v>1193609</v>
      </c>
    </row>
    <row r="404" spans="1:10" ht="31.5" x14ac:dyDescent="0.25">
      <c r="A404" s="61" t="s">
        <v>75</v>
      </c>
      <c r="B404" s="347" t="s">
        <v>59</v>
      </c>
      <c r="C404" s="44" t="s">
        <v>35</v>
      </c>
      <c r="D404" s="44" t="s">
        <v>20</v>
      </c>
      <c r="E404" s="259" t="s">
        <v>227</v>
      </c>
      <c r="F404" s="260" t="s">
        <v>474</v>
      </c>
      <c r="G404" s="261" t="s">
        <v>388</v>
      </c>
      <c r="H404" s="44"/>
      <c r="I404" s="433">
        <f>SUM(I405:I405)</f>
        <v>1193609</v>
      </c>
      <c r="J404" s="433">
        <f>SUM(J405:J405)</f>
        <v>1193609</v>
      </c>
    </row>
    <row r="405" spans="1:10" ht="63" x14ac:dyDescent="0.25">
      <c r="A405" s="101" t="s">
        <v>76</v>
      </c>
      <c r="B405" s="347" t="s">
        <v>59</v>
      </c>
      <c r="C405" s="2" t="s">
        <v>35</v>
      </c>
      <c r="D405" s="2" t="s">
        <v>20</v>
      </c>
      <c r="E405" s="223" t="s">
        <v>227</v>
      </c>
      <c r="F405" s="224" t="s">
        <v>474</v>
      </c>
      <c r="G405" s="225" t="s">
        <v>388</v>
      </c>
      <c r="H405" s="2" t="s">
        <v>13</v>
      </c>
      <c r="I405" s="435">
        <v>1193609</v>
      </c>
      <c r="J405" s="435">
        <v>1193609</v>
      </c>
    </row>
    <row r="406" spans="1:10" ht="47.25" x14ac:dyDescent="0.25">
      <c r="A406" s="61" t="s">
        <v>470</v>
      </c>
      <c r="B406" s="347" t="s">
        <v>59</v>
      </c>
      <c r="C406" s="2" t="s">
        <v>35</v>
      </c>
      <c r="D406" s="2" t="s">
        <v>20</v>
      </c>
      <c r="E406" s="223" t="s">
        <v>227</v>
      </c>
      <c r="F406" s="224" t="s">
        <v>12</v>
      </c>
      <c r="G406" s="225" t="s">
        <v>384</v>
      </c>
      <c r="H406" s="2"/>
      <c r="I406" s="433">
        <f>SUM(I407+I409)</f>
        <v>5786370</v>
      </c>
      <c r="J406" s="433">
        <f>SUM(J407+J409)</f>
        <v>5786370</v>
      </c>
    </row>
    <row r="407" spans="1:10" ht="47.25" x14ac:dyDescent="0.25">
      <c r="A407" s="61" t="s">
        <v>86</v>
      </c>
      <c r="B407" s="347" t="s">
        <v>59</v>
      </c>
      <c r="C407" s="2" t="s">
        <v>35</v>
      </c>
      <c r="D407" s="2" t="s">
        <v>20</v>
      </c>
      <c r="E407" s="223" t="s">
        <v>227</v>
      </c>
      <c r="F407" s="224" t="s">
        <v>471</v>
      </c>
      <c r="G407" s="225" t="s">
        <v>472</v>
      </c>
      <c r="H407" s="2"/>
      <c r="I407" s="433">
        <f>SUM(I408)</f>
        <v>59958</v>
      </c>
      <c r="J407" s="433">
        <f>SUM(J408)</f>
        <v>59958</v>
      </c>
    </row>
    <row r="408" spans="1:10" ht="63" x14ac:dyDescent="0.25">
      <c r="A408" s="101" t="s">
        <v>76</v>
      </c>
      <c r="B408" s="347" t="s">
        <v>59</v>
      </c>
      <c r="C408" s="2" t="s">
        <v>35</v>
      </c>
      <c r="D408" s="2" t="s">
        <v>20</v>
      </c>
      <c r="E408" s="223" t="s">
        <v>227</v>
      </c>
      <c r="F408" s="224" t="s">
        <v>471</v>
      </c>
      <c r="G408" s="225" t="s">
        <v>472</v>
      </c>
      <c r="H408" s="2" t="s">
        <v>13</v>
      </c>
      <c r="I408" s="435">
        <v>59958</v>
      </c>
      <c r="J408" s="435">
        <v>59958</v>
      </c>
    </row>
    <row r="409" spans="1:10" ht="31.5" x14ac:dyDescent="0.25">
      <c r="A409" s="61" t="s">
        <v>84</v>
      </c>
      <c r="B409" s="347" t="s">
        <v>59</v>
      </c>
      <c r="C409" s="2" t="s">
        <v>35</v>
      </c>
      <c r="D409" s="2" t="s">
        <v>20</v>
      </c>
      <c r="E409" s="223" t="s">
        <v>227</v>
      </c>
      <c r="F409" s="224" t="s">
        <v>471</v>
      </c>
      <c r="G409" s="225" t="s">
        <v>415</v>
      </c>
      <c r="H409" s="2"/>
      <c r="I409" s="433">
        <f>SUM(I410:I412)</f>
        <v>5726412</v>
      </c>
      <c r="J409" s="433">
        <f>SUM(J410:J412)</f>
        <v>5726412</v>
      </c>
    </row>
    <row r="410" spans="1:10" ht="63" x14ac:dyDescent="0.25">
      <c r="A410" s="101" t="s">
        <v>76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471</v>
      </c>
      <c r="G410" s="225" t="s">
        <v>415</v>
      </c>
      <c r="H410" s="2" t="s">
        <v>13</v>
      </c>
      <c r="I410" s="435">
        <v>5557190</v>
      </c>
      <c r="J410" s="435">
        <v>5557190</v>
      </c>
    </row>
    <row r="411" spans="1:10" ht="31.5" x14ac:dyDescent="0.25">
      <c r="A411" s="616" t="s">
        <v>537</v>
      </c>
      <c r="B411" s="6" t="s">
        <v>59</v>
      </c>
      <c r="C411" s="2" t="s">
        <v>35</v>
      </c>
      <c r="D411" s="2" t="s">
        <v>20</v>
      </c>
      <c r="E411" s="223" t="s">
        <v>227</v>
      </c>
      <c r="F411" s="224" t="s">
        <v>471</v>
      </c>
      <c r="G411" s="225" t="s">
        <v>415</v>
      </c>
      <c r="H411" s="2" t="s">
        <v>16</v>
      </c>
      <c r="I411" s="505">
        <v>169022</v>
      </c>
      <c r="J411" s="505">
        <v>169022</v>
      </c>
    </row>
    <row r="412" spans="1:10" ht="15.75" x14ac:dyDescent="0.25">
      <c r="A412" s="61" t="s">
        <v>18</v>
      </c>
      <c r="B412" s="347" t="s">
        <v>59</v>
      </c>
      <c r="C412" s="2" t="s">
        <v>35</v>
      </c>
      <c r="D412" s="2" t="s">
        <v>20</v>
      </c>
      <c r="E412" s="223" t="s">
        <v>227</v>
      </c>
      <c r="F412" s="224" t="s">
        <v>471</v>
      </c>
      <c r="G412" s="225" t="s">
        <v>415</v>
      </c>
      <c r="H412" s="2" t="s">
        <v>17</v>
      </c>
      <c r="I412" s="435">
        <v>200</v>
      </c>
      <c r="J412" s="435">
        <v>200</v>
      </c>
    </row>
    <row r="413" spans="1:10" ht="47.25" x14ac:dyDescent="0.25">
      <c r="A413" s="102" t="s">
        <v>105</v>
      </c>
      <c r="B413" s="30" t="s">
        <v>59</v>
      </c>
      <c r="C413" s="28" t="s">
        <v>35</v>
      </c>
      <c r="D413" s="28" t="s">
        <v>20</v>
      </c>
      <c r="E413" s="220" t="s">
        <v>386</v>
      </c>
      <c r="F413" s="221" t="s">
        <v>383</v>
      </c>
      <c r="G413" s="222" t="s">
        <v>384</v>
      </c>
      <c r="H413" s="28"/>
      <c r="I413" s="432">
        <f t="shared" ref="I413:J416" si="38">SUM(I414)</f>
        <v>7000</v>
      </c>
      <c r="J413" s="432">
        <f t="shared" si="38"/>
        <v>7000</v>
      </c>
    </row>
    <row r="414" spans="1:10" ht="63" x14ac:dyDescent="0.25">
      <c r="A414" s="103" t="s">
        <v>116</v>
      </c>
      <c r="B414" s="53" t="s">
        <v>59</v>
      </c>
      <c r="C414" s="2" t="s">
        <v>35</v>
      </c>
      <c r="D414" s="2" t="s">
        <v>20</v>
      </c>
      <c r="E414" s="223" t="s">
        <v>183</v>
      </c>
      <c r="F414" s="224" t="s">
        <v>383</v>
      </c>
      <c r="G414" s="225" t="s">
        <v>384</v>
      </c>
      <c r="H414" s="44"/>
      <c r="I414" s="433">
        <f t="shared" si="38"/>
        <v>7000</v>
      </c>
      <c r="J414" s="433">
        <f t="shared" si="38"/>
        <v>7000</v>
      </c>
    </row>
    <row r="415" spans="1:10" ht="47.25" x14ac:dyDescent="0.25">
      <c r="A415" s="103" t="s">
        <v>390</v>
      </c>
      <c r="B415" s="53" t="s">
        <v>59</v>
      </c>
      <c r="C415" s="2" t="s">
        <v>35</v>
      </c>
      <c r="D415" s="2" t="s">
        <v>20</v>
      </c>
      <c r="E415" s="223" t="s">
        <v>183</v>
      </c>
      <c r="F415" s="224" t="s">
        <v>10</v>
      </c>
      <c r="G415" s="225" t="s">
        <v>384</v>
      </c>
      <c r="H415" s="44"/>
      <c r="I415" s="433">
        <f t="shared" si="38"/>
        <v>7000</v>
      </c>
      <c r="J415" s="433">
        <f t="shared" si="38"/>
        <v>7000</v>
      </c>
    </row>
    <row r="416" spans="1:10" ht="15.75" x14ac:dyDescent="0.25">
      <c r="A416" s="103" t="s">
        <v>107</v>
      </c>
      <c r="B416" s="53" t="s">
        <v>59</v>
      </c>
      <c r="C416" s="2" t="s">
        <v>35</v>
      </c>
      <c r="D416" s="2" t="s">
        <v>20</v>
      </c>
      <c r="E416" s="223" t="s">
        <v>183</v>
      </c>
      <c r="F416" s="224" t="s">
        <v>10</v>
      </c>
      <c r="G416" s="225" t="s">
        <v>389</v>
      </c>
      <c r="H416" s="44"/>
      <c r="I416" s="433">
        <f t="shared" si="38"/>
        <v>7000</v>
      </c>
      <c r="J416" s="433">
        <f t="shared" si="38"/>
        <v>7000</v>
      </c>
    </row>
    <row r="417" spans="1:12" ht="31.5" x14ac:dyDescent="0.25">
      <c r="A417" s="616" t="s">
        <v>537</v>
      </c>
      <c r="B417" s="6" t="s">
        <v>59</v>
      </c>
      <c r="C417" s="2" t="s">
        <v>35</v>
      </c>
      <c r="D417" s="2" t="s">
        <v>20</v>
      </c>
      <c r="E417" s="223" t="s">
        <v>183</v>
      </c>
      <c r="F417" s="224" t="s">
        <v>10</v>
      </c>
      <c r="G417" s="225" t="s">
        <v>389</v>
      </c>
      <c r="H417" s="2" t="s">
        <v>16</v>
      </c>
      <c r="I417" s="435">
        <v>7000</v>
      </c>
      <c r="J417" s="435">
        <v>7000</v>
      </c>
    </row>
    <row r="418" spans="1:12" ht="15.75" x14ac:dyDescent="0.25">
      <c r="A418" s="113" t="s">
        <v>37</v>
      </c>
      <c r="B418" s="19" t="s">
        <v>59</v>
      </c>
      <c r="C418" s="19">
        <v>10</v>
      </c>
      <c r="D418" s="19"/>
      <c r="E418" s="250"/>
      <c r="F418" s="251"/>
      <c r="G418" s="252"/>
      <c r="H418" s="15"/>
      <c r="I418" s="430">
        <f>SUM(I419)</f>
        <v>1064477</v>
      </c>
      <c r="J418" s="430">
        <f>SUM(J419)</f>
        <v>1064477</v>
      </c>
    </row>
    <row r="419" spans="1:12" ht="15.75" x14ac:dyDescent="0.25">
      <c r="A419" s="109" t="s">
        <v>41</v>
      </c>
      <c r="B419" s="26" t="s">
        <v>59</v>
      </c>
      <c r="C419" s="26">
        <v>10</v>
      </c>
      <c r="D419" s="22" t="s">
        <v>15</v>
      </c>
      <c r="E419" s="217"/>
      <c r="F419" s="218"/>
      <c r="G419" s="219"/>
      <c r="H419" s="22"/>
      <c r="I419" s="431">
        <f>SUM(I420)</f>
        <v>1064477</v>
      </c>
      <c r="J419" s="431">
        <f>SUM(J420)</f>
        <v>1064477</v>
      </c>
    </row>
    <row r="420" spans="1:12" ht="31.5" x14ac:dyDescent="0.25">
      <c r="A420" s="99" t="s">
        <v>150</v>
      </c>
      <c r="B420" s="30" t="s">
        <v>59</v>
      </c>
      <c r="C420" s="28" t="s">
        <v>57</v>
      </c>
      <c r="D420" s="28" t="s">
        <v>15</v>
      </c>
      <c r="E420" s="220" t="s">
        <v>221</v>
      </c>
      <c r="F420" s="221" t="s">
        <v>383</v>
      </c>
      <c r="G420" s="222" t="s">
        <v>384</v>
      </c>
      <c r="H420" s="28"/>
      <c r="I420" s="432">
        <f>SUM(I421,I426)</f>
        <v>1064477</v>
      </c>
      <c r="J420" s="432">
        <f>SUM(J421,J426)</f>
        <v>1064477</v>
      </c>
    </row>
    <row r="421" spans="1:12" ht="48" customHeight="1" x14ac:dyDescent="0.25">
      <c r="A421" s="101" t="s">
        <v>156</v>
      </c>
      <c r="B421" s="347" t="s">
        <v>59</v>
      </c>
      <c r="C421" s="53">
        <v>10</v>
      </c>
      <c r="D421" s="44" t="s">
        <v>15</v>
      </c>
      <c r="E421" s="259" t="s">
        <v>224</v>
      </c>
      <c r="F421" s="260" t="s">
        <v>383</v>
      </c>
      <c r="G421" s="261" t="s">
        <v>384</v>
      </c>
      <c r="H421" s="44"/>
      <c r="I421" s="433">
        <f>SUM(I422)</f>
        <v>572850</v>
      </c>
      <c r="J421" s="433">
        <f>SUM(J422)</f>
        <v>572850</v>
      </c>
    </row>
    <row r="422" spans="1:12" ht="31.5" x14ac:dyDescent="0.25">
      <c r="A422" s="101" t="s">
        <v>464</v>
      </c>
      <c r="B422" s="347" t="s">
        <v>59</v>
      </c>
      <c r="C422" s="53">
        <v>10</v>
      </c>
      <c r="D422" s="44" t="s">
        <v>15</v>
      </c>
      <c r="E422" s="259" t="s">
        <v>224</v>
      </c>
      <c r="F422" s="260" t="s">
        <v>10</v>
      </c>
      <c r="G422" s="261" t="s">
        <v>384</v>
      </c>
      <c r="H422" s="44"/>
      <c r="I422" s="433">
        <f>SUM(I423)</f>
        <v>572850</v>
      </c>
      <c r="J422" s="433">
        <f>SUM(J423)</f>
        <v>572850</v>
      </c>
    </row>
    <row r="423" spans="1:12" ht="33" customHeight="1" x14ac:dyDescent="0.25">
      <c r="A423" s="101" t="s">
        <v>162</v>
      </c>
      <c r="B423" s="347" t="s">
        <v>59</v>
      </c>
      <c r="C423" s="53">
        <v>10</v>
      </c>
      <c r="D423" s="44" t="s">
        <v>15</v>
      </c>
      <c r="E423" s="259" t="s">
        <v>224</v>
      </c>
      <c r="F423" s="260" t="s">
        <v>474</v>
      </c>
      <c r="G423" s="261" t="s">
        <v>476</v>
      </c>
      <c r="H423" s="44"/>
      <c r="I423" s="433">
        <f>SUM(I424:I425)</f>
        <v>572850</v>
      </c>
      <c r="J423" s="433">
        <f>SUM(J424:J425)</f>
        <v>572850</v>
      </c>
    </row>
    <row r="424" spans="1:12" ht="31.5" x14ac:dyDescent="0.25">
      <c r="A424" s="616" t="s">
        <v>537</v>
      </c>
      <c r="B424" s="6" t="s">
        <v>59</v>
      </c>
      <c r="C424" s="53">
        <v>10</v>
      </c>
      <c r="D424" s="44" t="s">
        <v>15</v>
      </c>
      <c r="E424" s="259" t="s">
        <v>224</v>
      </c>
      <c r="F424" s="260" t="s">
        <v>474</v>
      </c>
      <c r="G424" s="261" t="s">
        <v>476</v>
      </c>
      <c r="H424" s="44" t="s">
        <v>16</v>
      </c>
      <c r="I424" s="435">
        <v>3150</v>
      </c>
      <c r="J424" s="435">
        <v>3150</v>
      </c>
    </row>
    <row r="425" spans="1:12" ht="15.75" x14ac:dyDescent="0.25">
      <c r="A425" s="61" t="s">
        <v>40</v>
      </c>
      <c r="B425" s="347" t="s">
        <v>59</v>
      </c>
      <c r="C425" s="53">
        <v>10</v>
      </c>
      <c r="D425" s="44" t="s">
        <v>15</v>
      </c>
      <c r="E425" s="259" t="s">
        <v>224</v>
      </c>
      <c r="F425" s="260" t="s">
        <v>474</v>
      </c>
      <c r="G425" s="261" t="s">
        <v>476</v>
      </c>
      <c r="H425" s="44" t="s">
        <v>39</v>
      </c>
      <c r="I425" s="435">
        <v>569700</v>
      </c>
      <c r="J425" s="435">
        <v>569700</v>
      </c>
      <c r="K425" s="484"/>
      <c r="L425" s="484"/>
    </row>
    <row r="426" spans="1:12" ht="48.75" customHeight="1" x14ac:dyDescent="0.25">
      <c r="A426" s="61" t="s">
        <v>157</v>
      </c>
      <c r="B426" s="347" t="s">
        <v>59</v>
      </c>
      <c r="C426" s="53">
        <v>10</v>
      </c>
      <c r="D426" s="44" t="s">
        <v>15</v>
      </c>
      <c r="E426" s="259" t="s">
        <v>465</v>
      </c>
      <c r="F426" s="260" t="s">
        <v>383</v>
      </c>
      <c r="G426" s="261" t="s">
        <v>384</v>
      </c>
      <c r="H426" s="44"/>
      <c r="I426" s="433">
        <f>SUM(I427)</f>
        <v>491627</v>
      </c>
      <c r="J426" s="433">
        <f>SUM(J427)</f>
        <v>491627</v>
      </c>
    </row>
    <row r="427" spans="1:12" ht="15.75" x14ac:dyDescent="0.25">
      <c r="A427" s="61" t="s">
        <v>466</v>
      </c>
      <c r="B427" s="347" t="s">
        <v>59</v>
      </c>
      <c r="C427" s="53">
        <v>10</v>
      </c>
      <c r="D427" s="44" t="s">
        <v>15</v>
      </c>
      <c r="E427" s="259" t="s">
        <v>225</v>
      </c>
      <c r="F427" s="260" t="s">
        <v>10</v>
      </c>
      <c r="G427" s="261" t="s">
        <v>384</v>
      </c>
      <c r="H427" s="44"/>
      <c r="I427" s="433">
        <f>SUM(I428)</f>
        <v>491627</v>
      </c>
      <c r="J427" s="433">
        <f>SUM(J428)</f>
        <v>491627</v>
      </c>
    </row>
    <row r="428" spans="1:12" ht="45.75" customHeight="1" x14ac:dyDescent="0.25">
      <c r="A428" s="101" t="s">
        <v>162</v>
      </c>
      <c r="B428" s="347" t="s">
        <v>59</v>
      </c>
      <c r="C428" s="53">
        <v>10</v>
      </c>
      <c r="D428" s="44" t="s">
        <v>15</v>
      </c>
      <c r="E428" s="259" t="s">
        <v>225</v>
      </c>
      <c r="F428" s="260" t="s">
        <v>474</v>
      </c>
      <c r="G428" s="261" t="s">
        <v>476</v>
      </c>
      <c r="H428" s="44"/>
      <c r="I428" s="433">
        <f>SUM(I429:I430)</f>
        <v>491627</v>
      </c>
      <c r="J428" s="433">
        <f>SUM(J429:J430)</f>
        <v>491627</v>
      </c>
    </row>
    <row r="429" spans="1:12" ht="31.5" x14ac:dyDescent="0.25">
      <c r="A429" s="616" t="s">
        <v>537</v>
      </c>
      <c r="B429" s="6" t="s">
        <v>59</v>
      </c>
      <c r="C429" s="53">
        <v>10</v>
      </c>
      <c r="D429" s="44" t="s">
        <v>15</v>
      </c>
      <c r="E429" s="259" t="s">
        <v>225</v>
      </c>
      <c r="F429" s="260" t="s">
        <v>474</v>
      </c>
      <c r="G429" s="261" t="s">
        <v>476</v>
      </c>
      <c r="H429" s="44" t="s">
        <v>16</v>
      </c>
      <c r="I429" s="435">
        <v>2548</v>
      </c>
      <c r="J429" s="435">
        <v>2548</v>
      </c>
    </row>
    <row r="430" spans="1:12" ht="15.75" x14ac:dyDescent="0.25">
      <c r="A430" s="61" t="s">
        <v>40</v>
      </c>
      <c r="B430" s="347" t="s">
        <v>59</v>
      </c>
      <c r="C430" s="53">
        <v>10</v>
      </c>
      <c r="D430" s="44" t="s">
        <v>15</v>
      </c>
      <c r="E430" s="259" t="s">
        <v>225</v>
      </c>
      <c r="F430" s="260" t="s">
        <v>474</v>
      </c>
      <c r="G430" s="261" t="s">
        <v>476</v>
      </c>
      <c r="H430" s="44" t="s">
        <v>39</v>
      </c>
      <c r="I430" s="435">
        <v>489079</v>
      </c>
      <c r="J430" s="435">
        <v>489079</v>
      </c>
      <c r="K430" s="484"/>
      <c r="L430" s="484"/>
    </row>
    <row r="431" spans="1:12" ht="15.75" x14ac:dyDescent="0.25">
      <c r="A431" s="113" t="s">
        <v>43</v>
      </c>
      <c r="B431" s="19" t="s">
        <v>59</v>
      </c>
      <c r="C431" s="19">
        <v>11</v>
      </c>
      <c r="D431" s="19"/>
      <c r="E431" s="250"/>
      <c r="F431" s="251"/>
      <c r="G431" s="252"/>
      <c r="H431" s="15"/>
      <c r="I431" s="430">
        <f>SUM(I432)</f>
        <v>150000</v>
      </c>
      <c r="J431" s="430">
        <f>SUM(J432)</f>
        <v>150000</v>
      </c>
    </row>
    <row r="432" spans="1:12" ht="15.75" x14ac:dyDescent="0.25">
      <c r="A432" s="109" t="s">
        <v>44</v>
      </c>
      <c r="B432" s="26" t="s">
        <v>59</v>
      </c>
      <c r="C432" s="26">
        <v>11</v>
      </c>
      <c r="D432" s="22" t="s">
        <v>12</v>
      </c>
      <c r="E432" s="217"/>
      <c r="F432" s="218"/>
      <c r="G432" s="219"/>
      <c r="H432" s="22"/>
      <c r="I432" s="431">
        <f>SUM(I433)</f>
        <v>150000</v>
      </c>
      <c r="J432" s="431">
        <f>SUM(J433)</f>
        <v>150000</v>
      </c>
    </row>
    <row r="433" spans="1:12" ht="63" x14ac:dyDescent="0.25">
      <c r="A433" s="107" t="s">
        <v>151</v>
      </c>
      <c r="B433" s="30" t="s">
        <v>59</v>
      </c>
      <c r="C433" s="28" t="s">
        <v>45</v>
      </c>
      <c r="D433" s="28" t="s">
        <v>12</v>
      </c>
      <c r="E433" s="220" t="s">
        <v>456</v>
      </c>
      <c r="F433" s="221" t="s">
        <v>383</v>
      </c>
      <c r="G433" s="222" t="s">
        <v>384</v>
      </c>
      <c r="H433" s="28"/>
      <c r="I433" s="432">
        <f t="shared" ref="I433:J436" si="39">SUM(I434)</f>
        <v>150000</v>
      </c>
      <c r="J433" s="432">
        <f t="shared" si="39"/>
        <v>150000</v>
      </c>
    </row>
    <row r="434" spans="1:12" ht="94.5" x14ac:dyDescent="0.25">
      <c r="A434" s="108" t="s">
        <v>167</v>
      </c>
      <c r="B434" s="53" t="s">
        <v>59</v>
      </c>
      <c r="C434" s="2" t="s">
        <v>45</v>
      </c>
      <c r="D434" s="2" t="s">
        <v>12</v>
      </c>
      <c r="E434" s="223" t="s">
        <v>228</v>
      </c>
      <c r="F434" s="224" t="s">
        <v>383</v>
      </c>
      <c r="G434" s="225" t="s">
        <v>384</v>
      </c>
      <c r="H434" s="2"/>
      <c r="I434" s="433">
        <f t="shared" si="39"/>
        <v>150000</v>
      </c>
      <c r="J434" s="433">
        <f t="shared" si="39"/>
        <v>150000</v>
      </c>
    </row>
    <row r="435" spans="1:12" ht="31.5" x14ac:dyDescent="0.25">
      <c r="A435" s="108" t="s">
        <v>488</v>
      </c>
      <c r="B435" s="53" t="s">
        <v>59</v>
      </c>
      <c r="C435" s="2" t="s">
        <v>45</v>
      </c>
      <c r="D435" s="2" t="s">
        <v>12</v>
      </c>
      <c r="E435" s="223" t="s">
        <v>228</v>
      </c>
      <c r="F435" s="224" t="s">
        <v>10</v>
      </c>
      <c r="G435" s="225" t="s">
        <v>384</v>
      </c>
      <c r="H435" s="2"/>
      <c r="I435" s="433">
        <f t="shared" si="39"/>
        <v>150000</v>
      </c>
      <c r="J435" s="433">
        <f t="shared" si="39"/>
        <v>150000</v>
      </c>
    </row>
    <row r="436" spans="1:12" ht="47.25" x14ac:dyDescent="0.25">
      <c r="A436" s="61" t="s">
        <v>168</v>
      </c>
      <c r="B436" s="347" t="s">
        <v>59</v>
      </c>
      <c r="C436" s="2" t="s">
        <v>45</v>
      </c>
      <c r="D436" s="2" t="s">
        <v>12</v>
      </c>
      <c r="E436" s="223" t="s">
        <v>228</v>
      </c>
      <c r="F436" s="224" t="s">
        <v>10</v>
      </c>
      <c r="G436" s="225" t="s">
        <v>489</v>
      </c>
      <c r="H436" s="2"/>
      <c r="I436" s="433">
        <f t="shared" si="39"/>
        <v>150000</v>
      </c>
      <c r="J436" s="433">
        <f t="shared" si="39"/>
        <v>150000</v>
      </c>
    </row>
    <row r="437" spans="1:12" ht="31.5" x14ac:dyDescent="0.25">
      <c r="A437" s="623" t="s">
        <v>537</v>
      </c>
      <c r="B437" s="402" t="s">
        <v>59</v>
      </c>
      <c r="C437" s="5" t="s">
        <v>45</v>
      </c>
      <c r="D437" s="5" t="s">
        <v>12</v>
      </c>
      <c r="E437" s="403" t="s">
        <v>228</v>
      </c>
      <c r="F437" s="305" t="s">
        <v>10</v>
      </c>
      <c r="G437" s="404" t="s">
        <v>489</v>
      </c>
      <c r="H437" s="5" t="s">
        <v>16</v>
      </c>
      <c r="I437" s="437">
        <v>150000</v>
      </c>
      <c r="J437" s="437">
        <v>150000</v>
      </c>
    </row>
    <row r="438" spans="1:12" s="599" customFormat="1" ht="31.5" x14ac:dyDescent="0.25">
      <c r="A438" s="461" t="s">
        <v>814</v>
      </c>
      <c r="B438" s="449" t="s">
        <v>813</v>
      </c>
      <c r="C438" s="466"/>
      <c r="D438" s="471"/>
      <c r="E438" s="471"/>
      <c r="F438" s="612"/>
      <c r="G438" s="613"/>
      <c r="H438" s="613"/>
      <c r="I438" s="448">
        <f>SUM(+I439)</f>
        <v>50212424</v>
      </c>
      <c r="J438" s="448">
        <f>SUM(+J439)</f>
        <v>52606712</v>
      </c>
      <c r="K438" s="599">
        <v>47062172</v>
      </c>
      <c r="L438" s="599">
        <v>49456460</v>
      </c>
    </row>
    <row r="439" spans="1:12" ht="15.75" customHeight="1" x14ac:dyDescent="0.25">
      <c r="A439" s="113" t="s">
        <v>37</v>
      </c>
      <c r="B439" s="19" t="s">
        <v>813</v>
      </c>
      <c r="C439" s="19">
        <v>10</v>
      </c>
      <c r="D439" s="19"/>
      <c r="E439" s="250"/>
      <c r="F439" s="251"/>
      <c r="G439" s="252"/>
      <c r="H439" s="15"/>
      <c r="I439" s="430">
        <f>SUM(I440+I446+I472+I462)</f>
        <v>50212424</v>
      </c>
      <c r="J439" s="430">
        <f>SUM(J440+J446+J472+J462)</f>
        <v>52606712</v>
      </c>
    </row>
    <row r="440" spans="1:12" ht="15.75" x14ac:dyDescent="0.25">
      <c r="A440" s="109" t="s">
        <v>38</v>
      </c>
      <c r="B440" s="26" t="s">
        <v>813</v>
      </c>
      <c r="C440" s="26">
        <v>10</v>
      </c>
      <c r="D440" s="22" t="s">
        <v>10</v>
      </c>
      <c r="E440" s="217"/>
      <c r="F440" s="218"/>
      <c r="G440" s="219"/>
      <c r="H440" s="22"/>
      <c r="I440" s="431">
        <f t="shared" ref="I440:J444" si="40">SUM(I441)</f>
        <v>2538990</v>
      </c>
      <c r="J440" s="431">
        <f t="shared" si="40"/>
        <v>2538990</v>
      </c>
    </row>
    <row r="441" spans="1:12" ht="47.25" x14ac:dyDescent="0.25">
      <c r="A441" s="102" t="s">
        <v>110</v>
      </c>
      <c r="B441" s="30" t="s">
        <v>813</v>
      </c>
      <c r="C441" s="30">
        <v>10</v>
      </c>
      <c r="D441" s="28" t="s">
        <v>10</v>
      </c>
      <c r="E441" s="220" t="s">
        <v>180</v>
      </c>
      <c r="F441" s="221" t="s">
        <v>383</v>
      </c>
      <c r="G441" s="222" t="s">
        <v>384</v>
      </c>
      <c r="H441" s="28"/>
      <c r="I441" s="432">
        <f t="shared" si="40"/>
        <v>2538990</v>
      </c>
      <c r="J441" s="432">
        <f t="shared" si="40"/>
        <v>2538990</v>
      </c>
    </row>
    <row r="442" spans="1:12" ht="63" x14ac:dyDescent="0.25">
      <c r="A442" s="61" t="s">
        <v>160</v>
      </c>
      <c r="B442" s="347" t="s">
        <v>813</v>
      </c>
      <c r="C442" s="347">
        <v>10</v>
      </c>
      <c r="D442" s="2" t="s">
        <v>10</v>
      </c>
      <c r="E442" s="223" t="s">
        <v>182</v>
      </c>
      <c r="F442" s="224" t="s">
        <v>383</v>
      </c>
      <c r="G442" s="225" t="s">
        <v>384</v>
      </c>
      <c r="H442" s="2"/>
      <c r="I442" s="433">
        <f t="shared" si="40"/>
        <v>2538990</v>
      </c>
      <c r="J442" s="433">
        <f t="shared" si="40"/>
        <v>2538990</v>
      </c>
    </row>
    <row r="443" spans="1:12" ht="47.25" x14ac:dyDescent="0.25">
      <c r="A443" s="61" t="s">
        <v>475</v>
      </c>
      <c r="B443" s="347" t="s">
        <v>813</v>
      </c>
      <c r="C443" s="347">
        <v>10</v>
      </c>
      <c r="D443" s="2" t="s">
        <v>10</v>
      </c>
      <c r="E443" s="223" t="s">
        <v>182</v>
      </c>
      <c r="F443" s="224" t="s">
        <v>10</v>
      </c>
      <c r="G443" s="225" t="s">
        <v>384</v>
      </c>
      <c r="H443" s="2"/>
      <c r="I443" s="433">
        <f t="shared" si="40"/>
        <v>2538990</v>
      </c>
      <c r="J443" s="433">
        <f t="shared" si="40"/>
        <v>2538990</v>
      </c>
    </row>
    <row r="444" spans="1:12" ht="17.25" customHeight="1" x14ac:dyDescent="0.25">
      <c r="A444" s="61" t="s">
        <v>161</v>
      </c>
      <c r="B444" s="347" t="s">
        <v>813</v>
      </c>
      <c r="C444" s="347">
        <v>10</v>
      </c>
      <c r="D444" s="2" t="s">
        <v>10</v>
      </c>
      <c r="E444" s="223" t="s">
        <v>182</v>
      </c>
      <c r="F444" s="224" t="s">
        <v>10</v>
      </c>
      <c r="G444" s="225" t="s">
        <v>621</v>
      </c>
      <c r="H444" s="2"/>
      <c r="I444" s="433">
        <f t="shared" si="40"/>
        <v>2538990</v>
      </c>
      <c r="J444" s="433">
        <f t="shared" si="40"/>
        <v>2538990</v>
      </c>
    </row>
    <row r="445" spans="1:12" ht="15.75" x14ac:dyDescent="0.25">
      <c r="A445" s="61" t="s">
        <v>40</v>
      </c>
      <c r="B445" s="347" t="s">
        <v>813</v>
      </c>
      <c r="C445" s="347">
        <v>10</v>
      </c>
      <c r="D445" s="2" t="s">
        <v>10</v>
      </c>
      <c r="E445" s="223" t="s">
        <v>182</v>
      </c>
      <c r="F445" s="224" t="s">
        <v>10</v>
      </c>
      <c r="G445" s="225" t="s">
        <v>621</v>
      </c>
      <c r="H445" s="2" t="s">
        <v>39</v>
      </c>
      <c r="I445" s="434">
        <v>2538990</v>
      </c>
      <c r="J445" s="434">
        <v>2538990</v>
      </c>
      <c r="K445" s="484"/>
      <c r="L445" s="484"/>
    </row>
    <row r="446" spans="1:12" ht="15.75" x14ac:dyDescent="0.25">
      <c r="A446" s="109" t="s">
        <v>41</v>
      </c>
      <c r="B446" s="26" t="s">
        <v>813</v>
      </c>
      <c r="C446" s="26">
        <v>10</v>
      </c>
      <c r="D446" s="22" t="s">
        <v>15</v>
      </c>
      <c r="E446" s="217"/>
      <c r="F446" s="218"/>
      <c r="G446" s="219"/>
      <c r="H446" s="22"/>
      <c r="I446" s="431">
        <f t="shared" ref="I446:J448" si="41">SUM(I447)</f>
        <v>4080379</v>
      </c>
      <c r="J446" s="431">
        <f t="shared" si="41"/>
        <v>4080379</v>
      </c>
    </row>
    <row r="447" spans="1:12" ht="47.25" x14ac:dyDescent="0.25">
      <c r="A447" s="102" t="s">
        <v>110</v>
      </c>
      <c r="B447" s="30" t="s">
        <v>813</v>
      </c>
      <c r="C447" s="30">
        <v>10</v>
      </c>
      <c r="D447" s="28" t="s">
        <v>15</v>
      </c>
      <c r="E447" s="220" t="s">
        <v>180</v>
      </c>
      <c r="F447" s="221" t="s">
        <v>383</v>
      </c>
      <c r="G447" s="222" t="s">
        <v>384</v>
      </c>
      <c r="H447" s="28"/>
      <c r="I447" s="432">
        <f t="shared" si="41"/>
        <v>4080379</v>
      </c>
      <c r="J447" s="432">
        <f t="shared" si="41"/>
        <v>4080379</v>
      </c>
    </row>
    <row r="448" spans="1:12" ht="63" x14ac:dyDescent="0.25">
      <c r="A448" s="61" t="s">
        <v>160</v>
      </c>
      <c r="B448" s="347" t="s">
        <v>813</v>
      </c>
      <c r="C448" s="347">
        <v>10</v>
      </c>
      <c r="D448" s="2" t="s">
        <v>15</v>
      </c>
      <c r="E448" s="223" t="s">
        <v>182</v>
      </c>
      <c r="F448" s="224" t="s">
        <v>383</v>
      </c>
      <c r="G448" s="225" t="s">
        <v>384</v>
      </c>
      <c r="H448" s="2"/>
      <c r="I448" s="433">
        <f t="shared" si="41"/>
        <v>4080379</v>
      </c>
      <c r="J448" s="433">
        <f t="shared" si="41"/>
        <v>4080379</v>
      </c>
    </row>
    <row r="449" spans="1:12" ht="47.25" x14ac:dyDescent="0.25">
      <c r="A449" s="61" t="s">
        <v>475</v>
      </c>
      <c r="B449" s="347" t="s">
        <v>813</v>
      </c>
      <c r="C449" s="347">
        <v>10</v>
      </c>
      <c r="D449" s="2" t="s">
        <v>15</v>
      </c>
      <c r="E449" s="223" t="s">
        <v>182</v>
      </c>
      <c r="F449" s="224" t="s">
        <v>10</v>
      </c>
      <c r="G449" s="225" t="s">
        <v>384</v>
      </c>
      <c r="H449" s="2"/>
      <c r="I449" s="433">
        <f>SUM(I450+I453+I456+I459)</f>
        <v>4080379</v>
      </c>
      <c r="J449" s="433">
        <f>SUM(J450+J453+J456+J459)</f>
        <v>4080379</v>
      </c>
    </row>
    <row r="450" spans="1:12" ht="31.5" x14ac:dyDescent="0.25">
      <c r="A450" s="101" t="s">
        <v>87</v>
      </c>
      <c r="B450" s="347" t="s">
        <v>813</v>
      </c>
      <c r="C450" s="347">
        <v>10</v>
      </c>
      <c r="D450" s="2" t="s">
        <v>15</v>
      </c>
      <c r="E450" s="223" t="s">
        <v>182</v>
      </c>
      <c r="F450" s="224" t="s">
        <v>10</v>
      </c>
      <c r="G450" s="225" t="s">
        <v>479</v>
      </c>
      <c r="H450" s="2"/>
      <c r="I450" s="433">
        <f>SUM(I451:I452)</f>
        <v>45070</v>
      </c>
      <c r="J450" s="433">
        <f>SUM(J451:J452)</f>
        <v>45070</v>
      </c>
    </row>
    <row r="451" spans="1:12" ht="31.5" x14ac:dyDescent="0.25">
      <c r="A451" s="616" t="s">
        <v>537</v>
      </c>
      <c r="B451" s="6" t="s">
        <v>813</v>
      </c>
      <c r="C451" s="347">
        <v>10</v>
      </c>
      <c r="D451" s="2" t="s">
        <v>15</v>
      </c>
      <c r="E451" s="223" t="s">
        <v>182</v>
      </c>
      <c r="F451" s="224" t="s">
        <v>10</v>
      </c>
      <c r="G451" s="225" t="s">
        <v>479</v>
      </c>
      <c r="H451" s="2" t="s">
        <v>16</v>
      </c>
      <c r="I451" s="435">
        <v>640</v>
      </c>
      <c r="J451" s="435">
        <v>640</v>
      </c>
    </row>
    <row r="452" spans="1:12" ht="15.75" x14ac:dyDescent="0.25">
      <c r="A452" s="61" t="s">
        <v>40</v>
      </c>
      <c r="B452" s="347" t="s">
        <v>813</v>
      </c>
      <c r="C452" s="347">
        <v>10</v>
      </c>
      <c r="D452" s="2" t="s">
        <v>15</v>
      </c>
      <c r="E452" s="223" t="s">
        <v>182</v>
      </c>
      <c r="F452" s="224" t="s">
        <v>10</v>
      </c>
      <c r="G452" s="225" t="s">
        <v>479</v>
      </c>
      <c r="H452" s="2" t="s">
        <v>39</v>
      </c>
      <c r="I452" s="434">
        <v>44430</v>
      </c>
      <c r="J452" s="434">
        <v>44430</v>
      </c>
      <c r="K452" s="484"/>
      <c r="L452" s="484"/>
    </row>
    <row r="453" spans="1:12" ht="31.5" x14ac:dyDescent="0.25">
      <c r="A453" s="101" t="s">
        <v>88</v>
      </c>
      <c r="B453" s="347" t="s">
        <v>813</v>
      </c>
      <c r="C453" s="347">
        <v>10</v>
      </c>
      <c r="D453" s="2" t="s">
        <v>15</v>
      </c>
      <c r="E453" s="223" t="s">
        <v>182</v>
      </c>
      <c r="F453" s="224" t="s">
        <v>10</v>
      </c>
      <c r="G453" s="225" t="s">
        <v>480</v>
      </c>
      <c r="H453" s="2"/>
      <c r="I453" s="433">
        <f>SUM(I454:I455)</f>
        <v>170185</v>
      </c>
      <c r="J453" s="433">
        <f>SUM(J454:J455)</f>
        <v>170185</v>
      </c>
    </row>
    <row r="454" spans="1:12" s="78" customFormat="1" ht="31.5" x14ac:dyDescent="0.25">
      <c r="A454" s="616" t="s">
        <v>537</v>
      </c>
      <c r="B454" s="6" t="s">
        <v>813</v>
      </c>
      <c r="C454" s="347">
        <v>10</v>
      </c>
      <c r="D454" s="2" t="s">
        <v>15</v>
      </c>
      <c r="E454" s="223" t="s">
        <v>182</v>
      </c>
      <c r="F454" s="224" t="s">
        <v>10</v>
      </c>
      <c r="G454" s="225" t="s">
        <v>480</v>
      </c>
      <c r="H454" s="77" t="s">
        <v>16</v>
      </c>
      <c r="I454" s="438">
        <v>2100</v>
      </c>
      <c r="J454" s="438">
        <v>2100</v>
      </c>
    </row>
    <row r="455" spans="1:12" ht="15.75" x14ac:dyDescent="0.25">
      <c r="A455" s="61" t="s">
        <v>40</v>
      </c>
      <c r="B455" s="347" t="s">
        <v>813</v>
      </c>
      <c r="C455" s="347">
        <v>10</v>
      </c>
      <c r="D455" s="2" t="s">
        <v>15</v>
      </c>
      <c r="E455" s="223" t="s">
        <v>182</v>
      </c>
      <c r="F455" s="224" t="s">
        <v>10</v>
      </c>
      <c r="G455" s="225" t="s">
        <v>480</v>
      </c>
      <c r="H455" s="2" t="s">
        <v>39</v>
      </c>
      <c r="I455" s="435">
        <v>168085</v>
      </c>
      <c r="J455" s="435">
        <v>168085</v>
      </c>
      <c r="K455" s="484"/>
      <c r="L455" s="484"/>
    </row>
    <row r="456" spans="1:12" ht="15.75" x14ac:dyDescent="0.25">
      <c r="A456" s="111" t="s">
        <v>89</v>
      </c>
      <c r="B456" s="50" t="s">
        <v>813</v>
      </c>
      <c r="C456" s="347">
        <v>10</v>
      </c>
      <c r="D456" s="2" t="s">
        <v>15</v>
      </c>
      <c r="E456" s="223" t="s">
        <v>182</v>
      </c>
      <c r="F456" s="224" t="s">
        <v>10</v>
      </c>
      <c r="G456" s="225" t="s">
        <v>481</v>
      </c>
      <c r="H456" s="2"/>
      <c r="I456" s="433">
        <f>SUM(I457:I458)</f>
        <v>3559174</v>
      </c>
      <c r="J456" s="433">
        <f>SUM(J457:J458)</f>
        <v>3559174</v>
      </c>
    </row>
    <row r="457" spans="1:12" ht="31.5" x14ac:dyDescent="0.25">
      <c r="A457" s="616" t="s">
        <v>537</v>
      </c>
      <c r="B457" s="6" t="s">
        <v>813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481</v>
      </c>
      <c r="H457" s="2" t="s">
        <v>16</v>
      </c>
      <c r="I457" s="435">
        <v>34400</v>
      </c>
      <c r="J457" s="435">
        <v>34400</v>
      </c>
    </row>
    <row r="458" spans="1:12" ht="15.75" x14ac:dyDescent="0.25">
      <c r="A458" s="61" t="s">
        <v>40</v>
      </c>
      <c r="B458" s="347" t="s">
        <v>813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481</v>
      </c>
      <c r="H458" s="2" t="s">
        <v>39</v>
      </c>
      <c r="I458" s="435">
        <v>3524774</v>
      </c>
      <c r="J458" s="435">
        <v>3524774</v>
      </c>
      <c r="K458" s="484"/>
      <c r="L458" s="484"/>
    </row>
    <row r="459" spans="1:12" ht="15.75" x14ac:dyDescent="0.25">
      <c r="A459" s="101" t="s">
        <v>90</v>
      </c>
      <c r="B459" s="347" t="s">
        <v>813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482</v>
      </c>
      <c r="H459" s="2"/>
      <c r="I459" s="433">
        <f>SUM(I460:I461)</f>
        <v>305950</v>
      </c>
      <c r="J459" s="433">
        <f>SUM(J460:J461)</f>
        <v>305950</v>
      </c>
    </row>
    <row r="460" spans="1:12" ht="31.5" x14ac:dyDescent="0.25">
      <c r="A460" s="616" t="s">
        <v>537</v>
      </c>
      <c r="B460" s="6" t="s">
        <v>813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482</v>
      </c>
      <c r="H460" s="2" t="s">
        <v>16</v>
      </c>
      <c r="I460" s="435">
        <v>3850</v>
      </c>
      <c r="J460" s="435">
        <v>3850</v>
      </c>
    </row>
    <row r="461" spans="1:12" ht="15.75" x14ac:dyDescent="0.25">
      <c r="A461" s="61" t="s">
        <v>40</v>
      </c>
      <c r="B461" s="347" t="s">
        <v>813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482</v>
      </c>
      <c r="H461" s="2" t="s">
        <v>39</v>
      </c>
      <c r="I461" s="435">
        <v>302100</v>
      </c>
      <c r="J461" s="435">
        <v>302100</v>
      </c>
      <c r="K461" s="484"/>
      <c r="L461" s="484"/>
    </row>
    <row r="462" spans="1:12" ht="15.75" x14ac:dyDescent="0.25">
      <c r="A462" s="86" t="s">
        <v>42</v>
      </c>
      <c r="B462" s="26" t="s">
        <v>813</v>
      </c>
      <c r="C462" s="26">
        <v>10</v>
      </c>
      <c r="D462" s="25" t="s">
        <v>20</v>
      </c>
      <c r="E462" s="217"/>
      <c r="F462" s="218"/>
      <c r="G462" s="219"/>
      <c r="H462" s="52"/>
      <c r="I462" s="431">
        <f t="shared" ref="I462:J466" si="42">SUM(I463)</f>
        <v>39634793</v>
      </c>
      <c r="J462" s="431">
        <f t="shared" si="42"/>
        <v>42029081</v>
      </c>
    </row>
    <row r="463" spans="1:12" ht="47.25" x14ac:dyDescent="0.25">
      <c r="A463" s="75" t="s">
        <v>110</v>
      </c>
      <c r="B463" s="285" t="s">
        <v>813</v>
      </c>
      <c r="C463" s="67">
        <v>10</v>
      </c>
      <c r="D463" s="68" t="s">
        <v>20</v>
      </c>
      <c r="E463" s="265" t="s">
        <v>180</v>
      </c>
      <c r="F463" s="266" t="s">
        <v>383</v>
      </c>
      <c r="G463" s="267" t="s">
        <v>384</v>
      </c>
      <c r="H463" s="31"/>
      <c r="I463" s="432">
        <f t="shared" si="42"/>
        <v>39634793</v>
      </c>
      <c r="J463" s="432">
        <f t="shared" si="42"/>
        <v>42029081</v>
      </c>
    </row>
    <row r="464" spans="1:12" ht="63" x14ac:dyDescent="0.25">
      <c r="A464" s="3" t="s">
        <v>160</v>
      </c>
      <c r="B464" s="6" t="s">
        <v>813</v>
      </c>
      <c r="C464" s="34">
        <v>10</v>
      </c>
      <c r="D464" s="35" t="s">
        <v>20</v>
      </c>
      <c r="E464" s="223" t="s">
        <v>182</v>
      </c>
      <c r="F464" s="263" t="s">
        <v>383</v>
      </c>
      <c r="G464" s="264" t="s">
        <v>384</v>
      </c>
      <c r="H464" s="271"/>
      <c r="I464" s="433">
        <f t="shared" si="42"/>
        <v>39634793</v>
      </c>
      <c r="J464" s="433">
        <f t="shared" si="42"/>
        <v>42029081</v>
      </c>
    </row>
    <row r="465" spans="1:12" ht="47.25" x14ac:dyDescent="0.25">
      <c r="A465" s="3" t="s">
        <v>475</v>
      </c>
      <c r="B465" s="6" t="s">
        <v>813</v>
      </c>
      <c r="C465" s="34">
        <v>10</v>
      </c>
      <c r="D465" s="35" t="s">
        <v>20</v>
      </c>
      <c r="E465" s="223" t="s">
        <v>182</v>
      </c>
      <c r="F465" s="263" t="s">
        <v>10</v>
      </c>
      <c r="G465" s="264" t="s">
        <v>384</v>
      </c>
      <c r="H465" s="271"/>
      <c r="I465" s="433">
        <f>SUM(I466+I468+I470)</f>
        <v>39634793</v>
      </c>
      <c r="J465" s="433">
        <f>SUM(J466+J468+J470)</f>
        <v>42029081</v>
      </c>
    </row>
    <row r="466" spans="1:12" ht="15.75" x14ac:dyDescent="0.25">
      <c r="A466" s="84" t="s">
        <v>551</v>
      </c>
      <c r="B466" s="347" t="s">
        <v>813</v>
      </c>
      <c r="C466" s="34">
        <v>10</v>
      </c>
      <c r="D466" s="35" t="s">
        <v>20</v>
      </c>
      <c r="E466" s="223" t="s">
        <v>182</v>
      </c>
      <c r="F466" s="263" t="s">
        <v>10</v>
      </c>
      <c r="G466" s="264" t="s">
        <v>478</v>
      </c>
      <c r="H466" s="271"/>
      <c r="I466" s="433">
        <f t="shared" si="42"/>
        <v>1389456</v>
      </c>
      <c r="J466" s="433">
        <f t="shared" si="42"/>
        <v>1389456</v>
      </c>
    </row>
    <row r="467" spans="1:12" ht="15.75" x14ac:dyDescent="0.25">
      <c r="A467" s="3" t="s">
        <v>40</v>
      </c>
      <c r="B467" s="347" t="s">
        <v>813</v>
      </c>
      <c r="C467" s="34">
        <v>10</v>
      </c>
      <c r="D467" s="35" t="s">
        <v>20</v>
      </c>
      <c r="E467" s="223" t="s">
        <v>182</v>
      </c>
      <c r="F467" s="263" t="s">
        <v>10</v>
      </c>
      <c r="G467" s="264" t="s">
        <v>478</v>
      </c>
      <c r="H467" s="2" t="s">
        <v>39</v>
      </c>
      <c r="I467" s="435">
        <v>1389456</v>
      </c>
      <c r="J467" s="435">
        <v>1389456</v>
      </c>
      <c r="K467" s="484"/>
      <c r="L467" s="484"/>
    </row>
    <row r="468" spans="1:12" s="630" customFormat="1" ht="31.5" x14ac:dyDescent="0.25">
      <c r="A468" s="61" t="s">
        <v>733</v>
      </c>
      <c r="B468" s="631" t="s">
        <v>813</v>
      </c>
      <c r="C468" s="34">
        <v>10</v>
      </c>
      <c r="D468" s="35" t="s">
        <v>20</v>
      </c>
      <c r="E468" s="223" t="s">
        <v>182</v>
      </c>
      <c r="F468" s="263" t="s">
        <v>10</v>
      </c>
      <c r="G468" s="264" t="s">
        <v>732</v>
      </c>
      <c r="H468" s="271"/>
      <c r="I468" s="433">
        <f>SUM(I469)</f>
        <v>37508771</v>
      </c>
      <c r="J468" s="433">
        <f>SUM(J469)</f>
        <v>39869771</v>
      </c>
    </row>
    <row r="469" spans="1:12" s="630" customFormat="1" ht="15.75" x14ac:dyDescent="0.25">
      <c r="A469" s="3" t="s">
        <v>40</v>
      </c>
      <c r="B469" s="631" t="s">
        <v>813</v>
      </c>
      <c r="C469" s="34">
        <v>10</v>
      </c>
      <c r="D469" s="35" t="s">
        <v>20</v>
      </c>
      <c r="E469" s="223" t="s">
        <v>182</v>
      </c>
      <c r="F469" s="263" t="s">
        <v>10</v>
      </c>
      <c r="G469" s="264" t="s">
        <v>732</v>
      </c>
      <c r="H469" s="271" t="s">
        <v>39</v>
      </c>
      <c r="I469" s="435">
        <v>37508771</v>
      </c>
      <c r="J469" s="435">
        <v>39869771</v>
      </c>
      <c r="K469" s="484"/>
      <c r="L469" s="484"/>
    </row>
    <row r="470" spans="1:12" s="630" customFormat="1" ht="31.5" x14ac:dyDescent="0.25">
      <c r="A470" s="61" t="s">
        <v>734</v>
      </c>
      <c r="B470" s="631" t="s">
        <v>813</v>
      </c>
      <c r="C470" s="34">
        <v>10</v>
      </c>
      <c r="D470" s="35" t="s">
        <v>20</v>
      </c>
      <c r="E470" s="223" t="s">
        <v>182</v>
      </c>
      <c r="F470" s="263" t="s">
        <v>10</v>
      </c>
      <c r="G470" s="264" t="s">
        <v>731</v>
      </c>
      <c r="H470" s="271"/>
      <c r="I470" s="433">
        <f>SUM(I471)</f>
        <v>736566</v>
      </c>
      <c r="J470" s="433">
        <f>SUM(J471)</f>
        <v>769854</v>
      </c>
    </row>
    <row r="471" spans="1:12" s="630" customFormat="1" ht="31.5" x14ac:dyDescent="0.25">
      <c r="A471" s="616" t="s">
        <v>537</v>
      </c>
      <c r="B471" s="631" t="s">
        <v>813</v>
      </c>
      <c r="C471" s="34">
        <v>10</v>
      </c>
      <c r="D471" s="35" t="s">
        <v>20</v>
      </c>
      <c r="E471" s="223" t="s">
        <v>182</v>
      </c>
      <c r="F471" s="263" t="s">
        <v>10</v>
      </c>
      <c r="G471" s="264" t="s">
        <v>731</v>
      </c>
      <c r="H471" s="271" t="s">
        <v>16</v>
      </c>
      <c r="I471" s="435">
        <v>736566</v>
      </c>
      <c r="J471" s="435">
        <v>769854</v>
      </c>
    </row>
    <row r="472" spans="1:12" s="9" customFormat="1" ht="15.75" x14ac:dyDescent="0.25">
      <c r="A472" s="100" t="s">
        <v>70</v>
      </c>
      <c r="B472" s="26" t="s">
        <v>813</v>
      </c>
      <c r="C472" s="26">
        <v>10</v>
      </c>
      <c r="D472" s="25" t="s">
        <v>68</v>
      </c>
      <c r="E472" s="217"/>
      <c r="F472" s="218"/>
      <c r="G472" s="219"/>
      <c r="H472" s="52"/>
      <c r="I472" s="431">
        <f>SUM(I473)</f>
        <v>3958262</v>
      </c>
      <c r="J472" s="431">
        <f>SUM(J473)</f>
        <v>3958262</v>
      </c>
    </row>
    <row r="473" spans="1:12" ht="47.25" x14ac:dyDescent="0.25">
      <c r="A473" s="106" t="s">
        <v>123</v>
      </c>
      <c r="B473" s="285" t="s">
        <v>813</v>
      </c>
      <c r="C473" s="67">
        <v>10</v>
      </c>
      <c r="D473" s="68" t="s">
        <v>68</v>
      </c>
      <c r="E473" s="265" t="s">
        <v>180</v>
      </c>
      <c r="F473" s="266" t="s">
        <v>383</v>
      </c>
      <c r="G473" s="267" t="s">
        <v>384</v>
      </c>
      <c r="H473" s="31"/>
      <c r="I473" s="432">
        <f>SUM(I474+I488+I484)</f>
        <v>3958262</v>
      </c>
      <c r="J473" s="432">
        <f>SUM(J474+J488+J484)</f>
        <v>3958262</v>
      </c>
    </row>
    <row r="474" spans="1:12" ht="63" x14ac:dyDescent="0.25">
      <c r="A474" s="112" t="s">
        <v>122</v>
      </c>
      <c r="B474" s="6" t="s">
        <v>813</v>
      </c>
      <c r="C474" s="34">
        <v>10</v>
      </c>
      <c r="D474" s="35" t="s">
        <v>68</v>
      </c>
      <c r="E474" s="262" t="s">
        <v>211</v>
      </c>
      <c r="F474" s="263" t="s">
        <v>383</v>
      </c>
      <c r="G474" s="264" t="s">
        <v>384</v>
      </c>
      <c r="H474" s="271"/>
      <c r="I474" s="433">
        <f>SUM(I475)</f>
        <v>3946262</v>
      </c>
      <c r="J474" s="433">
        <f>SUM(J475)</f>
        <v>3946262</v>
      </c>
    </row>
    <row r="475" spans="1:12" ht="47.25" x14ac:dyDescent="0.25">
      <c r="A475" s="112" t="s">
        <v>407</v>
      </c>
      <c r="B475" s="6" t="s">
        <v>813</v>
      </c>
      <c r="C475" s="34">
        <v>10</v>
      </c>
      <c r="D475" s="35" t="s">
        <v>68</v>
      </c>
      <c r="E475" s="262" t="s">
        <v>211</v>
      </c>
      <c r="F475" s="263" t="s">
        <v>10</v>
      </c>
      <c r="G475" s="264" t="s">
        <v>384</v>
      </c>
      <c r="H475" s="271"/>
      <c r="I475" s="433">
        <f>SUM(I476+I482+I479)</f>
        <v>3946262</v>
      </c>
      <c r="J475" s="433">
        <f>SUM(J476+J482+J479)</f>
        <v>3946262</v>
      </c>
    </row>
    <row r="476" spans="1:12" ht="31.5" x14ac:dyDescent="0.25">
      <c r="A476" s="61" t="s">
        <v>91</v>
      </c>
      <c r="B476" s="347" t="s">
        <v>813</v>
      </c>
      <c r="C476" s="34">
        <v>10</v>
      </c>
      <c r="D476" s="35" t="s">
        <v>68</v>
      </c>
      <c r="E476" s="262" t="s">
        <v>211</v>
      </c>
      <c r="F476" s="263" t="s">
        <v>10</v>
      </c>
      <c r="G476" s="264" t="s">
        <v>485</v>
      </c>
      <c r="H476" s="271"/>
      <c r="I476" s="433">
        <f>SUM(I477:I478)</f>
        <v>2677600</v>
      </c>
      <c r="J476" s="433">
        <f>SUM(J477:J478)</f>
        <v>2677600</v>
      </c>
    </row>
    <row r="477" spans="1:12" ht="63" x14ac:dyDescent="0.25">
      <c r="A477" s="101" t="s">
        <v>76</v>
      </c>
      <c r="B477" s="347" t="s">
        <v>813</v>
      </c>
      <c r="C477" s="34">
        <v>10</v>
      </c>
      <c r="D477" s="35" t="s">
        <v>68</v>
      </c>
      <c r="E477" s="262" t="s">
        <v>211</v>
      </c>
      <c r="F477" s="263" t="s">
        <v>10</v>
      </c>
      <c r="G477" s="264" t="s">
        <v>485</v>
      </c>
      <c r="H477" s="2" t="s">
        <v>13</v>
      </c>
      <c r="I477" s="435">
        <v>2467600</v>
      </c>
      <c r="J477" s="435">
        <v>2467600</v>
      </c>
    </row>
    <row r="478" spans="1:12" ht="31.5" x14ac:dyDescent="0.25">
      <c r="A478" s="616" t="s">
        <v>537</v>
      </c>
      <c r="B478" s="6" t="s">
        <v>813</v>
      </c>
      <c r="C478" s="34">
        <v>10</v>
      </c>
      <c r="D478" s="35" t="s">
        <v>68</v>
      </c>
      <c r="E478" s="262" t="s">
        <v>211</v>
      </c>
      <c r="F478" s="263" t="s">
        <v>10</v>
      </c>
      <c r="G478" s="264" t="s">
        <v>485</v>
      </c>
      <c r="H478" s="2" t="s">
        <v>16</v>
      </c>
      <c r="I478" s="435">
        <v>210000</v>
      </c>
      <c r="J478" s="435">
        <v>210000</v>
      </c>
    </row>
    <row r="479" spans="1:12" s="630" customFormat="1" ht="47.25" x14ac:dyDescent="0.25">
      <c r="A479" s="61" t="s">
        <v>736</v>
      </c>
      <c r="B479" s="6" t="s">
        <v>813</v>
      </c>
      <c r="C479" s="34">
        <v>10</v>
      </c>
      <c r="D479" s="35" t="s">
        <v>68</v>
      </c>
      <c r="E479" s="262" t="s">
        <v>211</v>
      </c>
      <c r="F479" s="263" t="s">
        <v>10</v>
      </c>
      <c r="G479" s="264" t="s">
        <v>735</v>
      </c>
      <c r="H479" s="2"/>
      <c r="I479" s="433">
        <f>SUM(I480:I481)</f>
        <v>669400</v>
      </c>
      <c r="J479" s="433">
        <f>SUM(J480:J481)</f>
        <v>669400</v>
      </c>
    </row>
    <row r="480" spans="1:12" s="630" customFormat="1" ht="63" x14ac:dyDescent="0.25">
      <c r="A480" s="101" t="s">
        <v>76</v>
      </c>
      <c r="B480" s="6" t="s">
        <v>813</v>
      </c>
      <c r="C480" s="34">
        <v>10</v>
      </c>
      <c r="D480" s="35" t="s">
        <v>68</v>
      </c>
      <c r="E480" s="262" t="s">
        <v>211</v>
      </c>
      <c r="F480" s="263" t="s">
        <v>10</v>
      </c>
      <c r="G480" s="264" t="s">
        <v>735</v>
      </c>
      <c r="H480" s="2" t="s">
        <v>13</v>
      </c>
      <c r="I480" s="435">
        <v>603520</v>
      </c>
      <c r="J480" s="435">
        <v>603520</v>
      </c>
    </row>
    <row r="481" spans="1:10" s="630" customFormat="1" ht="31.5" x14ac:dyDescent="0.25">
      <c r="A481" s="616" t="s">
        <v>537</v>
      </c>
      <c r="B481" s="6" t="s">
        <v>813</v>
      </c>
      <c r="C481" s="34">
        <v>10</v>
      </c>
      <c r="D481" s="35" t="s">
        <v>68</v>
      </c>
      <c r="E481" s="262" t="s">
        <v>211</v>
      </c>
      <c r="F481" s="263" t="s">
        <v>10</v>
      </c>
      <c r="G481" s="264" t="s">
        <v>735</v>
      </c>
      <c r="H481" s="2" t="s">
        <v>16</v>
      </c>
      <c r="I481" s="435">
        <v>65880</v>
      </c>
      <c r="J481" s="435">
        <v>65880</v>
      </c>
    </row>
    <row r="482" spans="1:10" ht="31.5" x14ac:dyDescent="0.25">
      <c r="A482" s="3" t="s">
        <v>75</v>
      </c>
      <c r="B482" s="6" t="s">
        <v>813</v>
      </c>
      <c r="C482" s="34">
        <v>10</v>
      </c>
      <c r="D482" s="35" t="s">
        <v>68</v>
      </c>
      <c r="E482" s="262" t="s">
        <v>211</v>
      </c>
      <c r="F482" s="263" t="s">
        <v>10</v>
      </c>
      <c r="G482" s="264" t="s">
        <v>388</v>
      </c>
      <c r="H482" s="2"/>
      <c r="I482" s="433">
        <f>SUM(I483)</f>
        <v>599262</v>
      </c>
      <c r="J482" s="433">
        <f>SUM(J483)</f>
        <v>599262</v>
      </c>
    </row>
    <row r="483" spans="1:10" ht="63" x14ac:dyDescent="0.25">
      <c r="A483" s="84" t="s">
        <v>76</v>
      </c>
      <c r="B483" s="6" t="s">
        <v>813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388</v>
      </c>
      <c r="H483" s="2" t="s">
        <v>13</v>
      </c>
      <c r="I483" s="435">
        <v>599262</v>
      </c>
      <c r="J483" s="435">
        <v>599262</v>
      </c>
    </row>
    <row r="484" spans="1:10" s="37" customFormat="1" ht="63" x14ac:dyDescent="0.25">
      <c r="A484" s="61" t="s">
        <v>160</v>
      </c>
      <c r="B484" s="347" t="s">
        <v>813</v>
      </c>
      <c r="C484" s="35">
        <v>10</v>
      </c>
      <c r="D484" s="35" t="s">
        <v>68</v>
      </c>
      <c r="E484" s="262" t="s">
        <v>182</v>
      </c>
      <c r="F484" s="263" t="s">
        <v>383</v>
      </c>
      <c r="G484" s="264" t="s">
        <v>384</v>
      </c>
      <c r="H484" s="36"/>
      <c r="I484" s="436">
        <f t="shared" ref="I484:J486" si="43">SUM(I485)</f>
        <v>2000</v>
      </c>
      <c r="J484" s="436">
        <f t="shared" si="43"/>
        <v>2000</v>
      </c>
    </row>
    <row r="485" spans="1:10" s="37" customFormat="1" ht="47.25" x14ac:dyDescent="0.25">
      <c r="A485" s="3" t="s">
        <v>475</v>
      </c>
      <c r="B485" s="347" t="s">
        <v>813</v>
      </c>
      <c r="C485" s="35">
        <v>10</v>
      </c>
      <c r="D485" s="35" t="s">
        <v>68</v>
      </c>
      <c r="E485" s="262" t="s">
        <v>182</v>
      </c>
      <c r="F485" s="263" t="s">
        <v>10</v>
      </c>
      <c r="G485" s="264" t="s">
        <v>384</v>
      </c>
      <c r="H485" s="36"/>
      <c r="I485" s="436">
        <f t="shared" si="43"/>
        <v>2000</v>
      </c>
      <c r="J485" s="436">
        <f t="shared" si="43"/>
        <v>2000</v>
      </c>
    </row>
    <row r="486" spans="1:10" s="37" customFormat="1" ht="19.5" customHeight="1" x14ac:dyDescent="0.25">
      <c r="A486" s="629" t="s">
        <v>487</v>
      </c>
      <c r="B486" s="287" t="s">
        <v>813</v>
      </c>
      <c r="C486" s="35">
        <v>10</v>
      </c>
      <c r="D486" s="35" t="s">
        <v>68</v>
      </c>
      <c r="E486" s="262" t="s">
        <v>182</v>
      </c>
      <c r="F486" s="263" t="s">
        <v>10</v>
      </c>
      <c r="G486" s="264" t="s">
        <v>486</v>
      </c>
      <c r="H486" s="36"/>
      <c r="I486" s="436">
        <f t="shared" si="43"/>
        <v>2000</v>
      </c>
      <c r="J486" s="436">
        <f t="shared" si="43"/>
        <v>2000</v>
      </c>
    </row>
    <row r="487" spans="1:10" s="37" customFormat="1" ht="31.5" x14ac:dyDescent="0.25">
      <c r="A487" s="621" t="s">
        <v>537</v>
      </c>
      <c r="B487" s="287" t="s">
        <v>813</v>
      </c>
      <c r="C487" s="35">
        <v>10</v>
      </c>
      <c r="D487" s="35" t="s">
        <v>68</v>
      </c>
      <c r="E487" s="262" t="s">
        <v>182</v>
      </c>
      <c r="F487" s="263" t="s">
        <v>10</v>
      </c>
      <c r="G487" s="264" t="s">
        <v>486</v>
      </c>
      <c r="H487" s="36" t="s">
        <v>16</v>
      </c>
      <c r="I487" s="437">
        <v>2000</v>
      </c>
      <c r="J487" s="437">
        <v>2000</v>
      </c>
    </row>
    <row r="488" spans="1:10" ht="78.75" x14ac:dyDescent="0.25">
      <c r="A488" s="103" t="s">
        <v>111</v>
      </c>
      <c r="B488" s="53" t="s">
        <v>813</v>
      </c>
      <c r="C488" s="34">
        <v>10</v>
      </c>
      <c r="D488" s="35" t="s">
        <v>68</v>
      </c>
      <c r="E488" s="262" t="s">
        <v>210</v>
      </c>
      <c r="F488" s="263" t="s">
        <v>383</v>
      </c>
      <c r="G488" s="264" t="s">
        <v>384</v>
      </c>
      <c r="H488" s="2"/>
      <c r="I488" s="433">
        <f t="shared" ref="I488:J490" si="44">SUM(I489)</f>
        <v>10000</v>
      </c>
      <c r="J488" s="433">
        <f t="shared" si="44"/>
        <v>10000</v>
      </c>
    </row>
    <row r="489" spans="1:10" ht="47.25" x14ac:dyDescent="0.25">
      <c r="A489" s="103" t="s">
        <v>391</v>
      </c>
      <c r="B489" s="53" t="s">
        <v>813</v>
      </c>
      <c r="C489" s="34">
        <v>10</v>
      </c>
      <c r="D489" s="35" t="s">
        <v>68</v>
      </c>
      <c r="E489" s="262" t="s">
        <v>210</v>
      </c>
      <c r="F489" s="263" t="s">
        <v>10</v>
      </c>
      <c r="G489" s="264" t="s">
        <v>384</v>
      </c>
      <c r="H489" s="2"/>
      <c r="I489" s="433">
        <f t="shared" si="44"/>
        <v>10000</v>
      </c>
      <c r="J489" s="433">
        <f t="shared" si="44"/>
        <v>10000</v>
      </c>
    </row>
    <row r="490" spans="1:10" ht="31.5" x14ac:dyDescent="0.25">
      <c r="A490" s="615" t="s">
        <v>102</v>
      </c>
      <c r="B490" s="53" t="s">
        <v>813</v>
      </c>
      <c r="C490" s="34">
        <v>10</v>
      </c>
      <c r="D490" s="35" t="s">
        <v>68</v>
      </c>
      <c r="E490" s="262" t="s">
        <v>210</v>
      </c>
      <c r="F490" s="263" t="s">
        <v>10</v>
      </c>
      <c r="G490" s="264" t="s">
        <v>393</v>
      </c>
      <c r="H490" s="2"/>
      <c r="I490" s="433">
        <f t="shared" si="44"/>
        <v>10000</v>
      </c>
      <c r="J490" s="433">
        <f t="shared" si="44"/>
        <v>10000</v>
      </c>
    </row>
    <row r="491" spans="1:10" ht="31.5" x14ac:dyDescent="0.25">
      <c r="A491" s="616" t="s">
        <v>537</v>
      </c>
      <c r="B491" s="6" t="s">
        <v>813</v>
      </c>
      <c r="C491" s="34">
        <v>10</v>
      </c>
      <c r="D491" s="35" t="s">
        <v>68</v>
      </c>
      <c r="E491" s="262" t="s">
        <v>210</v>
      </c>
      <c r="F491" s="263" t="s">
        <v>10</v>
      </c>
      <c r="G491" s="264" t="s">
        <v>393</v>
      </c>
      <c r="H491" s="2" t="s">
        <v>16</v>
      </c>
      <c r="I491" s="434">
        <v>10000</v>
      </c>
      <c r="J491" s="434">
        <v>10000</v>
      </c>
    </row>
    <row r="492" spans="1:10" ht="15.75" x14ac:dyDescent="0.25">
      <c r="A492" s="466" t="s">
        <v>618</v>
      </c>
      <c r="B492" s="467"/>
      <c r="C492" s="467"/>
      <c r="D492" s="468"/>
      <c r="E492" s="468"/>
      <c r="F492" s="469"/>
      <c r="G492" s="470"/>
      <c r="H492" s="470"/>
      <c r="I492" s="495">
        <v>3889758</v>
      </c>
      <c r="J492" s="494">
        <v>7782048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9"/>
  <sheetViews>
    <sheetView topLeftCell="A251" zoomScaleNormal="100" workbookViewId="0">
      <selection activeCell="A194" sqref="A194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4" customWidth="1"/>
    <col min="7" max="7" width="9" customWidth="1"/>
    <col min="8" max="8" width="5.5703125" customWidth="1"/>
  </cols>
  <sheetData>
    <row r="1" spans="1:8" x14ac:dyDescent="0.25">
      <c r="B1" s="689" t="s">
        <v>899</v>
      </c>
      <c r="C1" s="689"/>
      <c r="D1" s="689"/>
      <c r="E1" s="689"/>
      <c r="F1" s="689"/>
    </row>
    <row r="2" spans="1:8" x14ac:dyDescent="0.25">
      <c r="B2" s="689" t="s">
        <v>93</v>
      </c>
      <c r="C2" s="689"/>
      <c r="D2" s="689"/>
      <c r="E2" s="689"/>
      <c r="F2" s="689"/>
    </row>
    <row r="3" spans="1:8" x14ac:dyDescent="0.25">
      <c r="B3" s="689" t="s">
        <v>94</v>
      </c>
      <c r="C3" s="689"/>
      <c r="D3" s="689"/>
      <c r="E3" s="689"/>
      <c r="F3" s="689"/>
    </row>
    <row r="4" spans="1:8" x14ac:dyDescent="0.25">
      <c r="B4" s="370" t="s">
        <v>95</v>
      </c>
      <c r="C4" s="370"/>
      <c r="D4" s="370"/>
      <c r="E4" s="370"/>
      <c r="F4" s="487"/>
      <c r="G4" s="126"/>
      <c r="H4" s="126"/>
    </row>
    <row r="5" spans="1:8" x14ac:dyDescent="0.25">
      <c r="B5" s="370" t="s">
        <v>858</v>
      </c>
      <c r="C5" s="370"/>
      <c r="D5" s="370"/>
      <c r="E5" s="370"/>
      <c r="F5" s="487"/>
      <c r="G5" s="126"/>
      <c r="H5" s="126"/>
    </row>
    <row r="6" spans="1:8" x14ac:dyDescent="0.25">
      <c r="B6" s="368" t="s">
        <v>859</v>
      </c>
      <c r="C6" s="368"/>
      <c r="D6" s="368"/>
      <c r="E6" s="368"/>
      <c r="F6" s="488"/>
    </row>
    <row r="7" spans="1:8" x14ac:dyDescent="0.25">
      <c r="B7" s="4" t="s">
        <v>860</v>
      </c>
      <c r="C7" s="4"/>
      <c r="D7" s="4"/>
      <c r="E7" s="4"/>
      <c r="F7" s="489"/>
    </row>
    <row r="8" spans="1:8" x14ac:dyDescent="0.25">
      <c r="B8" s="632"/>
      <c r="C8" s="4"/>
      <c r="D8" s="4"/>
      <c r="E8" s="4"/>
      <c r="F8" s="489"/>
    </row>
    <row r="9" spans="1:8" s="545" customFormat="1" x14ac:dyDescent="0.25">
      <c r="B9" s="544"/>
      <c r="C9" s="544"/>
      <c r="D9" s="544"/>
      <c r="E9" s="544"/>
      <c r="F9" s="489"/>
    </row>
    <row r="10" spans="1:8" ht="18.75" customHeight="1" x14ac:dyDescent="0.25">
      <c r="A10" s="678" t="s">
        <v>241</v>
      </c>
      <c r="B10" s="678"/>
      <c r="C10" s="678"/>
      <c r="D10" s="678"/>
      <c r="E10" s="678"/>
      <c r="F10" s="678"/>
    </row>
    <row r="11" spans="1:8" ht="18.75" customHeight="1" x14ac:dyDescent="0.25">
      <c r="A11" s="678" t="s">
        <v>242</v>
      </c>
      <c r="B11" s="678"/>
      <c r="C11" s="678"/>
      <c r="D11" s="678"/>
      <c r="E11" s="678"/>
      <c r="F11" s="678"/>
    </row>
    <row r="12" spans="1:8" ht="18.75" customHeight="1" x14ac:dyDescent="0.25">
      <c r="A12" s="678" t="s">
        <v>243</v>
      </c>
      <c r="B12" s="678"/>
      <c r="C12" s="678"/>
      <c r="D12" s="678"/>
      <c r="E12" s="678"/>
      <c r="F12" s="678"/>
    </row>
    <row r="13" spans="1:8" ht="18.75" customHeight="1" x14ac:dyDescent="0.25">
      <c r="A13" s="678" t="s">
        <v>863</v>
      </c>
      <c r="B13" s="678"/>
      <c r="C13" s="678"/>
      <c r="D13" s="678"/>
      <c r="E13" s="678"/>
      <c r="F13" s="678"/>
    </row>
    <row r="14" spans="1:8" ht="15.75" x14ac:dyDescent="0.25">
      <c r="B14" s="359"/>
      <c r="C14" s="359"/>
      <c r="D14" s="359"/>
      <c r="E14" s="359"/>
      <c r="F14" s="496" t="s">
        <v>512</v>
      </c>
    </row>
    <row r="15" spans="1:8" ht="45.75" customHeight="1" x14ac:dyDescent="0.25">
      <c r="A15" s="50" t="s">
        <v>0</v>
      </c>
      <c r="B15" s="686" t="s">
        <v>3</v>
      </c>
      <c r="C15" s="687"/>
      <c r="D15" s="688"/>
      <c r="E15" s="50" t="s">
        <v>4</v>
      </c>
      <c r="F15" s="381" t="s">
        <v>244</v>
      </c>
    </row>
    <row r="16" spans="1:8" ht="15.75" x14ac:dyDescent="0.25">
      <c r="A16" s="471" t="s">
        <v>662</v>
      </c>
      <c r="B16" s="456"/>
      <c r="C16" s="472"/>
      <c r="D16" s="473"/>
      <c r="E16" s="460"/>
      <c r="F16" s="448">
        <f>SUM(F17+F384)</f>
        <v>468516122</v>
      </c>
    </row>
    <row r="17" spans="1:6" ht="21.75" customHeight="1" x14ac:dyDescent="0.25">
      <c r="A17" s="483" t="s">
        <v>656</v>
      </c>
      <c r="B17" s="474"/>
      <c r="C17" s="475"/>
      <c r="D17" s="476"/>
      <c r="E17" s="477"/>
      <c r="F17" s="490">
        <f>SUM(F18+F65+F113+F230+F238+F243+F271+F292+F297+F306+F325+F336+F353+F366+F375)</f>
        <v>440538719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SUM(F19+F40+F54)</f>
        <v>41420227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21045852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SUM(F21+F34+F38+F24+F26+F28+F30+F32)</f>
        <v>21045852</v>
      </c>
    </row>
    <row r="21" spans="1:6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</row>
    <row r="22" spans="1:6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SUM(прил5!H498)</f>
        <v>3150</v>
      </c>
    </row>
    <row r="23" spans="1:6" ht="16.5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SUM(прил5!H499)</f>
        <v>569700</v>
      </c>
    </row>
    <row r="24" spans="1:6" ht="33.75" customHeight="1" x14ac:dyDescent="0.25">
      <c r="A24" s="27" t="s">
        <v>630</v>
      </c>
      <c r="B24" s="117" t="s">
        <v>224</v>
      </c>
      <c r="C24" s="209" t="s">
        <v>474</v>
      </c>
      <c r="D24" s="115" t="s">
        <v>629</v>
      </c>
      <c r="E24" s="141"/>
      <c r="F24" s="432">
        <f>SUM(F25)</f>
        <v>45000</v>
      </c>
    </row>
    <row r="25" spans="1:6" ht="34.5" customHeight="1" x14ac:dyDescent="0.25">
      <c r="A25" s="89" t="s">
        <v>537</v>
      </c>
      <c r="B25" s="125" t="s">
        <v>224</v>
      </c>
      <c r="C25" s="210" t="s">
        <v>474</v>
      </c>
      <c r="D25" s="122" t="s">
        <v>629</v>
      </c>
      <c r="E25" s="128" t="s">
        <v>16</v>
      </c>
      <c r="F25" s="435">
        <f>SUM(прил5!H422)</f>
        <v>45000</v>
      </c>
    </row>
    <row r="26" spans="1:6" s="659" customFormat="1" ht="47.25" x14ac:dyDescent="0.25">
      <c r="A26" s="665" t="s">
        <v>927</v>
      </c>
      <c r="B26" s="220" t="s">
        <v>224</v>
      </c>
      <c r="C26" s="221" t="s">
        <v>10</v>
      </c>
      <c r="D26" s="222" t="s">
        <v>913</v>
      </c>
      <c r="E26" s="28"/>
      <c r="F26" s="432">
        <f>SUM(F27)</f>
        <v>1800000</v>
      </c>
    </row>
    <row r="27" spans="1:6" s="659" customFormat="1" ht="31.5" x14ac:dyDescent="0.25">
      <c r="A27" s="621" t="s">
        <v>537</v>
      </c>
      <c r="B27" s="223" t="s">
        <v>224</v>
      </c>
      <c r="C27" s="224" t="s">
        <v>10</v>
      </c>
      <c r="D27" s="225" t="s">
        <v>913</v>
      </c>
      <c r="E27" s="2" t="s">
        <v>16</v>
      </c>
      <c r="F27" s="435">
        <f>SUM(прил5!H424)</f>
        <v>1800000</v>
      </c>
    </row>
    <row r="28" spans="1:6" s="659" customFormat="1" ht="47.25" x14ac:dyDescent="0.25">
      <c r="A28" s="665" t="s">
        <v>928</v>
      </c>
      <c r="B28" s="220" t="s">
        <v>224</v>
      </c>
      <c r="C28" s="221" t="s">
        <v>10</v>
      </c>
      <c r="D28" s="222" t="s">
        <v>914</v>
      </c>
      <c r="E28" s="28"/>
      <c r="F28" s="432">
        <f>SUM(F29)</f>
        <v>1681032</v>
      </c>
    </row>
    <row r="29" spans="1:6" s="659" customFormat="1" ht="31.5" x14ac:dyDescent="0.25">
      <c r="A29" s="621" t="s">
        <v>537</v>
      </c>
      <c r="B29" s="223" t="s">
        <v>224</v>
      </c>
      <c r="C29" s="224" t="s">
        <v>10</v>
      </c>
      <c r="D29" s="225" t="s">
        <v>914</v>
      </c>
      <c r="E29" s="2" t="s">
        <v>16</v>
      </c>
      <c r="F29" s="435">
        <f>SUM(прил5!H426)</f>
        <v>1681032</v>
      </c>
    </row>
    <row r="30" spans="1:6" s="659" customFormat="1" ht="47.25" x14ac:dyDescent="0.25">
      <c r="A30" s="665" t="s">
        <v>925</v>
      </c>
      <c r="B30" s="220" t="s">
        <v>224</v>
      </c>
      <c r="C30" s="221" t="s">
        <v>10</v>
      </c>
      <c r="D30" s="222" t="s">
        <v>915</v>
      </c>
      <c r="E30" s="28"/>
      <c r="F30" s="432">
        <f>SUM(F31)</f>
        <v>2127605</v>
      </c>
    </row>
    <row r="31" spans="1:6" s="659" customFormat="1" ht="31.5" x14ac:dyDescent="0.25">
      <c r="A31" s="621" t="s">
        <v>537</v>
      </c>
      <c r="B31" s="223" t="s">
        <v>224</v>
      </c>
      <c r="C31" s="224" t="s">
        <v>10</v>
      </c>
      <c r="D31" s="225" t="s">
        <v>915</v>
      </c>
      <c r="E31" s="2" t="s">
        <v>16</v>
      </c>
      <c r="F31" s="435">
        <f>SUM(прил5!H428)</f>
        <v>2127605</v>
      </c>
    </row>
    <row r="32" spans="1:6" s="659" customFormat="1" ht="47.25" x14ac:dyDescent="0.25">
      <c r="A32" s="665" t="s">
        <v>926</v>
      </c>
      <c r="B32" s="220" t="s">
        <v>224</v>
      </c>
      <c r="C32" s="221" t="s">
        <v>10</v>
      </c>
      <c r="D32" s="222" t="s">
        <v>916</v>
      </c>
      <c r="E32" s="28"/>
      <c r="F32" s="432">
        <f>SUM(F33)</f>
        <v>1120688</v>
      </c>
    </row>
    <row r="33" spans="1:6" s="659" customFormat="1" ht="34.5" customHeight="1" x14ac:dyDescent="0.25">
      <c r="A33" s="616" t="s">
        <v>537</v>
      </c>
      <c r="B33" s="223" t="s">
        <v>224</v>
      </c>
      <c r="C33" s="224" t="s">
        <v>10</v>
      </c>
      <c r="D33" s="225" t="s">
        <v>916</v>
      </c>
      <c r="E33" s="2" t="s">
        <v>16</v>
      </c>
      <c r="F33" s="435">
        <f>SUM(прил5!H430)</f>
        <v>1120688</v>
      </c>
    </row>
    <row r="34" spans="1:6" ht="32.25" customHeight="1" x14ac:dyDescent="0.25">
      <c r="A34" s="27" t="s">
        <v>84</v>
      </c>
      <c r="B34" s="323" t="s">
        <v>224</v>
      </c>
      <c r="C34" s="324" t="s">
        <v>10</v>
      </c>
      <c r="D34" s="115" t="s">
        <v>415</v>
      </c>
      <c r="E34" s="141"/>
      <c r="F34" s="432">
        <f>SUM(F35:F37)</f>
        <v>13698677</v>
      </c>
    </row>
    <row r="35" spans="1:6" ht="50.25" customHeight="1" x14ac:dyDescent="0.25">
      <c r="A35" s="54" t="s">
        <v>76</v>
      </c>
      <c r="B35" s="325" t="s">
        <v>224</v>
      </c>
      <c r="C35" s="326" t="s">
        <v>10</v>
      </c>
      <c r="D35" s="122" t="s">
        <v>415</v>
      </c>
      <c r="E35" s="128" t="s">
        <v>13</v>
      </c>
      <c r="F35" s="435">
        <f>SUM(прил5!H432)</f>
        <v>12786179</v>
      </c>
    </row>
    <row r="36" spans="1:6" ht="30.75" customHeight="1" x14ac:dyDescent="0.25">
      <c r="A36" s="54" t="s">
        <v>537</v>
      </c>
      <c r="B36" s="325" t="s">
        <v>224</v>
      </c>
      <c r="C36" s="326" t="s">
        <v>10</v>
      </c>
      <c r="D36" s="122" t="s">
        <v>415</v>
      </c>
      <c r="E36" s="128" t="s">
        <v>16</v>
      </c>
      <c r="F36" s="435">
        <f>SUM(прил5!H433)</f>
        <v>880434</v>
      </c>
    </row>
    <row r="37" spans="1:6" ht="16.5" customHeight="1" x14ac:dyDescent="0.25">
      <c r="A37" s="54" t="s">
        <v>18</v>
      </c>
      <c r="B37" s="325" t="s">
        <v>224</v>
      </c>
      <c r="C37" s="326" t="s">
        <v>10</v>
      </c>
      <c r="D37" s="122" t="s">
        <v>415</v>
      </c>
      <c r="E37" s="128" t="s">
        <v>17</v>
      </c>
      <c r="F37" s="435">
        <f>SUM(прил5!H434)</f>
        <v>32064</v>
      </c>
    </row>
    <row r="38" spans="1:6" ht="19.5" customHeight="1" x14ac:dyDescent="0.25">
      <c r="A38" s="27" t="s">
        <v>100</v>
      </c>
      <c r="B38" s="323" t="s">
        <v>224</v>
      </c>
      <c r="C38" s="324" t="s">
        <v>10</v>
      </c>
      <c r="D38" s="115" t="s">
        <v>406</v>
      </c>
      <c r="E38" s="141"/>
      <c r="F38" s="432">
        <f>SUM(F39)</f>
        <v>0</v>
      </c>
    </row>
    <row r="39" spans="1:6" ht="16.5" customHeight="1" x14ac:dyDescent="0.25">
      <c r="A39" s="54" t="s">
        <v>537</v>
      </c>
      <c r="B39" s="325" t="s">
        <v>224</v>
      </c>
      <c r="C39" s="326" t="s">
        <v>10</v>
      </c>
      <c r="D39" s="122" t="s">
        <v>406</v>
      </c>
      <c r="E39" s="128" t="s">
        <v>16</v>
      </c>
      <c r="F39" s="435">
        <f>SUM(прил5!H436)</f>
        <v>0</v>
      </c>
    </row>
    <row r="40" spans="1:6" ht="35.25" customHeight="1" x14ac:dyDescent="0.25">
      <c r="A40" s="142" t="s">
        <v>157</v>
      </c>
      <c r="B40" s="322" t="s">
        <v>465</v>
      </c>
      <c r="C40" s="248" t="s">
        <v>383</v>
      </c>
      <c r="D40" s="144" t="s">
        <v>384</v>
      </c>
      <c r="E40" s="145"/>
      <c r="F40" s="492">
        <f>SUM(F41+F49)</f>
        <v>13394396</v>
      </c>
    </row>
    <row r="41" spans="1:6" ht="18" customHeight="1" x14ac:dyDescent="0.25">
      <c r="A41" s="314" t="s">
        <v>466</v>
      </c>
      <c r="B41" s="315" t="s">
        <v>225</v>
      </c>
      <c r="C41" s="316" t="s">
        <v>10</v>
      </c>
      <c r="D41" s="317" t="s">
        <v>384</v>
      </c>
      <c r="E41" s="318"/>
      <c r="F41" s="433">
        <f>SUM(F42+F45)</f>
        <v>13183260</v>
      </c>
    </row>
    <row r="42" spans="1:6" ht="35.25" customHeight="1" x14ac:dyDescent="0.25">
      <c r="A42" s="27" t="s">
        <v>162</v>
      </c>
      <c r="B42" s="117" t="s">
        <v>225</v>
      </c>
      <c r="C42" s="209" t="s">
        <v>474</v>
      </c>
      <c r="D42" s="115" t="s">
        <v>476</v>
      </c>
      <c r="E42" s="141"/>
      <c r="F42" s="432">
        <f>SUM(F43:F44)</f>
        <v>491627</v>
      </c>
    </row>
    <row r="43" spans="1:6" ht="31.5" customHeight="1" x14ac:dyDescent="0.25">
      <c r="A43" s="54" t="s">
        <v>537</v>
      </c>
      <c r="B43" s="125" t="s">
        <v>225</v>
      </c>
      <c r="C43" s="210" t="s">
        <v>474</v>
      </c>
      <c r="D43" s="122" t="s">
        <v>476</v>
      </c>
      <c r="E43" s="128" t="s">
        <v>16</v>
      </c>
      <c r="F43" s="435">
        <f>SUM(прил5!H503)</f>
        <v>2548</v>
      </c>
    </row>
    <row r="44" spans="1:6" ht="16.5" customHeight="1" x14ac:dyDescent="0.25">
      <c r="A44" s="54" t="s">
        <v>40</v>
      </c>
      <c r="B44" s="125" t="s">
        <v>225</v>
      </c>
      <c r="C44" s="210" t="s">
        <v>474</v>
      </c>
      <c r="D44" s="122" t="s">
        <v>476</v>
      </c>
      <c r="E44" s="128" t="s">
        <v>39</v>
      </c>
      <c r="F44" s="435">
        <f>SUM(прил5!H504)</f>
        <v>489079</v>
      </c>
    </row>
    <row r="45" spans="1:6" ht="33" customHeight="1" x14ac:dyDescent="0.25">
      <c r="A45" s="27" t="s">
        <v>84</v>
      </c>
      <c r="B45" s="323" t="s">
        <v>225</v>
      </c>
      <c r="C45" s="324" t="s">
        <v>10</v>
      </c>
      <c r="D45" s="115" t="s">
        <v>415</v>
      </c>
      <c r="E45" s="141"/>
      <c r="F45" s="432">
        <f>SUM(F46:F48)</f>
        <v>12691633</v>
      </c>
    </row>
    <row r="46" spans="1:6" ht="47.25" customHeight="1" x14ac:dyDescent="0.25">
      <c r="A46" s="54" t="s">
        <v>76</v>
      </c>
      <c r="B46" s="325" t="s">
        <v>225</v>
      </c>
      <c r="C46" s="326" t="s">
        <v>10</v>
      </c>
      <c r="D46" s="122" t="s">
        <v>415</v>
      </c>
      <c r="E46" s="128" t="s">
        <v>13</v>
      </c>
      <c r="F46" s="435">
        <f>SUM(прил5!H440)</f>
        <v>12027043</v>
      </c>
    </row>
    <row r="47" spans="1:6" ht="33" customHeight="1" x14ac:dyDescent="0.25">
      <c r="A47" s="54" t="s">
        <v>537</v>
      </c>
      <c r="B47" s="325" t="s">
        <v>225</v>
      </c>
      <c r="C47" s="326" t="s">
        <v>10</v>
      </c>
      <c r="D47" s="122" t="s">
        <v>415</v>
      </c>
      <c r="E47" s="128" t="s">
        <v>16</v>
      </c>
      <c r="F47" s="435">
        <f>SUM(прил5!H441)</f>
        <v>655744</v>
      </c>
    </row>
    <row r="48" spans="1:6" ht="18" customHeight="1" x14ac:dyDescent="0.25">
      <c r="A48" s="54" t="s">
        <v>18</v>
      </c>
      <c r="B48" s="325" t="s">
        <v>225</v>
      </c>
      <c r="C48" s="326" t="s">
        <v>10</v>
      </c>
      <c r="D48" s="122" t="s">
        <v>415</v>
      </c>
      <c r="E48" s="128" t="s">
        <v>17</v>
      </c>
      <c r="F48" s="435">
        <f>SUM(прил5!H442)</f>
        <v>8846</v>
      </c>
    </row>
    <row r="49" spans="1:6" ht="18" customHeight="1" x14ac:dyDescent="0.25">
      <c r="A49" s="314" t="s">
        <v>591</v>
      </c>
      <c r="B49" s="389" t="s">
        <v>225</v>
      </c>
      <c r="C49" s="390" t="s">
        <v>12</v>
      </c>
      <c r="D49" s="317" t="s">
        <v>384</v>
      </c>
      <c r="E49" s="318"/>
      <c r="F49" s="433">
        <f>SUM(F50+F52)</f>
        <v>211136</v>
      </c>
    </row>
    <row r="50" spans="1:6" ht="33.75" customHeight="1" x14ac:dyDescent="0.25">
      <c r="A50" s="27" t="s">
        <v>590</v>
      </c>
      <c r="B50" s="323" t="s">
        <v>225</v>
      </c>
      <c r="C50" s="324" t="s">
        <v>12</v>
      </c>
      <c r="D50" s="115" t="s">
        <v>589</v>
      </c>
      <c r="E50" s="141"/>
      <c r="F50" s="432">
        <f>SUM(F51)</f>
        <v>160000</v>
      </c>
    </row>
    <row r="51" spans="1:6" ht="18" customHeight="1" x14ac:dyDescent="0.25">
      <c r="A51" s="54" t="s">
        <v>21</v>
      </c>
      <c r="B51" s="325" t="s">
        <v>225</v>
      </c>
      <c r="C51" s="326" t="s">
        <v>12</v>
      </c>
      <c r="D51" s="122" t="s">
        <v>589</v>
      </c>
      <c r="E51" s="128" t="s">
        <v>66</v>
      </c>
      <c r="F51" s="435">
        <f>SUM(прил5!H463)</f>
        <v>160000</v>
      </c>
    </row>
    <row r="52" spans="1:6" ht="31.5" customHeight="1" x14ac:dyDescent="0.25">
      <c r="A52" s="27" t="s">
        <v>439</v>
      </c>
      <c r="B52" s="323" t="s">
        <v>225</v>
      </c>
      <c r="C52" s="324" t="s">
        <v>12</v>
      </c>
      <c r="D52" s="115" t="s">
        <v>438</v>
      </c>
      <c r="E52" s="141"/>
      <c r="F52" s="432">
        <f>SUM(F53)</f>
        <v>51136</v>
      </c>
    </row>
    <row r="53" spans="1:6" ht="16.5" customHeight="1" x14ac:dyDescent="0.25">
      <c r="A53" s="54" t="s">
        <v>21</v>
      </c>
      <c r="B53" s="325" t="s">
        <v>225</v>
      </c>
      <c r="C53" s="326" t="s">
        <v>12</v>
      </c>
      <c r="D53" s="122" t="s">
        <v>438</v>
      </c>
      <c r="E53" s="128" t="s">
        <v>66</v>
      </c>
      <c r="F53" s="435">
        <f>SUM(прил5!H109)</f>
        <v>51136</v>
      </c>
    </row>
    <row r="54" spans="1:6" s="43" customFormat="1" ht="49.5" customHeight="1" x14ac:dyDescent="0.25">
      <c r="A54" s="152" t="s">
        <v>159</v>
      </c>
      <c r="B54" s="153" t="s">
        <v>227</v>
      </c>
      <c r="C54" s="161" t="s">
        <v>383</v>
      </c>
      <c r="D54" s="149" t="s">
        <v>384</v>
      </c>
      <c r="E54" s="147"/>
      <c r="F54" s="492">
        <f>SUM(F55+F58)</f>
        <v>6979979</v>
      </c>
    </row>
    <row r="55" spans="1:6" s="43" customFormat="1" ht="64.5" customHeight="1" x14ac:dyDescent="0.25">
      <c r="A55" s="327" t="s">
        <v>473</v>
      </c>
      <c r="B55" s="331" t="s">
        <v>227</v>
      </c>
      <c r="C55" s="332" t="s">
        <v>10</v>
      </c>
      <c r="D55" s="330" t="s">
        <v>384</v>
      </c>
      <c r="E55" s="321"/>
      <c r="F55" s="433">
        <f>SUM(F56)</f>
        <v>1193609</v>
      </c>
    </row>
    <row r="56" spans="1:6" s="43" customFormat="1" ht="33" customHeight="1" x14ac:dyDescent="0.25">
      <c r="A56" s="75" t="s">
        <v>75</v>
      </c>
      <c r="B56" s="333" t="s">
        <v>227</v>
      </c>
      <c r="C56" s="334" t="s">
        <v>474</v>
      </c>
      <c r="D56" s="151" t="s">
        <v>388</v>
      </c>
      <c r="E56" s="30"/>
      <c r="F56" s="432">
        <f>SUM(F57:F57)</f>
        <v>1193609</v>
      </c>
    </row>
    <row r="57" spans="1:6" s="43" customFormat="1" ht="49.5" customHeight="1" x14ac:dyDescent="0.25">
      <c r="A57" s="76" t="s">
        <v>76</v>
      </c>
      <c r="B57" s="335" t="s">
        <v>227</v>
      </c>
      <c r="C57" s="336" t="s">
        <v>474</v>
      </c>
      <c r="D57" s="148" t="s">
        <v>388</v>
      </c>
      <c r="E57" s="53">
        <v>100</v>
      </c>
      <c r="F57" s="435">
        <f>SUM(прил5!H467)</f>
        <v>1193609</v>
      </c>
    </row>
    <row r="58" spans="1:6" s="43" customFormat="1" ht="49.5" customHeight="1" x14ac:dyDescent="0.25">
      <c r="A58" s="327" t="s">
        <v>470</v>
      </c>
      <c r="B58" s="328" t="s">
        <v>227</v>
      </c>
      <c r="C58" s="329" t="s">
        <v>12</v>
      </c>
      <c r="D58" s="330" t="s">
        <v>384</v>
      </c>
      <c r="E58" s="321"/>
      <c r="F58" s="433">
        <f>SUM(F59+F61)</f>
        <v>5786370</v>
      </c>
    </row>
    <row r="59" spans="1:6" s="43" customFormat="1" ht="49.5" customHeight="1" x14ac:dyDescent="0.25">
      <c r="A59" s="75" t="s">
        <v>86</v>
      </c>
      <c r="B59" s="333" t="s">
        <v>227</v>
      </c>
      <c r="C59" s="334" t="s">
        <v>471</v>
      </c>
      <c r="D59" s="151" t="s">
        <v>472</v>
      </c>
      <c r="E59" s="30"/>
      <c r="F59" s="432">
        <f>SUM(F60)</f>
        <v>59958</v>
      </c>
    </row>
    <row r="60" spans="1:6" s="43" customFormat="1" ht="49.5" customHeight="1" x14ac:dyDescent="0.25">
      <c r="A60" s="76" t="s">
        <v>76</v>
      </c>
      <c r="B60" s="335" t="s">
        <v>227</v>
      </c>
      <c r="C60" s="336" t="s">
        <v>471</v>
      </c>
      <c r="D60" s="148" t="s">
        <v>472</v>
      </c>
      <c r="E60" s="53">
        <v>100</v>
      </c>
      <c r="F60" s="435">
        <f>SUM(прил5!H470)</f>
        <v>59958</v>
      </c>
    </row>
    <row r="61" spans="1:6" s="43" customFormat="1" ht="33" customHeight="1" x14ac:dyDescent="0.25">
      <c r="A61" s="75" t="s">
        <v>84</v>
      </c>
      <c r="B61" s="333" t="s">
        <v>227</v>
      </c>
      <c r="C61" s="334" t="s">
        <v>471</v>
      </c>
      <c r="D61" s="151" t="s">
        <v>415</v>
      </c>
      <c r="E61" s="30"/>
      <c r="F61" s="432">
        <f>SUM(F62:F64)</f>
        <v>5726412</v>
      </c>
    </row>
    <row r="62" spans="1:6" s="43" customFormat="1" ht="49.5" customHeight="1" x14ac:dyDescent="0.25">
      <c r="A62" s="76" t="s">
        <v>76</v>
      </c>
      <c r="B62" s="335" t="s">
        <v>227</v>
      </c>
      <c r="C62" s="336" t="s">
        <v>471</v>
      </c>
      <c r="D62" s="148" t="s">
        <v>415</v>
      </c>
      <c r="E62" s="53">
        <v>100</v>
      </c>
      <c r="F62" s="435">
        <f>SUM(прил5!H472)</f>
        <v>5557190</v>
      </c>
    </row>
    <row r="63" spans="1:6" s="43" customFormat="1" ht="30.75" customHeight="1" x14ac:dyDescent="0.25">
      <c r="A63" s="76" t="s">
        <v>537</v>
      </c>
      <c r="B63" s="335" t="s">
        <v>227</v>
      </c>
      <c r="C63" s="336" t="s">
        <v>471</v>
      </c>
      <c r="D63" s="148" t="s">
        <v>415</v>
      </c>
      <c r="E63" s="53">
        <v>200</v>
      </c>
      <c r="F63" s="435">
        <f>SUM(прил5!H473)</f>
        <v>169022</v>
      </c>
    </row>
    <row r="64" spans="1:6" s="43" customFormat="1" ht="18" customHeight="1" x14ac:dyDescent="0.25">
      <c r="A64" s="76" t="s">
        <v>18</v>
      </c>
      <c r="B64" s="335" t="s">
        <v>227</v>
      </c>
      <c r="C64" s="336" t="s">
        <v>471</v>
      </c>
      <c r="D64" s="148" t="s">
        <v>415</v>
      </c>
      <c r="E64" s="53">
        <v>800</v>
      </c>
      <c r="F64" s="435">
        <f>SUM(прил5!H474)</f>
        <v>200</v>
      </c>
    </row>
    <row r="65" spans="1:6" s="43" customFormat="1" ht="34.5" customHeight="1" x14ac:dyDescent="0.25">
      <c r="A65" s="58" t="s">
        <v>110</v>
      </c>
      <c r="B65" s="154" t="s">
        <v>180</v>
      </c>
      <c r="C65" s="249" t="s">
        <v>383</v>
      </c>
      <c r="D65" s="155" t="s">
        <v>384</v>
      </c>
      <c r="E65" s="39"/>
      <c r="F65" s="485">
        <f>SUM(F66+F76+F102)</f>
        <v>59052203</v>
      </c>
    </row>
    <row r="66" spans="1:6" s="43" customFormat="1" ht="48.75" customHeight="1" x14ac:dyDescent="0.25">
      <c r="A66" s="142" t="s">
        <v>122</v>
      </c>
      <c r="B66" s="153" t="s">
        <v>211</v>
      </c>
      <c r="C66" s="161" t="s">
        <v>383</v>
      </c>
      <c r="D66" s="149" t="s">
        <v>384</v>
      </c>
      <c r="E66" s="147"/>
      <c r="F66" s="492">
        <f>SUM(F67)</f>
        <v>3946262</v>
      </c>
    </row>
    <row r="67" spans="1:6" s="43" customFormat="1" ht="48.75" customHeight="1" x14ac:dyDescent="0.25">
      <c r="A67" s="314" t="s">
        <v>407</v>
      </c>
      <c r="B67" s="328" t="s">
        <v>211</v>
      </c>
      <c r="C67" s="329" t="s">
        <v>10</v>
      </c>
      <c r="D67" s="330" t="s">
        <v>384</v>
      </c>
      <c r="E67" s="321"/>
      <c r="F67" s="433">
        <f>SUM(+F68+F74+F71)</f>
        <v>3946262</v>
      </c>
    </row>
    <row r="68" spans="1:6" s="43" customFormat="1" ht="33" customHeight="1" x14ac:dyDescent="0.25">
      <c r="A68" s="27" t="s">
        <v>91</v>
      </c>
      <c r="B68" s="123" t="s">
        <v>211</v>
      </c>
      <c r="C68" s="159" t="s">
        <v>10</v>
      </c>
      <c r="D68" s="151" t="s">
        <v>485</v>
      </c>
      <c r="E68" s="30"/>
      <c r="F68" s="432">
        <f>SUM(F69:F70)</f>
        <v>2677600</v>
      </c>
    </row>
    <row r="69" spans="1:6" s="43" customFormat="1" ht="48.75" customHeight="1" x14ac:dyDescent="0.25">
      <c r="A69" s="54" t="s">
        <v>76</v>
      </c>
      <c r="B69" s="124" t="s">
        <v>211</v>
      </c>
      <c r="C69" s="156" t="s">
        <v>10</v>
      </c>
      <c r="D69" s="148" t="s">
        <v>485</v>
      </c>
      <c r="E69" s="53">
        <v>100</v>
      </c>
      <c r="F69" s="435">
        <f>SUM(прил5!H586)</f>
        <v>2467600</v>
      </c>
    </row>
    <row r="70" spans="1:6" s="43" customFormat="1" ht="33" customHeight="1" x14ac:dyDescent="0.25">
      <c r="A70" s="54" t="s">
        <v>537</v>
      </c>
      <c r="B70" s="124" t="s">
        <v>211</v>
      </c>
      <c r="C70" s="156" t="s">
        <v>10</v>
      </c>
      <c r="D70" s="148" t="s">
        <v>485</v>
      </c>
      <c r="E70" s="53">
        <v>200</v>
      </c>
      <c r="F70" s="435">
        <f>SUM(прил5!H587)</f>
        <v>210000</v>
      </c>
    </row>
    <row r="71" spans="1:6" s="43" customFormat="1" ht="47.25" customHeight="1" x14ac:dyDescent="0.25">
      <c r="A71" s="99" t="s">
        <v>736</v>
      </c>
      <c r="B71" s="265" t="s">
        <v>211</v>
      </c>
      <c r="C71" s="266" t="s">
        <v>10</v>
      </c>
      <c r="D71" s="267" t="s">
        <v>735</v>
      </c>
      <c r="E71" s="28"/>
      <c r="F71" s="432">
        <f>SUM(F72:F73)</f>
        <v>669400</v>
      </c>
    </row>
    <row r="72" spans="1:6" s="43" customFormat="1" ht="48" customHeight="1" x14ac:dyDescent="0.25">
      <c r="A72" s="101" t="s">
        <v>76</v>
      </c>
      <c r="B72" s="262" t="s">
        <v>211</v>
      </c>
      <c r="C72" s="263" t="s">
        <v>10</v>
      </c>
      <c r="D72" s="264" t="s">
        <v>735</v>
      </c>
      <c r="E72" s="2" t="s">
        <v>13</v>
      </c>
      <c r="F72" s="435">
        <f>SUM(прил5!H589)</f>
        <v>603520</v>
      </c>
    </row>
    <row r="73" spans="1:6" s="43" customFormat="1" ht="32.25" customHeight="1" x14ac:dyDescent="0.25">
      <c r="A73" s="110" t="s">
        <v>537</v>
      </c>
      <c r="B73" s="262" t="s">
        <v>211</v>
      </c>
      <c r="C73" s="263" t="s">
        <v>10</v>
      </c>
      <c r="D73" s="264" t="s">
        <v>735</v>
      </c>
      <c r="E73" s="2" t="s">
        <v>16</v>
      </c>
      <c r="F73" s="435">
        <f>SUM(прил5!H590)</f>
        <v>65880</v>
      </c>
    </row>
    <row r="74" spans="1:6" s="43" customFormat="1" ht="33.75" customHeight="1" x14ac:dyDescent="0.25">
      <c r="A74" s="75" t="s">
        <v>75</v>
      </c>
      <c r="B74" s="123" t="s">
        <v>211</v>
      </c>
      <c r="C74" s="159" t="s">
        <v>10</v>
      </c>
      <c r="D74" s="151" t="s">
        <v>388</v>
      </c>
      <c r="E74" s="30"/>
      <c r="F74" s="432">
        <f>SUM(F75)</f>
        <v>599262</v>
      </c>
    </row>
    <row r="75" spans="1:6" s="43" customFormat="1" ht="51.75" customHeight="1" x14ac:dyDescent="0.25">
      <c r="A75" s="54" t="s">
        <v>76</v>
      </c>
      <c r="B75" s="124" t="s">
        <v>211</v>
      </c>
      <c r="C75" s="156" t="s">
        <v>10</v>
      </c>
      <c r="D75" s="148" t="s">
        <v>388</v>
      </c>
      <c r="E75" s="53">
        <v>100</v>
      </c>
      <c r="F75" s="435">
        <f>SUM(прил5!H592)</f>
        <v>599262</v>
      </c>
    </row>
    <row r="76" spans="1:6" s="43" customFormat="1" ht="48" customHeight="1" x14ac:dyDescent="0.25">
      <c r="A76" s="142" t="s">
        <v>160</v>
      </c>
      <c r="B76" s="153" t="s">
        <v>182</v>
      </c>
      <c r="C76" s="161" t="s">
        <v>383</v>
      </c>
      <c r="D76" s="149" t="s">
        <v>384</v>
      </c>
      <c r="E76" s="147"/>
      <c r="F76" s="492">
        <f>SUM(F77)</f>
        <v>45032700</v>
      </c>
    </row>
    <row r="77" spans="1:6" s="43" customFormat="1" ht="48" customHeight="1" x14ac:dyDescent="0.25">
      <c r="A77" s="314" t="s">
        <v>475</v>
      </c>
      <c r="B77" s="328" t="s">
        <v>182</v>
      </c>
      <c r="C77" s="329" t="s">
        <v>10</v>
      </c>
      <c r="D77" s="330" t="s">
        <v>384</v>
      </c>
      <c r="E77" s="321"/>
      <c r="F77" s="433">
        <f>SUM(F78+F80+F83+F86+F89+F98+F100+F94+F96+F92)</f>
        <v>45032700</v>
      </c>
    </row>
    <row r="78" spans="1:6" s="43" customFormat="1" ht="16.5" customHeight="1" x14ac:dyDescent="0.25">
      <c r="A78" s="27" t="s">
        <v>551</v>
      </c>
      <c r="B78" s="123" t="s">
        <v>182</v>
      </c>
      <c r="C78" s="159" t="s">
        <v>10</v>
      </c>
      <c r="D78" s="151" t="s">
        <v>478</v>
      </c>
      <c r="E78" s="30"/>
      <c r="F78" s="432">
        <f>SUM(F79)</f>
        <v>1389456</v>
      </c>
    </row>
    <row r="79" spans="1:6" s="43" customFormat="1" ht="16.5" customHeight="1" x14ac:dyDescent="0.25">
      <c r="A79" s="54" t="s">
        <v>40</v>
      </c>
      <c r="B79" s="124" t="s">
        <v>182</v>
      </c>
      <c r="C79" s="156" t="s">
        <v>10</v>
      </c>
      <c r="D79" s="148" t="s">
        <v>478</v>
      </c>
      <c r="E79" s="53" t="s">
        <v>39</v>
      </c>
      <c r="F79" s="435">
        <f>SUM(прил5!H557)</f>
        <v>1389456</v>
      </c>
    </row>
    <row r="80" spans="1:6" s="43" customFormat="1" ht="33" customHeight="1" x14ac:dyDescent="0.25">
      <c r="A80" s="27" t="s">
        <v>87</v>
      </c>
      <c r="B80" s="123" t="s">
        <v>182</v>
      </c>
      <c r="C80" s="159" t="s">
        <v>10</v>
      </c>
      <c r="D80" s="151" t="s">
        <v>479</v>
      </c>
      <c r="E80" s="30"/>
      <c r="F80" s="432">
        <f>SUM(F81:F82)</f>
        <v>45070</v>
      </c>
    </row>
    <row r="81" spans="1:6" s="43" customFormat="1" ht="30.75" customHeight="1" x14ac:dyDescent="0.25">
      <c r="A81" s="54" t="s">
        <v>537</v>
      </c>
      <c r="B81" s="124" t="s">
        <v>182</v>
      </c>
      <c r="C81" s="156" t="s">
        <v>10</v>
      </c>
      <c r="D81" s="148" t="s">
        <v>479</v>
      </c>
      <c r="E81" s="53" t="s">
        <v>16</v>
      </c>
      <c r="F81" s="435">
        <f>SUM(прил5!H509)</f>
        <v>640</v>
      </c>
    </row>
    <row r="82" spans="1:6" s="43" customFormat="1" ht="16.5" customHeight="1" x14ac:dyDescent="0.25">
      <c r="A82" s="54" t="s">
        <v>40</v>
      </c>
      <c r="B82" s="124" t="s">
        <v>182</v>
      </c>
      <c r="C82" s="156" t="s">
        <v>10</v>
      </c>
      <c r="D82" s="148" t="s">
        <v>479</v>
      </c>
      <c r="E82" s="53" t="s">
        <v>39</v>
      </c>
      <c r="F82" s="435">
        <f>SUM(прил5!H510)</f>
        <v>44430</v>
      </c>
    </row>
    <row r="83" spans="1:6" s="43" customFormat="1" ht="31.5" customHeight="1" x14ac:dyDescent="0.25">
      <c r="A83" s="27" t="s">
        <v>88</v>
      </c>
      <c r="B83" s="123" t="s">
        <v>182</v>
      </c>
      <c r="C83" s="159" t="s">
        <v>10</v>
      </c>
      <c r="D83" s="151" t="s">
        <v>480</v>
      </c>
      <c r="E83" s="30"/>
      <c r="F83" s="432">
        <f>SUM(F84:F85)</f>
        <v>170185</v>
      </c>
    </row>
    <row r="84" spans="1:6" s="43" customFormat="1" ht="33" customHeight="1" x14ac:dyDescent="0.25">
      <c r="A84" s="54" t="s">
        <v>537</v>
      </c>
      <c r="B84" s="124" t="s">
        <v>182</v>
      </c>
      <c r="C84" s="156" t="s">
        <v>10</v>
      </c>
      <c r="D84" s="148" t="s">
        <v>480</v>
      </c>
      <c r="E84" s="53" t="s">
        <v>16</v>
      </c>
      <c r="F84" s="435">
        <f>SUM(прил5!H512)</f>
        <v>2100</v>
      </c>
    </row>
    <row r="85" spans="1:6" s="43" customFormat="1" ht="17.25" customHeight="1" x14ac:dyDescent="0.25">
      <c r="A85" s="54" t="s">
        <v>40</v>
      </c>
      <c r="B85" s="124" t="s">
        <v>182</v>
      </c>
      <c r="C85" s="156" t="s">
        <v>10</v>
      </c>
      <c r="D85" s="148" t="s">
        <v>480</v>
      </c>
      <c r="E85" s="53" t="s">
        <v>39</v>
      </c>
      <c r="F85" s="435">
        <f>SUM(прил5!H513)</f>
        <v>168085</v>
      </c>
    </row>
    <row r="86" spans="1:6" s="43" customFormat="1" ht="15.75" customHeight="1" x14ac:dyDescent="0.25">
      <c r="A86" s="27" t="s">
        <v>89</v>
      </c>
      <c r="B86" s="123" t="s">
        <v>182</v>
      </c>
      <c r="C86" s="159" t="s">
        <v>10</v>
      </c>
      <c r="D86" s="151" t="s">
        <v>481</v>
      </c>
      <c r="E86" s="30"/>
      <c r="F86" s="432">
        <f>SUM(F87:F88)</f>
        <v>3559174</v>
      </c>
    </row>
    <row r="87" spans="1:6" s="43" customFormat="1" ht="30.75" customHeight="1" x14ac:dyDescent="0.25">
      <c r="A87" s="54" t="s">
        <v>537</v>
      </c>
      <c r="B87" s="124" t="s">
        <v>182</v>
      </c>
      <c r="C87" s="156" t="s">
        <v>10</v>
      </c>
      <c r="D87" s="148" t="s">
        <v>481</v>
      </c>
      <c r="E87" s="53" t="s">
        <v>16</v>
      </c>
      <c r="F87" s="435">
        <f>SUM(прил5!H515)</f>
        <v>34400</v>
      </c>
    </row>
    <row r="88" spans="1:6" s="43" customFormat="1" ht="17.25" customHeight="1" x14ac:dyDescent="0.25">
      <c r="A88" s="54" t="s">
        <v>40</v>
      </c>
      <c r="B88" s="124" t="s">
        <v>182</v>
      </c>
      <c r="C88" s="156" t="s">
        <v>10</v>
      </c>
      <c r="D88" s="148" t="s">
        <v>481</v>
      </c>
      <c r="E88" s="53" t="s">
        <v>39</v>
      </c>
      <c r="F88" s="435">
        <f>SUM(прил5!H516)</f>
        <v>3524774</v>
      </c>
    </row>
    <row r="89" spans="1:6" s="43" customFormat="1" ht="16.5" customHeight="1" x14ac:dyDescent="0.25">
      <c r="A89" s="27" t="s">
        <v>90</v>
      </c>
      <c r="B89" s="123" t="s">
        <v>182</v>
      </c>
      <c r="C89" s="159" t="s">
        <v>10</v>
      </c>
      <c r="D89" s="151" t="s">
        <v>482</v>
      </c>
      <c r="E89" s="30"/>
      <c r="F89" s="432">
        <f>SUM(F90:F91)</f>
        <v>305950</v>
      </c>
    </row>
    <row r="90" spans="1:6" s="43" customFormat="1" ht="31.5" customHeight="1" x14ac:dyDescent="0.25">
      <c r="A90" s="54" t="s">
        <v>537</v>
      </c>
      <c r="B90" s="124" t="s">
        <v>182</v>
      </c>
      <c r="C90" s="156" t="s">
        <v>10</v>
      </c>
      <c r="D90" s="148" t="s">
        <v>482</v>
      </c>
      <c r="E90" s="53" t="s">
        <v>16</v>
      </c>
      <c r="F90" s="435">
        <f>SUM(прил5!H518)</f>
        <v>3850</v>
      </c>
    </row>
    <row r="91" spans="1:6" s="43" customFormat="1" ht="17.25" customHeight="1" x14ac:dyDescent="0.25">
      <c r="A91" s="54" t="s">
        <v>40</v>
      </c>
      <c r="B91" s="124" t="s">
        <v>182</v>
      </c>
      <c r="C91" s="156" t="s">
        <v>10</v>
      </c>
      <c r="D91" s="148" t="s">
        <v>482</v>
      </c>
      <c r="E91" s="53" t="s">
        <v>39</v>
      </c>
      <c r="F91" s="435">
        <f>SUM(прил5!H519)</f>
        <v>302100</v>
      </c>
    </row>
    <row r="92" spans="1:6" s="43" customFormat="1" ht="32.25" hidden="1" customHeight="1" x14ac:dyDescent="0.25">
      <c r="A92" s="99" t="s">
        <v>751</v>
      </c>
      <c r="B92" s="220" t="s">
        <v>182</v>
      </c>
      <c r="C92" s="221" t="s">
        <v>10</v>
      </c>
      <c r="D92" s="267" t="s">
        <v>752</v>
      </c>
      <c r="E92" s="31"/>
      <c r="F92" s="432">
        <f>SUM(F93)</f>
        <v>0</v>
      </c>
    </row>
    <row r="93" spans="1:6" s="43" customFormat="1" ht="17.25" hidden="1" customHeight="1" x14ac:dyDescent="0.25">
      <c r="A93" s="3" t="s">
        <v>40</v>
      </c>
      <c r="B93" s="223" t="s">
        <v>182</v>
      </c>
      <c r="C93" s="224" t="s">
        <v>10</v>
      </c>
      <c r="D93" s="264" t="s">
        <v>752</v>
      </c>
      <c r="E93" s="271" t="s">
        <v>39</v>
      </c>
      <c r="F93" s="435">
        <f>SUM(прил5!H559)</f>
        <v>0</v>
      </c>
    </row>
    <row r="94" spans="1:6" s="43" customFormat="1" ht="17.25" customHeight="1" x14ac:dyDescent="0.25">
      <c r="A94" s="99" t="s">
        <v>733</v>
      </c>
      <c r="B94" s="220" t="s">
        <v>182</v>
      </c>
      <c r="C94" s="221" t="s">
        <v>10</v>
      </c>
      <c r="D94" s="267" t="s">
        <v>732</v>
      </c>
      <c r="E94" s="31"/>
      <c r="F94" s="432">
        <f>SUM(F95)</f>
        <v>36313656</v>
      </c>
    </row>
    <row r="95" spans="1:6" s="43" customFormat="1" ht="17.25" customHeight="1" x14ac:dyDescent="0.25">
      <c r="A95" s="3" t="s">
        <v>40</v>
      </c>
      <c r="B95" s="223" t="s">
        <v>182</v>
      </c>
      <c r="C95" s="224" t="s">
        <v>10</v>
      </c>
      <c r="D95" s="264" t="s">
        <v>732</v>
      </c>
      <c r="E95" s="271" t="s">
        <v>39</v>
      </c>
      <c r="F95" s="435">
        <f>SUM(прил5!H561)</f>
        <v>36313656</v>
      </c>
    </row>
    <row r="96" spans="1:6" s="43" customFormat="1" ht="31.5" customHeight="1" x14ac:dyDescent="0.25">
      <c r="A96" s="99" t="s">
        <v>734</v>
      </c>
      <c r="B96" s="220" t="s">
        <v>182</v>
      </c>
      <c r="C96" s="221" t="s">
        <v>10</v>
      </c>
      <c r="D96" s="267" t="s">
        <v>731</v>
      </c>
      <c r="E96" s="31"/>
      <c r="F96" s="432">
        <f>SUM(F97)</f>
        <v>708219</v>
      </c>
    </row>
    <row r="97" spans="1:6" s="43" customFormat="1" ht="30.75" customHeight="1" x14ac:dyDescent="0.25">
      <c r="A97" s="110" t="s">
        <v>537</v>
      </c>
      <c r="B97" s="223" t="s">
        <v>182</v>
      </c>
      <c r="C97" s="224" t="s">
        <v>10</v>
      </c>
      <c r="D97" s="264" t="s">
        <v>731</v>
      </c>
      <c r="E97" s="271" t="s">
        <v>16</v>
      </c>
      <c r="F97" s="435">
        <f>SUM(прил5!H563)</f>
        <v>708219</v>
      </c>
    </row>
    <row r="98" spans="1:6" s="43" customFormat="1" ht="17.25" customHeight="1" x14ac:dyDescent="0.25">
      <c r="A98" s="27" t="s">
        <v>161</v>
      </c>
      <c r="B98" s="123" t="s">
        <v>182</v>
      </c>
      <c r="C98" s="159" t="s">
        <v>10</v>
      </c>
      <c r="D98" s="151" t="s">
        <v>621</v>
      </c>
      <c r="E98" s="30"/>
      <c r="F98" s="432">
        <f>SUM(F99)</f>
        <v>2538990</v>
      </c>
    </row>
    <row r="99" spans="1:6" s="43" customFormat="1" ht="17.25" customHeight="1" x14ac:dyDescent="0.25">
      <c r="A99" s="54" t="s">
        <v>40</v>
      </c>
      <c r="B99" s="124" t="s">
        <v>182</v>
      </c>
      <c r="C99" s="156" t="s">
        <v>10</v>
      </c>
      <c r="D99" s="148" t="s">
        <v>621</v>
      </c>
      <c r="E99" s="53">
        <v>300</v>
      </c>
      <c r="F99" s="435">
        <f>SUM(прил5!H492)</f>
        <v>2538990</v>
      </c>
    </row>
    <row r="100" spans="1:6" s="43" customFormat="1" ht="15.75" customHeight="1" x14ac:dyDescent="0.25">
      <c r="A100" s="27" t="s">
        <v>487</v>
      </c>
      <c r="B100" s="123" t="s">
        <v>182</v>
      </c>
      <c r="C100" s="159" t="s">
        <v>10</v>
      </c>
      <c r="D100" s="151" t="s">
        <v>486</v>
      </c>
      <c r="E100" s="30"/>
      <c r="F100" s="432">
        <f>SUM(F101)</f>
        <v>2000</v>
      </c>
    </row>
    <row r="101" spans="1:6" s="43" customFormat="1" ht="31.5" customHeight="1" x14ac:dyDescent="0.25">
      <c r="A101" s="54" t="s">
        <v>537</v>
      </c>
      <c r="B101" s="124" t="s">
        <v>182</v>
      </c>
      <c r="C101" s="156" t="s">
        <v>10</v>
      </c>
      <c r="D101" s="148" t="s">
        <v>486</v>
      </c>
      <c r="E101" s="53">
        <v>200</v>
      </c>
      <c r="F101" s="435">
        <f>SUM(прил5!H596)</f>
        <v>2000</v>
      </c>
    </row>
    <row r="102" spans="1:6" s="43" customFormat="1" ht="66" customHeight="1" x14ac:dyDescent="0.25">
      <c r="A102" s="142" t="s">
        <v>166</v>
      </c>
      <c r="B102" s="153" t="s">
        <v>210</v>
      </c>
      <c r="C102" s="161" t="s">
        <v>383</v>
      </c>
      <c r="D102" s="149" t="s">
        <v>384</v>
      </c>
      <c r="E102" s="147"/>
      <c r="F102" s="492">
        <f>SUM(F103+F110)</f>
        <v>10073241</v>
      </c>
    </row>
    <row r="103" spans="1:6" s="43" customFormat="1" ht="46.5" customHeight="1" x14ac:dyDescent="0.25">
      <c r="A103" s="314" t="s">
        <v>391</v>
      </c>
      <c r="B103" s="328" t="s">
        <v>210</v>
      </c>
      <c r="C103" s="329" t="s">
        <v>10</v>
      </c>
      <c r="D103" s="330" t="s">
        <v>384</v>
      </c>
      <c r="E103" s="321"/>
      <c r="F103" s="433">
        <f>SUM(F104+F106+F108)</f>
        <v>5989043</v>
      </c>
    </row>
    <row r="104" spans="1:6" s="43" customFormat="1" ht="51" customHeight="1" x14ac:dyDescent="0.25">
      <c r="A104" s="27" t="s">
        <v>77</v>
      </c>
      <c r="B104" s="123" t="s">
        <v>210</v>
      </c>
      <c r="C104" s="159" t="s">
        <v>10</v>
      </c>
      <c r="D104" s="151" t="s">
        <v>392</v>
      </c>
      <c r="E104" s="30"/>
      <c r="F104" s="432">
        <f>SUM(F105)</f>
        <v>1004100</v>
      </c>
    </row>
    <row r="105" spans="1:6" s="43" customFormat="1" ht="48" customHeight="1" x14ac:dyDescent="0.25">
      <c r="A105" s="54" t="s">
        <v>76</v>
      </c>
      <c r="B105" s="124" t="s">
        <v>210</v>
      </c>
      <c r="C105" s="156" t="s">
        <v>10</v>
      </c>
      <c r="D105" s="148" t="s">
        <v>392</v>
      </c>
      <c r="E105" s="53">
        <v>100</v>
      </c>
      <c r="F105" s="435">
        <f>SUM(прил5!H41)</f>
        <v>1004100</v>
      </c>
    </row>
    <row r="106" spans="1:6" s="43" customFormat="1" ht="32.25" customHeight="1" x14ac:dyDescent="0.25">
      <c r="A106" s="27" t="s">
        <v>365</v>
      </c>
      <c r="B106" s="123" t="s">
        <v>210</v>
      </c>
      <c r="C106" s="159" t="s">
        <v>10</v>
      </c>
      <c r="D106" s="151" t="s">
        <v>483</v>
      </c>
      <c r="E106" s="30"/>
      <c r="F106" s="432">
        <f>SUM(F107:F107)</f>
        <v>4963943</v>
      </c>
    </row>
    <row r="107" spans="1:6" s="43" customFormat="1" ht="17.25" customHeight="1" x14ac:dyDescent="0.25">
      <c r="A107" s="54" t="s">
        <v>40</v>
      </c>
      <c r="B107" s="124" t="s">
        <v>210</v>
      </c>
      <c r="C107" s="156" t="s">
        <v>10</v>
      </c>
      <c r="D107" s="148" t="s">
        <v>483</v>
      </c>
      <c r="E107" s="53">
        <v>300</v>
      </c>
      <c r="F107" s="435">
        <f>SUM(прил5!H567)</f>
        <v>4963943</v>
      </c>
    </row>
    <row r="108" spans="1:6" s="43" customFormat="1" ht="33.75" customHeight="1" x14ac:dyDescent="0.25">
      <c r="A108" s="27" t="s">
        <v>102</v>
      </c>
      <c r="B108" s="123" t="s">
        <v>210</v>
      </c>
      <c r="C108" s="159" t="s">
        <v>10</v>
      </c>
      <c r="D108" s="151" t="s">
        <v>393</v>
      </c>
      <c r="E108" s="30"/>
      <c r="F108" s="432">
        <f>SUM(F109)</f>
        <v>21000</v>
      </c>
    </row>
    <row r="109" spans="1:6" s="43" customFormat="1" ht="32.25" customHeight="1" x14ac:dyDescent="0.25">
      <c r="A109" s="54" t="s">
        <v>537</v>
      </c>
      <c r="B109" s="124" t="s">
        <v>210</v>
      </c>
      <c r="C109" s="156" t="s">
        <v>10</v>
      </c>
      <c r="D109" s="148" t="s">
        <v>393</v>
      </c>
      <c r="E109" s="53">
        <v>200</v>
      </c>
      <c r="F109" s="435">
        <f>SUM(прил5!H43+прил5!H388+прил5!H600)</f>
        <v>21000</v>
      </c>
    </row>
    <row r="110" spans="1:6" s="43" customFormat="1" ht="33" customHeight="1" x14ac:dyDescent="0.25">
      <c r="A110" s="314" t="s">
        <v>908</v>
      </c>
      <c r="B110" s="328" t="s">
        <v>210</v>
      </c>
      <c r="C110" s="329" t="s">
        <v>12</v>
      </c>
      <c r="D110" s="330" t="s">
        <v>384</v>
      </c>
      <c r="E110" s="321"/>
      <c r="F110" s="433">
        <f>SUM(F111)</f>
        <v>4084198</v>
      </c>
    </row>
    <row r="111" spans="1:6" s="43" customFormat="1" ht="51" customHeight="1" x14ac:dyDescent="0.25">
      <c r="A111" s="27" t="s">
        <v>909</v>
      </c>
      <c r="B111" s="123" t="s">
        <v>210</v>
      </c>
      <c r="C111" s="159" t="s">
        <v>12</v>
      </c>
      <c r="D111" s="151" t="s">
        <v>910</v>
      </c>
      <c r="E111" s="30"/>
      <c r="F111" s="432">
        <f>SUM(F112)</f>
        <v>4084198</v>
      </c>
    </row>
    <row r="112" spans="1:6" s="43" customFormat="1" ht="19.5" customHeight="1" x14ac:dyDescent="0.25">
      <c r="A112" s="54" t="s">
        <v>40</v>
      </c>
      <c r="B112" s="124" t="s">
        <v>210</v>
      </c>
      <c r="C112" s="156" t="s">
        <v>12</v>
      </c>
      <c r="D112" s="148" t="s">
        <v>910</v>
      </c>
      <c r="E112" s="53">
        <v>100</v>
      </c>
      <c r="F112" s="435">
        <f>SUM(прил5!H570)</f>
        <v>4084198</v>
      </c>
    </row>
    <row r="113" spans="1:6" s="43" customFormat="1" ht="31.5" x14ac:dyDescent="0.25">
      <c r="A113" s="130" t="s">
        <v>362</v>
      </c>
      <c r="B113" s="154" t="s">
        <v>441</v>
      </c>
      <c r="C113" s="249" t="s">
        <v>383</v>
      </c>
      <c r="D113" s="155" t="s">
        <v>384</v>
      </c>
      <c r="E113" s="39"/>
      <c r="F113" s="485">
        <f>SUM(F114+F200+F214+F218)</f>
        <v>308927365</v>
      </c>
    </row>
    <row r="114" spans="1:6" s="43" customFormat="1" ht="47.25" x14ac:dyDescent="0.25">
      <c r="A114" s="146" t="s">
        <v>238</v>
      </c>
      <c r="B114" s="153" t="s">
        <v>215</v>
      </c>
      <c r="C114" s="161" t="s">
        <v>383</v>
      </c>
      <c r="D114" s="149" t="s">
        <v>384</v>
      </c>
      <c r="E114" s="147"/>
      <c r="F114" s="492">
        <f>SUM(F115+F140+F191+F197+F194)</f>
        <v>285283288</v>
      </c>
    </row>
    <row r="115" spans="1:6" s="43" customFormat="1" ht="16.5" customHeight="1" x14ac:dyDescent="0.25">
      <c r="A115" s="327" t="s">
        <v>442</v>
      </c>
      <c r="B115" s="328" t="s">
        <v>215</v>
      </c>
      <c r="C115" s="329" t="s">
        <v>10</v>
      </c>
      <c r="D115" s="330" t="s">
        <v>384</v>
      </c>
      <c r="E115" s="321"/>
      <c r="F115" s="433">
        <f>SUM(F116+F118+F123+F125+F128+F134+F138+F121+F130+F132)</f>
        <v>39482779</v>
      </c>
    </row>
    <row r="116" spans="1:6" s="43" customFormat="1" ht="18" customHeight="1" x14ac:dyDescent="0.25">
      <c r="A116" s="75" t="s">
        <v>165</v>
      </c>
      <c r="B116" s="123" t="s">
        <v>215</v>
      </c>
      <c r="C116" s="159" t="s">
        <v>10</v>
      </c>
      <c r="D116" s="151" t="s">
        <v>484</v>
      </c>
      <c r="E116" s="30"/>
      <c r="F116" s="432">
        <f>SUM(F117:F117)</f>
        <v>1985092</v>
      </c>
    </row>
    <row r="117" spans="1:6" s="43" customFormat="1" ht="17.25" customHeight="1" x14ac:dyDescent="0.25">
      <c r="A117" s="76" t="s">
        <v>40</v>
      </c>
      <c r="B117" s="124" t="s">
        <v>215</v>
      </c>
      <c r="C117" s="156" t="s">
        <v>10</v>
      </c>
      <c r="D117" s="148" t="s">
        <v>484</v>
      </c>
      <c r="E117" s="53">
        <v>300</v>
      </c>
      <c r="F117" s="435">
        <f>SUM(прил5!H575)</f>
        <v>1985092</v>
      </c>
    </row>
    <row r="118" spans="1:6" s="43" customFormat="1" ht="94.5" x14ac:dyDescent="0.25">
      <c r="A118" s="150" t="s">
        <v>143</v>
      </c>
      <c r="B118" s="123" t="s">
        <v>215</v>
      </c>
      <c r="C118" s="159" t="s">
        <v>10</v>
      </c>
      <c r="D118" s="151" t="s">
        <v>444</v>
      </c>
      <c r="E118" s="30"/>
      <c r="F118" s="432">
        <f>SUM(F119:F120)</f>
        <v>18429532</v>
      </c>
    </row>
    <row r="119" spans="1:6" s="43" customFormat="1" ht="47.25" x14ac:dyDescent="0.25">
      <c r="A119" s="129" t="s">
        <v>76</v>
      </c>
      <c r="B119" s="124" t="s">
        <v>215</v>
      </c>
      <c r="C119" s="156" t="s">
        <v>10</v>
      </c>
      <c r="D119" s="148" t="s">
        <v>444</v>
      </c>
      <c r="E119" s="53">
        <v>100</v>
      </c>
      <c r="F119" s="435">
        <f>SUM(прил5!H253)</f>
        <v>18218061</v>
      </c>
    </row>
    <row r="120" spans="1:6" s="43" customFormat="1" ht="30.75" customHeight="1" x14ac:dyDescent="0.25">
      <c r="A120" s="76" t="s">
        <v>537</v>
      </c>
      <c r="B120" s="124" t="s">
        <v>215</v>
      </c>
      <c r="C120" s="156" t="s">
        <v>10</v>
      </c>
      <c r="D120" s="148" t="s">
        <v>444</v>
      </c>
      <c r="E120" s="53">
        <v>200</v>
      </c>
      <c r="F120" s="435">
        <f>SUM(прил5!H254)</f>
        <v>211471</v>
      </c>
    </row>
    <row r="121" spans="1:6" s="43" customFormat="1" ht="34.5" hidden="1" customHeight="1" x14ac:dyDescent="0.25">
      <c r="A121" s="75" t="s">
        <v>534</v>
      </c>
      <c r="B121" s="123" t="s">
        <v>215</v>
      </c>
      <c r="C121" s="159" t="s">
        <v>10</v>
      </c>
      <c r="D121" s="151" t="s">
        <v>533</v>
      </c>
      <c r="E121" s="30"/>
      <c r="F121" s="493">
        <f>SUM(F122)</f>
        <v>0</v>
      </c>
    </row>
    <row r="122" spans="1:6" s="43" customFormat="1" ht="30.75" hidden="1" customHeight="1" x14ac:dyDescent="0.25">
      <c r="A122" s="76" t="s">
        <v>537</v>
      </c>
      <c r="B122" s="124" t="s">
        <v>215</v>
      </c>
      <c r="C122" s="156" t="s">
        <v>10</v>
      </c>
      <c r="D122" s="148" t="s">
        <v>533</v>
      </c>
      <c r="E122" s="53">
        <v>200</v>
      </c>
      <c r="F122" s="435">
        <f>SUM(прил5!H256)</f>
        <v>0</v>
      </c>
    </row>
    <row r="123" spans="1:6" s="43" customFormat="1" ht="30.75" customHeight="1" x14ac:dyDescent="0.25">
      <c r="A123" s="75" t="s">
        <v>544</v>
      </c>
      <c r="B123" s="123" t="s">
        <v>215</v>
      </c>
      <c r="C123" s="159" t="s">
        <v>10</v>
      </c>
      <c r="D123" s="151" t="s">
        <v>543</v>
      </c>
      <c r="E123" s="30"/>
      <c r="F123" s="432">
        <f>SUM(F124)</f>
        <v>8466</v>
      </c>
    </row>
    <row r="124" spans="1:6" s="43" customFormat="1" ht="16.5" customHeight="1" x14ac:dyDescent="0.25">
      <c r="A124" s="76" t="s">
        <v>40</v>
      </c>
      <c r="B124" s="124" t="s">
        <v>215</v>
      </c>
      <c r="C124" s="156" t="s">
        <v>10</v>
      </c>
      <c r="D124" s="148" t="s">
        <v>543</v>
      </c>
      <c r="E124" s="53">
        <v>300</v>
      </c>
      <c r="F124" s="435">
        <f>SUM(прил5!H524)</f>
        <v>8466</v>
      </c>
    </row>
    <row r="125" spans="1:6" s="43" customFormat="1" ht="66" customHeight="1" x14ac:dyDescent="0.25">
      <c r="A125" s="75" t="s">
        <v>96</v>
      </c>
      <c r="B125" s="123" t="s">
        <v>215</v>
      </c>
      <c r="C125" s="159" t="s">
        <v>10</v>
      </c>
      <c r="D125" s="151" t="s">
        <v>477</v>
      </c>
      <c r="E125" s="30"/>
      <c r="F125" s="432">
        <f>SUM(F126:F127)</f>
        <v>1019070</v>
      </c>
    </row>
    <row r="126" spans="1:6" s="43" customFormat="1" ht="30.75" customHeight="1" x14ac:dyDescent="0.25">
      <c r="A126" s="76" t="s">
        <v>537</v>
      </c>
      <c r="B126" s="124" t="s">
        <v>215</v>
      </c>
      <c r="C126" s="156" t="s">
        <v>10</v>
      </c>
      <c r="D126" s="148" t="s">
        <v>477</v>
      </c>
      <c r="E126" s="53">
        <v>200</v>
      </c>
      <c r="F126" s="435">
        <f>SUM(прил5!H526)</f>
        <v>5070</v>
      </c>
    </row>
    <row r="127" spans="1:6" s="43" customFormat="1" ht="17.25" customHeight="1" x14ac:dyDescent="0.25">
      <c r="A127" s="76" t="s">
        <v>40</v>
      </c>
      <c r="B127" s="124" t="s">
        <v>215</v>
      </c>
      <c r="C127" s="156" t="s">
        <v>10</v>
      </c>
      <c r="D127" s="148" t="s">
        <v>477</v>
      </c>
      <c r="E127" s="53">
        <v>300</v>
      </c>
      <c r="F127" s="435">
        <f>SUM(прил5!H527)</f>
        <v>1014000</v>
      </c>
    </row>
    <row r="128" spans="1:6" s="43" customFormat="1" ht="31.5" customHeight="1" x14ac:dyDescent="0.25">
      <c r="A128" s="75" t="s">
        <v>446</v>
      </c>
      <c r="B128" s="123" t="s">
        <v>215</v>
      </c>
      <c r="C128" s="159" t="s">
        <v>10</v>
      </c>
      <c r="D128" s="151" t="s">
        <v>447</v>
      </c>
      <c r="E128" s="30"/>
      <c r="F128" s="432">
        <f>SUM(F129)</f>
        <v>67284</v>
      </c>
    </row>
    <row r="129" spans="1:6" s="43" customFormat="1" ht="30.75" customHeight="1" x14ac:dyDescent="0.25">
      <c r="A129" s="76" t="s">
        <v>537</v>
      </c>
      <c r="B129" s="124" t="s">
        <v>215</v>
      </c>
      <c r="C129" s="156" t="s">
        <v>10</v>
      </c>
      <c r="D129" s="148" t="s">
        <v>447</v>
      </c>
      <c r="E129" s="53">
        <v>200</v>
      </c>
      <c r="F129" s="435">
        <f>SUM(прил5!H529)</f>
        <v>67284</v>
      </c>
    </row>
    <row r="130" spans="1:6" s="43" customFormat="1" ht="63" x14ac:dyDescent="0.25">
      <c r="A130" s="574" t="s">
        <v>920</v>
      </c>
      <c r="B130" s="220" t="s">
        <v>215</v>
      </c>
      <c r="C130" s="221" t="s">
        <v>10</v>
      </c>
      <c r="D130" s="222" t="s">
        <v>911</v>
      </c>
      <c r="E130" s="28"/>
      <c r="F130" s="432">
        <f>SUM(F131)</f>
        <v>1629354</v>
      </c>
    </row>
    <row r="131" spans="1:6" s="43" customFormat="1" ht="31.5" x14ac:dyDescent="0.25">
      <c r="A131" s="110" t="s">
        <v>537</v>
      </c>
      <c r="B131" s="223" t="s">
        <v>215</v>
      </c>
      <c r="C131" s="224" t="s">
        <v>10</v>
      </c>
      <c r="D131" s="225" t="s">
        <v>911</v>
      </c>
      <c r="E131" s="2" t="s">
        <v>16</v>
      </c>
      <c r="F131" s="435">
        <f>SUM(прил5!H258)</f>
        <v>1629354</v>
      </c>
    </row>
    <row r="132" spans="1:6" s="43" customFormat="1" ht="63" x14ac:dyDescent="0.25">
      <c r="A132" s="574" t="s">
        <v>924</v>
      </c>
      <c r="B132" s="220" t="s">
        <v>215</v>
      </c>
      <c r="C132" s="221" t="s">
        <v>10</v>
      </c>
      <c r="D132" s="222" t="s">
        <v>912</v>
      </c>
      <c r="E132" s="28"/>
      <c r="F132" s="432">
        <f>SUM(F133)</f>
        <v>1086236</v>
      </c>
    </row>
    <row r="133" spans="1:6" s="43" customFormat="1" ht="31.5" x14ac:dyDescent="0.25">
      <c r="A133" s="110" t="s">
        <v>537</v>
      </c>
      <c r="B133" s="259" t="s">
        <v>215</v>
      </c>
      <c r="C133" s="260" t="s">
        <v>10</v>
      </c>
      <c r="D133" s="225" t="s">
        <v>912</v>
      </c>
      <c r="E133" s="44" t="s">
        <v>16</v>
      </c>
      <c r="F133" s="435">
        <f>SUM(прил5!H260)</f>
        <v>1086236</v>
      </c>
    </row>
    <row r="134" spans="1:6" s="43" customFormat="1" ht="33.75" customHeight="1" x14ac:dyDescent="0.25">
      <c r="A134" s="75" t="s">
        <v>84</v>
      </c>
      <c r="B134" s="123" t="s">
        <v>215</v>
      </c>
      <c r="C134" s="159" t="s">
        <v>10</v>
      </c>
      <c r="D134" s="151" t="s">
        <v>415</v>
      </c>
      <c r="E134" s="30"/>
      <c r="F134" s="432">
        <f>SUM(F135:F137)</f>
        <v>15257745</v>
      </c>
    </row>
    <row r="135" spans="1:6" s="43" customFormat="1" ht="48.75" customHeight="1" x14ac:dyDescent="0.25">
      <c r="A135" s="76" t="s">
        <v>76</v>
      </c>
      <c r="B135" s="124" t="s">
        <v>215</v>
      </c>
      <c r="C135" s="156" t="s">
        <v>10</v>
      </c>
      <c r="D135" s="148" t="s">
        <v>415</v>
      </c>
      <c r="E135" s="53">
        <v>100</v>
      </c>
      <c r="F135" s="435">
        <f>SUM(прил5!H262)</f>
        <v>6210585</v>
      </c>
    </row>
    <row r="136" spans="1:6" s="43" customFormat="1" ht="31.5" customHeight="1" x14ac:dyDescent="0.25">
      <c r="A136" s="76" t="s">
        <v>537</v>
      </c>
      <c r="B136" s="124" t="s">
        <v>215</v>
      </c>
      <c r="C136" s="156" t="s">
        <v>10</v>
      </c>
      <c r="D136" s="148" t="s">
        <v>415</v>
      </c>
      <c r="E136" s="53">
        <v>200</v>
      </c>
      <c r="F136" s="435">
        <f>SUM(прил5!H263)</f>
        <v>8505798</v>
      </c>
    </row>
    <row r="137" spans="1:6" s="43" customFormat="1" ht="17.25" customHeight="1" x14ac:dyDescent="0.25">
      <c r="A137" s="76" t="s">
        <v>18</v>
      </c>
      <c r="B137" s="124" t="s">
        <v>215</v>
      </c>
      <c r="C137" s="156" t="s">
        <v>10</v>
      </c>
      <c r="D137" s="148" t="s">
        <v>415</v>
      </c>
      <c r="E137" s="53">
        <v>800</v>
      </c>
      <c r="F137" s="435">
        <f>SUM(прил5!H264)</f>
        <v>541362</v>
      </c>
    </row>
    <row r="138" spans="1:6" s="43" customFormat="1" ht="34.5" hidden="1" customHeight="1" x14ac:dyDescent="0.25">
      <c r="A138" s="75" t="s">
        <v>628</v>
      </c>
      <c r="B138" s="123" t="s">
        <v>215</v>
      </c>
      <c r="C138" s="159" t="s">
        <v>10</v>
      </c>
      <c r="D138" s="151" t="s">
        <v>744</v>
      </c>
      <c r="E138" s="30"/>
      <c r="F138" s="432">
        <f>SUM(F139)</f>
        <v>0</v>
      </c>
    </row>
    <row r="139" spans="1:6" s="43" customFormat="1" ht="18" hidden="1" customHeight="1" x14ac:dyDescent="0.25">
      <c r="A139" s="76" t="s">
        <v>40</v>
      </c>
      <c r="B139" s="124" t="s">
        <v>215</v>
      </c>
      <c r="C139" s="156" t="s">
        <v>10</v>
      </c>
      <c r="D139" s="148" t="s">
        <v>744</v>
      </c>
      <c r="E139" s="53">
        <v>300</v>
      </c>
      <c r="F139" s="435">
        <f>SUM(прил5!H531)</f>
        <v>0</v>
      </c>
    </row>
    <row r="140" spans="1:6" s="43" customFormat="1" ht="17.25" customHeight="1" x14ac:dyDescent="0.25">
      <c r="A140" s="327" t="s">
        <v>452</v>
      </c>
      <c r="B140" s="328" t="s">
        <v>215</v>
      </c>
      <c r="C140" s="329" t="s">
        <v>12</v>
      </c>
      <c r="D140" s="330" t="s">
        <v>384</v>
      </c>
      <c r="E140" s="321"/>
      <c r="F140" s="433">
        <f>SUM(F141+F144+F147+F152+F162+F164+F186+F169+F178+F184+F182+F188+F150+F167+F160+F154+F156+F158+F172+F174+F176)</f>
        <v>242026599</v>
      </c>
    </row>
    <row r="141" spans="1:6" s="43" customFormat="1" ht="81" customHeight="1" x14ac:dyDescent="0.25">
      <c r="A141" s="75" t="s">
        <v>145</v>
      </c>
      <c r="B141" s="123" t="s">
        <v>215</v>
      </c>
      <c r="C141" s="159" t="s">
        <v>12</v>
      </c>
      <c r="D141" s="151" t="s">
        <v>445</v>
      </c>
      <c r="E141" s="30"/>
      <c r="F141" s="432">
        <f>SUM(F142:F143)</f>
        <v>165283609</v>
      </c>
    </row>
    <row r="142" spans="1:6" s="43" customFormat="1" ht="47.25" x14ac:dyDescent="0.25">
      <c r="A142" s="129" t="s">
        <v>76</v>
      </c>
      <c r="B142" s="124" t="s">
        <v>215</v>
      </c>
      <c r="C142" s="156" t="s">
        <v>12</v>
      </c>
      <c r="D142" s="148" t="s">
        <v>445</v>
      </c>
      <c r="E142" s="53">
        <v>100</v>
      </c>
      <c r="F142" s="435">
        <f>SUM(прил5!H275)</f>
        <v>159931011</v>
      </c>
    </row>
    <row r="143" spans="1:6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445</v>
      </c>
      <c r="E143" s="53">
        <v>200</v>
      </c>
      <c r="F143" s="435">
        <f>SUM(прил5!H276)</f>
        <v>5352598</v>
      </c>
    </row>
    <row r="144" spans="1:6" s="43" customFormat="1" ht="30.75" customHeight="1" x14ac:dyDescent="0.25">
      <c r="A144" s="75" t="s">
        <v>544</v>
      </c>
      <c r="B144" s="123" t="s">
        <v>215</v>
      </c>
      <c r="C144" s="159" t="s">
        <v>12</v>
      </c>
      <c r="D144" s="151" t="s">
        <v>543</v>
      </c>
      <c r="E144" s="30"/>
      <c r="F144" s="432">
        <f>SUM(F145:F146)</f>
        <v>158226</v>
      </c>
    </row>
    <row r="145" spans="1:6" s="43" customFormat="1" ht="48.75" customHeight="1" x14ac:dyDescent="0.25">
      <c r="A145" s="76" t="s">
        <v>76</v>
      </c>
      <c r="B145" s="124" t="s">
        <v>215</v>
      </c>
      <c r="C145" s="156" t="s">
        <v>12</v>
      </c>
      <c r="D145" s="148" t="s">
        <v>543</v>
      </c>
      <c r="E145" s="53">
        <v>100</v>
      </c>
      <c r="F145" s="435">
        <f>SUM(прил5!H278+прил5!H534)</f>
        <v>135026</v>
      </c>
    </row>
    <row r="146" spans="1:6" s="43" customFormat="1" ht="19.5" customHeight="1" x14ac:dyDescent="0.25">
      <c r="A146" s="76" t="s">
        <v>40</v>
      </c>
      <c r="B146" s="124" t="s">
        <v>215</v>
      </c>
      <c r="C146" s="156" t="s">
        <v>12</v>
      </c>
      <c r="D146" s="148" t="s">
        <v>543</v>
      </c>
      <c r="E146" s="53">
        <v>300</v>
      </c>
      <c r="F146" s="435">
        <f>SUM(прил5!H279)</f>
        <v>23200</v>
      </c>
    </row>
    <row r="147" spans="1:6" s="43" customFormat="1" ht="64.5" customHeight="1" x14ac:dyDescent="0.25">
      <c r="A147" s="75" t="s">
        <v>96</v>
      </c>
      <c r="B147" s="123" t="s">
        <v>215</v>
      </c>
      <c r="C147" s="159" t="s">
        <v>12</v>
      </c>
      <c r="D147" s="151" t="s">
        <v>477</v>
      </c>
      <c r="E147" s="30"/>
      <c r="F147" s="432">
        <f>SUM(F148:F149)</f>
        <v>8967345</v>
      </c>
    </row>
    <row r="148" spans="1:6" s="43" customFormat="1" ht="30" customHeight="1" x14ac:dyDescent="0.25">
      <c r="A148" s="76" t="s">
        <v>537</v>
      </c>
      <c r="B148" s="124" t="s">
        <v>215</v>
      </c>
      <c r="C148" s="156" t="s">
        <v>12</v>
      </c>
      <c r="D148" s="148" t="s">
        <v>477</v>
      </c>
      <c r="E148" s="53">
        <v>200</v>
      </c>
      <c r="F148" s="435">
        <f>SUM(прил5!H536)</f>
        <v>44837</v>
      </c>
    </row>
    <row r="149" spans="1:6" s="43" customFormat="1" ht="16.5" customHeight="1" x14ac:dyDescent="0.25">
      <c r="A149" s="76" t="s">
        <v>40</v>
      </c>
      <c r="B149" s="124" t="s">
        <v>215</v>
      </c>
      <c r="C149" s="156" t="s">
        <v>12</v>
      </c>
      <c r="D149" s="148" t="s">
        <v>477</v>
      </c>
      <c r="E149" s="53">
        <v>300</v>
      </c>
      <c r="F149" s="435">
        <f>SUM(прил5!H537)</f>
        <v>8922508</v>
      </c>
    </row>
    <row r="150" spans="1:6" s="43" customFormat="1" ht="50.25" customHeight="1" x14ac:dyDescent="0.25">
      <c r="A150" s="75" t="s">
        <v>665</v>
      </c>
      <c r="B150" s="123" t="s">
        <v>215</v>
      </c>
      <c r="C150" s="159" t="s">
        <v>12</v>
      </c>
      <c r="D150" s="151" t="s">
        <v>664</v>
      </c>
      <c r="E150" s="30"/>
      <c r="F150" s="432">
        <f>SUM(F151)</f>
        <v>436961</v>
      </c>
    </row>
    <row r="151" spans="1:6" s="43" customFormat="1" ht="34.5" customHeight="1" x14ac:dyDescent="0.25">
      <c r="A151" s="76" t="s">
        <v>537</v>
      </c>
      <c r="B151" s="124" t="s">
        <v>215</v>
      </c>
      <c r="C151" s="156" t="s">
        <v>12</v>
      </c>
      <c r="D151" s="148" t="s">
        <v>664</v>
      </c>
      <c r="E151" s="53">
        <v>200</v>
      </c>
      <c r="F151" s="435">
        <f>SUM(прил5!H281)</f>
        <v>436961</v>
      </c>
    </row>
    <row r="152" spans="1:6" s="43" customFormat="1" ht="64.5" customHeight="1" x14ac:dyDescent="0.25">
      <c r="A152" s="75" t="s">
        <v>635</v>
      </c>
      <c r="B152" s="123" t="s">
        <v>215</v>
      </c>
      <c r="C152" s="159" t="s">
        <v>12</v>
      </c>
      <c r="D152" s="151" t="s">
        <v>542</v>
      </c>
      <c r="E152" s="30"/>
      <c r="F152" s="432">
        <f>SUM(F153)</f>
        <v>440088</v>
      </c>
    </row>
    <row r="153" spans="1:6" s="43" customFormat="1" ht="31.5" customHeight="1" x14ac:dyDescent="0.25">
      <c r="A153" s="76" t="s">
        <v>537</v>
      </c>
      <c r="B153" s="124" t="s">
        <v>215</v>
      </c>
      <c r="C153" s="156" t="s">
        <v>12</v>
      </c>
      <c r="D153" s="148" t="s">
        <v>542</v>
      </c>
      <c r="E153" s="53">
        <v>200</v>
      </c>
      <c r="F153" s="435">
        <f>SUM(прил5!H283)</f>
        <v>440088</v>
      </c>
    </row>
    <row r="154" spans="1:6" s="43" customFormat="1" ht="47.25" x14ac:dyDescent="0.25">
      <c r="A154" s="574" t="s">
        <v>917</v>
      </c>
      <c r="B154" s="220" t="s">
        <v>215</v>
      </c>
      <c r="C154" s="221" t="s">
        <v>12</v>
      </c>
      <c r="D154" s="222" t="s">
        <v>782</v>
      </c>
      <c r="E154" s="28"/>
      <c r="F154" s="432">
        <f>SUM(F155)</f>
        <v>1800000</v>
      </c>
    </row>
    <row r="155" spans="1:6" s="43" customFormat="1" ht="31.5" x14ac:dyDescent="0.25">
      <c r="A155" s="110" t="s">
        <v>537</v>
      </c>
      <c r="B155" s="223" t="s">
        <v>215</v>
      </c>
      <c r="C155" s="224" t="s">
        <v>12</v>
      </c>
      <c r="D155" s="225" t="s">
        <v>782</v>
      </c>
      <c r="E155" s="2" t="s">
        <v>16</v>
      </c>
      <c r="F155" s="435">
        <f>SUM(прил5!H285)</f>
        <v>1800000</v>
      </c>
    </row>
    <row r="156" spans="1:6" s="43" customFormat="1" ht="47.25" x14ac:dyDescent="0.25">
      <c r="A156" s="574" t="s">
        <v>918</v>
      </c>
      <c r="B156" s="220" t="s">
        <v>215</v>
      </c>
      <c r="C156" s="221" t="s">
        <v>12</v>
      </c>
      <c r="D156" s="222" t="s">
        <v>783</v>
      </c>
      <c r="E156" s="28"/>
      <c r="F156" s="432">
        <f t="shared" ref="F156" si="0">SUM(F157)</f>
        <v>1800000</v>
      </c>
    </row>
    <row r="157" spans="1:6" s="43" customFormat="1" ht="31.5" x14ac:dyDescent="0.25">
      <c r="A157" s="110" t="s">
        <v>537</v>
      </c>
      <c r="B157" s="223" t="s">
        <v>215</v>
      </c>
      <c r="C157" s="224" t="s">
        <v>12</v>
      </c>
      <c r="D157" s="225" t="s">
        <v>783</v>
      </c>
      <c r="E157" s="2" t="s">
        <v>16</v>
      </c>
      <c r="F157" s="435">
        <f>SUM(прил5!H287)</f>
        <v>1800000</v>
      </c>
    </row>
    <row r="158" spans="1:6" s="43" customFormat="1" ht="47.25" x14ac:dyDescent="0.25">
      <c r="A158" s="574" t="s">
        <v>919</v>
      </c>
      <c r="B158" s="220" t="s">
        <v>215</v>
      </c>
      <c r="C158" s="221" t="s">
        <v>12</v>
      </c>
      <c r="D158" s="222" t="s">
        <v>784</v>
      </c>
      <c r="E158" s="28"/>
      <c r="F158" s="432">
        <f t="shared" ref="F158" si="1">SUM(F159)</f>
        <v>787236</v>
      </c>
    </row>
    <row r="159" spans="1:6" s="43" customFormat="1" ht="31.5" x14ac:dyDescent="0.25">
      <c r="A159" s="110" t="s">
        <v>537</v>
      </c>
      <c r="B159" s="223" t="s">
        <v>215</v>
      </c>
      <c r="C159" s="224" t="s">
        <v>12</v>
      </c>
      <c r="D159" s="225" t="s">
        <v>784</v>
      </c>
      <c r="E159" s="2" t="s">
        <v>16</v>
      </c>
      <c r="F159" s="435">
        <f>SUM(прил5!H289)</f>
        <v>787236</v>
      </c>
    </row>
    <row r="160" spans="1:6" s="43" customFormat="1" ht="47.25" customHeight="1" x14ac:dyDescent="0.25">
      <c r="A160" s="75" t="s">
        <v>750</v>
      </c>
      <c r="B160" s="123" t="s">
        <v>215</v>
      </c>
      <c r="C160" s="159" t="s">
        <v>12</v>
      </c>
      <c r="D160" s="151" t="s">
        <v>749</v>
      </c>
      <c r="E160" s="30"/>
      <c r="F160" s="432">
        <f>SUM(F161)</f>
        <v>11718000</v>
      </c>
    </row>
    <row r="161" spans="1:6" s="43" customFormat="1" ht="48.75" customHeight="1" x14ac:dyDescent="0.25">
      <c r="A161" s="76" t="s">
        <v>76</v>
      </c>
      <c r="B161" s="124" t="s">
        <v>215</v>
      </c>
      <c r="C161" s="156" t="s">
        <v>12</v>
      </c>
      <c r="D161" s="148" t="s">
        <v>749</v>
      </c>
      <c r="E161" s="53">
        <v>100</v>
      </c>
      <c r="F161" s="435">
        <f>SUM(прил5!H291)</f>
        <v>11718000</v>
      </c>
    </row>
    <row r="162" spans="1:6" s="43" customFormat="1" ht="48.75" customHeight="1" x14ac:dyDescent="0.25">
      <c r="A162" s="150" t="s">
        <v>738</v>
      </c>
      <c r="B162" s="123" t="s">
        <v>215</v>
      </c>
      <c r="C162" s="159" t="s">
        <v>12</v>
      </c>
      <c r="D162" s="151" t="s">
        <v>737</v>
      </c>
      <c r="E162" s="30"/>
      <c r="F162" s="432">
        <f>SUM(F163)</f>
        <v>4476047</v>
      </c>
    </row>
    <row r="163" spans="1:6" s="43" customFormat="1" ht="31.5" x14ac:dyDescent="0.25">
      <c r="A163" s="129" t="s">
        <v>537</v>
      </c>
      <c r="B163" s="124" t="s">
        <v>215</v>
      </c>
      <c r="C163" s="156" t="s">
        <v>12</v>
      </c>
      <c r="D163" s="148" t="s">
        <v>737</v>
      </c>
      <c r="E163" s="53">
        <v>200</v>
      </c>
      <c r="F163" s="435">
        <f>SUM(прил5!H293)</f>
        <v>4476047</v>
      </c>
    </row>
    <row r="164" spans="1:6" s="43" customFormat="1" ht="31.5" x14ac:dyDescent="0.25">
      <c r="A164" s="75" t="s">
        <v>446</v>
      </c>
      <c r="B164" s="123" t="s">
        <v>215</v>
      </c>
      <c r="C164" s="159" t="s">
        <v>12</v>
      </c>
      <c r="D164" s="151" t="s">
        <v>447</v>
      </c>
      <c r="E164" s="30"/>
      <c r="F164" s="432">
        <f>SUM(F165:F166)</f>
        <v>1321920</v>
      </c>
    </row>
    <row r="165" spans="1:6" s="43" customFormat="1" ht="47.25" x14ac:dyDescent="0.25">
      <c r="A165" s="76" t="s">
        <v>76</v>
      </c>
      <c r="B165" s="124" t="s">
        <v>215</v>
      </c>
      <c r="C165" s="156" t="s">
        <v>12</v>
      </c>
      <c r="D165" s="148" t="s">
        <v>447</v>
      </c>
      <c r="E165" s="53">
        <v>100</v>
      </c>
      <c r="F165" s="435">
        <f>SUM(прил5!H295)</f>
        <v>710758</v>
      </c>
    </row>
    <row r="166" spans="1:6" s="43" customFormat="1" ht="15.75" customHeight="1" x14ac:dyDescent="0.25">
      <c r="A166" s="76" t="s">
        <v>40</v>
      </c>
      <c r="B166" s="124" t="s">
        <v>215</v>
      </c>
      <c r="C166" s="156" t="s">
        <v>12</v>
      </c>
      <c r="D166" s="148" t="s">
        <v>447</v>
      </c>
      <c r="E166" s="53">
        <v>300</v>
      </c>
      <c r="F166" s="435">
        <f>SUM(прил5!H296+прил5!H539)</f>
        <v>611162</v>
      </c>
    </row>
    <row r="167" spans="1:6" s="43" customFormat="1" ht="49.5" customHeight="1" x14ac:dyDescent="0.25">
      <c r="A167" s="75" t="s">
        <v>665</v>
      </c>
      <c r="B167" s="123" t="s">
        <v>215</v>
      </c>
      <c r="C167" s="159" t="s">
        <v>12</v>
      </c>
      <c r="D167" s="151" t="s">
        <v>666</v>
      </c>
      <c r="E167" s="30"/>
      <c r="F167" s="432">
        <f>SUM(F168)</f>
        <v>672557</v>
      </c>
    </row>
    <row r="168" spans="1:6" s="43" customFormat="1" ht="33" customHeight="1" x14ac:dyDescent="0.25">
      <c r="A168" s="76" t="s">
        <v>537</v>
      </c>
      <c r="B168" s="124" t="s">
        <v>215</v>
      </c>
      <c r="C168" s="156" t="s">
        <v>12</v>
      </c>
      <c r="D168" s="148" t="s">
        <v>666</v>
      </c>
      <c r="E168" s="53">
        <v>200</v>
      </c>
      <c r="F168" s="435">
        <f>SUM(прил5!H298)</f>
        <v>672557</v>
      </c>
    </row>
    <row r="169" spans="1:6" s="43" customFormat="1" ht="47.25" x14ac:dyDescent="0.25">
      <c r="A169" s="75" t="s">
        <v>622</v>
      </c>
      <c r="B169" s="123" t="s">
        <v>215</v>
      </c>
      <c r="C169" s="159" t="s">
        <v>12</v>
      </c>
      <c r="D169" s="151" t="s">
        <v>448</v>
      </c>
      <c r="E169" s="30"/>
      <c r="F169" s="432">
        <f>SUM(F170+F171)</f>
        <v>2943303</v>
      </c>
    </row>
    <row r="170" spans="1:6" s="43" customFormat="1" ht="30.75" customHeight="1" x14ac:dyDescent="0.25">
      <c r="A170" s="76" t="s">
        <v>537</v>
      </c>
      <c r="B170" s="124" t="s">
        <v>215</v>
      </c>
      <c r="C170" s="156" t="s">
        <v>12</v>
      </c>
      <c r="D170" s="148" t="s">
        <v>448</v>
      </c>
      <c r="E170" s="53">
        <v>200</v>
      </c>
      <c r="F170" s="435">
        <f>SUM(прил5!H300)</f>
        <v>2943303</v>
      </c>
    </row>
    <row r="171" spans="1:6" s="43" customFormat="1" ht="17.25" customHeight="1" x14ac:dyDescent="0.25">
      <c r="A171" s="76" t="s">
        <v>40</v>
      </c>
      <c r="B171" s="124" t="s">
        <v>215</v>
      </c>
      <c r="C171" s="156" t="s">
        <v>12</v>
      </c>
      <c r="D171" s="148" t="s">
        <v>448</v>
      </c>
      <c r="E171" s="53">
        <v>300</v>
      </c>
      <c r="F171" s="435">
        <f>SUM(прил5!H301)</f>
        <v>0</v>
      </c>
    </row>
    <row r="172" spans="1:6" s="43" customFormat="1" ht="47.25" x14ac:dyDescent="0.25">
      <c r="A172" s="574" t="s">
        <v>921</v>
      </c>
      <c r="B172" s="220" t="s">
        <v>215</v>
      </c>
      <c r="C172" s="221" t="s">
        <v>12</v>
      </c>
      <c r="D172" s="222" t="s">
        <v>785</v>
      </c>
      <c r="E172" s="28"/>
      <c r="F172" s="432">
        <f t="shared" ref="F172" si="2">SUM(F173)</f>
        <v>2614655</v>
      </c>
    </row>
    <row r="173" spans="1:6" s="43" customFormat="1" ht="31.5" x14ac:dyDescent="0.25">
      <c r="A173" s="110" t="s">
        <v>537</v>
      </c>
      <c r="B173" s="259" t="s">
        <v>215</v>
      </c>
      <c r="C173" s="260" t="s">
        <v>12</v>
      </c>
      <c r="D173" s="225" t="s">
        <v>785</v>
      </c>
      <c r="E173" s="44" t="s">
        <v>16</v>
      </c>
      <c r="F173" s="435">
        <f>SUM(прил5!H303)</f>
        <v>2614655</v>
      </c>
    </row>
    <row r="174" spans="1:6" s="43" customFormat="1" ht="47.25" x14ac:dyDescent="0.25">
      <c r="A174" s="574" t="s">
        <v>922</v>
      </c>
      <c r="B174" s="220" t="s">
        <v>215</v>
      </c>
      <c r="C174" s="221" t="s">
        <v>12</v>
      </c>
      <c r="D174" s="222" t="s">
        <v>786</v>
      </c>
      <c r="E174" s="28"/>
      <c r="F174" s="432">
        <f t="shared" ref="F174" si="3">SUM(F175)</f>
        <v>5412920</v>
      </c>
    </row>
    <row r="175" spans="1:6" s="43" customFormat="1" ht="31.5" x14ac:dyDescent="0.25">
      <c r="A175" s="110" t="s">
        <v>537</v>
      </c>
      <c r="B175" s="259" t="s">
        <v>215</v>
      </c>
      <c r="C175" s="260" t="s">
        <v>12</v>
      </c>
      <c r="D175" s="225" t="s">
        <v>786</v>
      </c>
      <c r="E175" s="44" t="s">
        <v>16</v>
      </c>
      <c r="F175" s="435">
        <f>SUM(прил5!H305)</f>
        <v>5412920</v>
      </c>
    </row>
    <row r="176" spans="1:6" s="43" customFormat="1" ht="47.25" x14ac:dyDescent="0.25">
      <c r="A176" s="574" t="s">
        <v>923</v>
      </c>
      <c r="B176" s="220" t="s">
        <v>215</v>
      </c>
      <c r="C176" s="221" t="s">
        <v>12</v>
      </c>
      <c r="D176" s="222" t="s">
        <v>787</v>
      </c>
      <c r="E176" s="28"/>
      <c r="F176" s="432">
        <f t="shared" ref="F176" si="4">SUM(F177)</f>
        <v>524824</v>
      </c>
    </row>
    <row r="177" spans="1:6" s="43" customFormat="1" ht="31.5" x14ac:dyDescent="0.25">
      <c r="A177" s="110" t="s">
        <v>537</v>
      </c>
      <c r="B177" s="259" t="s">
        <v>215</v>
      </c>
      <c r="C177" s="260" t="s">
        <v>12</v>
      </c>
      <c r="D177" s="225" t="s">
        <v>787</v>
      </c>
      <c r="E177" s="44" t="s">
        <v>16</v>
      </c>
      <c r="F177" s="435">
        <f>SUM(прил5!H307)</f>
        <v>524824</v>
      </c>
    </row>
    <row r="178" spans="1:6" s="43" customFormat="1" ht="31.5" x14ac:dyDescent="0.25">
      <c r="A178" s="75" t="s">
        <v>84</v>
      </c>
      <c r="B178" s="123" t="s">
        <v>215</v>
      </c>
      <c r="C178" s="159" t="s">
        <v>12</v>
      </c>
      <c r="D178" s="151" t="s">
        <v>415</v>
      </c>
      <c r="E178" s="30"/>
      <c r="F178" s="432">
        <f>SUM(F179:F181)</f>
        <v>28777077</v>
      </c>
    </row>
    <row r="179" spans="1:6" s="43" customFormat="1" ht="47.25" x14ac:dyDescent="0.25">
      <c r="A179" s="76" t="s">
        <v>76</v>
      </c>
      <c r="B179" s="124" t="s">
        <v>215</v>
      </c>
      <c r="C179" s="156" t="s">
        <v>12</v>
      </c>
      <c r="D179" s="148" t="s">
        <v>415</v>
      </c>
      <c r="E179" s="53">
        <v>100</v>
      </c>
      <c r="F179" s="435">
        <f>SUM(прил5!H309)</f>
        <v>2278307</v>
      </c>
    </row>
    <row r="180" spans="1:6" s="43" customFormat="1" ht="30" customHeight="1" x14ac:dyDescent="0.25">
      <c r="A180" s="76" t="s">
        <v>537</v>
      </c>
      <c r="B180" s="124" t="s">
        <v>215</v>
      </c>
      <c r="C180" s="156" t="s">
        <v>12</v>
      </c>
      <c r="D180" s="148" t="s">
        <v>415</v>
      </c>
      <c r="E180" s="53">
        <v>200</v>
      </c>
      <c r="F180" s="435">
        <f>SUM(прил5!H310)</f>
        <v>24088962</v>
      </c>
    </row>
    <row r="181" spans="1:6" s="43" customFormat="1" ht="16.5" customHeight="1" x14ac:dyDescent="0.25">
      <c r="A181" s="76" t="s">
        <v>18</v>
      </c>
      <c r="B181" s="124" t="s">
        <v>215</v>
      </c>
      <c r="C181" s="156" t="s">
        <v>12</v>
      </c>
      <c r="D181" s="148" t="s">
        <v>415</v>
      </c>
      <c r="E181" s="53">
        <v>800</v>
      </c>
      <c r="F181" s="435">
        <f>SUM(прил5!H311)</f>
        <v>2409808</v>
      </c>
    </row>
    <row r="182" spans="1:6" s="43" customFormat="1" ht="33.75" hidden="1" customHeight="1" x14ac:dyDescent="0.25">
      <c r="A182" s="75" t="s">
        <v>628</v>
      </c>
      <c r="B182" s="123" t="s">
        <v>215</v>
      </c>
      <c r="C182" s="159" t="s">
        <v>12</v>
      </c>
      <c r="D182" s="151" t="s">
        <v>627</v>
      </c>
      <c r="E182" s="30"/>
      <c r="F182" s="432">
        <f>SUM(F183:F183)</f>
        <v>0</v>
      </c>
    </row>
    <row r="183" spans="1:6" s="43" customFormat="1" ht="16.5" hidden="1" customHeight="1" x14ac:dyDescent="0.25">
      <c r="A183" s="76" t="s">
        <v>40</v>
      </c>
      <c r="B183" s="124" t="s">
        <v>215</v>
      </c>
      <c r="C183" s="156" t="s">
        <v>12</v>
      </c>
      <c r="D183" s="148" t="s">
        <v>627</v>
      </c>
      <c r="E183" s="53">
        <v>300</v>
      </c>
      <c r="F183" s="435">
        <f>SUM(прил5!H541)</f>
        <v>0</v>
      </c>
    </row>
    <row r="184" spans="1:6" s="43" customFormat="1" ht="30.75" customHeight="1" x14ac:dyDescent="0.25">
      <c r="A184" s="75" t="s">
        <v>532</v>
      </c>
      <c r="B184" s="123" t="s">
        <v>215</v>
      </c>
      <c r="C184" s="159" t="s">
        <v>12</v>
      </c>
      <c r="D184" s="151" t="s">
        <v>531</v>
      </c>
      <c r="E184" s="30"/>
      <c r="F184" s="432">
        <f>SUM(F185)</f>
        <v>2648480</v>
      </c>
    </row>
    <row r="185" spans="1:6" s="43" customFormat="1" ht="31.5" customHeight="1" x14ac:dyDescent="0.25">
      <c r="A185" s="76" t="s">
        <v>537</v>
      </c>
      <c r="B185" s="124" t="s">
        <v>215</v>
      </c>
      <c r="C185" s="156" t="s">
        <v>12</v>
      </c>
      <c r="D185" s="148" t="s">
        <v>531</v>
      </c>
      <c r="E185" s="53" t="s">
        <v>16</v>
      </c>
      <c r="F185" s="435">
        <f>SUM(прил5!H313)</f>
        <v>2648480</v>
      </c>
    </row>
    <row r="186" spans="1:6" s="43" customFormat="1" ht="18.75" hidden="1" customHeight="1" x14ac:dyDescent="0.25">
      <c r="A186" s="75" t="s">
        <v>536</v>
      </c>
      <c r="B186" s="123" t="s">
        <v>215</v>
      </c>
      <c r="C186" s="159" t="s">
        <v>12</v>
      </c>
      <c r="D186" s="151" t="s">
        <v>535</v>
      </c>
      <c r="E186" s="30"/>
      <c r="F186" s="432">
        <f>SUM(F187)</f>
        <v>0</v>
      </c>
    </row>
    <row r="187" spans="1:6" s="43" customFormat="1" ht="30.75" hidden="1" customHeight="1" x14ac:dyDescent="0.25">
      <c r="A187" s="76" t="s">
        <v>537</v>
      </c>
      <c r="B187" s="124" t="s">
        <v>215</v>
      </c>
      <c r="C187" s="156" t="s">
        <v>12</v>
      </c>
      <c r="D187" s="148" t="s">
        <v>535</v>
      </c>
      <c r="E187" s="53">
        <v>200</v>
      </c>
      <c r="F187" s="435">
        <f>SUM(прил5!H315)</f>
        <v>0</v>
      </c>
    </row>
    <row r="188" spans="1:6" s="43" customFormat="1" ht="30.75" customHeight="1" x14ac:dyDescent="0.25">
      <c r="A188" s="75" t="s">
        <v>659</v>
      </c>
      <c r="B188" s="123" t="s">
        <v>215</v>
      </c>
      <c r="C188" s="159" t="s">
        <v>12</v>
      </c>
      <c r="D188" s="151" t="s">
        <v>658</v>
      </c>
      <c r="E188" s="30"/>
      <c r="F188" s="432">
        <f>SUM(F189:F190)</f>
        <v>1243351</v>
      </c>
    </row>
    <row r="189" spans="1:6" s="43" customFormat="1" ht="31.5" customHeight="1" x14ac:dyDescent="0.25">
      <c r="A189" s="76" t="s">
        <v>537</v>
      </c>
      <c r="B189" s="124" t="s">
        <v>215</v>
      </c>
      <c r="C189" s="156" t="s">
        <v>12</v>
      </c>
      <c r="D189" s="148" t="s">
        <v>658</v>
      </c>
      <c r="E189" s="53">
        <v>200</v>
      </c>
      <c r="F189" s="435">
        <f>SUM(прил5!H317)</f>
        <v>1243351</v>
      </c>
    </row>
    <row r="190" spans="1:6" s="43" customFormat="1" ht="19.5" customHeight="1" x14ac:dyDescent="0.25">
      <c r="A190" s="61" t="s">
        <v>40</v>
      </c>
      <c r="B190" s="124" t="s">
        <v>215</v>
      </c>
      <c r="C190" s="156" t="s">
        <v>12</v>
      </c>
      <c r="D190" s="148" t="s">
        <v>658</v>
      </c>
      <c r="E190" s="53">
        <v>300</v>
      </c>
      <c r="F190" s="435">
        <f>SUM(прил5!H318)</f>
        <v>0</v>
      </c>
    </row>
    <row r="191" spans="1:6" s="43" customFormat="1" ht="18" customHeight="1" x14ac:dyDescent="0.25">
      <c r="A191" s="535" t="s">
        <v>706</v>
      </c>
      <c r="B191" s="536" t="s">
        <v>215</v>
      </c>
      <c r="C191" s="537" t="s">
        <v>701</v>
      </c>
      <c r="D191" s="330" t="s">
        <v>384</v>
      </c>
      <c r="E191" s="321"/>
      <c r="F191" s="433">
        <f>SUM(F192)</f>
        <v>1600761</v>
      </c>
    </row>
    <row r="192" spans="1:6" s="43" customFormat="1" ht="49.5" customHeight="1" x14ac:dyDescent="0.25">
      <c r="A192" s="534" t="s">
        <v>821</v>
      </c>
      <c r="B192" s="220" t="s">
        <v>215</v>
      </c>
      <c r="C192" s="221" t="s">
        <v>701</v>
      </c>
      <c r="D192" s="222" t="s">
        <v>702</v>
      </c>
      <c r="E192" s="30"/>
      <c r="F192" s="432">
        <f>SUM(F193)</f>
        <v>1600761</v>
      </c>
    </row>
    <row r="193" spans="1:6" s="43" customFormat="1" ht="31.5" customHeight="1" x14ac:dyDescent="0.25">
      <c r="A193" s="76" t="s">
        <v>537</v>
      </c>
      <c r="B193" s="223" t="s">
        <v>215</v>
      </c>
      <c r="C193" s="224" t="s">
        <v>701</v>
      </c>
      <c r="D193" s="225" t="s">
        <v>702</v>
      </c>
      <c r="E193" s="53">
        <v>200</v>
      </c>
      <c r="F193" s="435">
        <f>SUM(прил5!H321)</f>
        <v>1600761</v>
      </c>
    </row>
    <row r="194" spans="1:6" s="43" customFormat="1" ht="18.75" customHeight="1" x14ac:dyDescent="0.25">
      <c r="A194" s="539" t="s">
        <v>708</v>
      </c>
      <c r="B194" s="536" t="s">
        <v>216</v>
      </c>
      <c r="C194" s="537" t="s">
        <v>703</v>
      </c>
      <c r="D194" s="538" t="s">
        <v>384</v>
      </c>
      <c r="E194" s="321"/>
      <c r="F194" s="433">
        <f>SUM(F195)</f>
        <v>560000</v>
      </c>
    </row>
    <row r="195" spans="1:6" s="43" customFormat="1" ht="31.5" customHeight="1" x14ac:dyDescent="0.25">
      <c r="A195" s="553" t="s">
        <v>724</v>
      </c>
      <c r="B195" s="220" t="s">
        <v>215</v>
      </c>
      <c r="C195" s="221" t="s">
        <v>703</v>
      </c>
      <c r="D195" s="222" t="s">
        <v>723</v>
      </c>
      <c r="E195" s="30"/>
      <c r="F195" s="432">
        <f>SUM(F196)</f>
        <v>560000</v>
      </c>
    </row>
    <row r="196" spans="1:6" s="43" customFormat="1" ht="31.5" customHeight="1" x14ac:dyDescent="0.25">
      <c r="A196" s="76" t="s">
        <v>537</v>
      </c>
      <c r="B196" s="223" t="s">
        <v>215</v>
      </c>
      <c r="C196" s="224" t="s">
        <v>703</v>
      </c>
      <c r="D196" s="225" t="s">
        <v>723</v>
      </c>
      <c r="E196" s="53">
        <v>200</v>
      </c>
      <c r="F196" s="435">
        <f>SUM(прил5!H324)</f>
        <v>560000</v>
      </c>
    </row>
    <row r="197" spans="1:6" s="43" customFormat="1" ht="15.75" customHeight="1" x14ac:dyDescent="0.25">
      <c r="A197" s="535" t="s">
        <v>707</v>
      </c>
      <c r="B197" s="536" t="s">
        <v>215</v>
      </c>
      <c r="C197" s="537" t="s">
        <v>704</v>
      </c>
      <c r="D197" s="538" t="s">
        <v>384</v>
      </c>
      <c r="E197" s="321"/>
      <c r="F197" s="433">
        <f>SUM(F198)</f>
        <v>1613149</v>
      </c>
    </row>
    <row r="198" spans="1:6" s="43" customFormat="1" ht="31.5" customHeight="1" x14ac:dyDescent="0.25">
      <c r="A198" s="534" t="s">
        <v>820</v>
      </c>
      <c r="B198" s="220" t="s">
        <v>215</v>
      </c>
      <c r="C198" s="221" t="s">
        <v>704</v>
      </c>
      <c r="D198" s="222" t="s">
        <v>705</v>
      </c>
      <c r="E198" s="30"/>
      <c r="F198" s="432">
        <f>SUM(F199)</f>
        <v>1613149</v>
      </c>
    </row>
    <row r="199" spans="1:6" s="43" customFormat="1" ht="31.5" customHeight="1" x14ac:dyDescent="0.25">
      <c r="A199" s="76" t="s">
        <v>537</v>
      </c>
      <c r="B199" s="223" t="s">
        <v>215</v>
      </c>
      <c r="C199" s="224" t="s">
        <v>704</v>
      </c>
      <c r="D199" s="225" t="s">
        <v>705</v>
      </c>
      <c r="E199" s="53">
        <v>200</v>
      </c>
      <c r="F199" s="435">
        <f>SUM(прил5!H327)</f>
        <v>1613149</v>
      </c>
    </row>
    <row r="200" spans="1:6" s="43" customFormat="1" ht="47.25" x14ac:dyDescent="0.25">
      <c r="A200" s="146" t="s">
        <v>239</v>
      </c>
      <c r="B200" s="153" t="s">
        <v>216</v>
      </c>
      <c r="C200" s="161" t="s">
        <v>383</v>
      </c>
      <c r="D200" s="149" t="s">
        <v>384</v>
      </c>
      <c r="E200" s="147"/>
      <c r="F200" s="492">
        <f>SUM(F201)</f>
        <v>11708048</v>
      </c>
    </row>
    <row r="201" spans="1:6" s="43" customFormat="1" ht="31.5" x14ac:dyDescent="0.25">
      <c r="A201" s="320" t="s">
        <v>455</v>
      </c>
      <c r="B201" s="328" t="s">
        <v>216</v>
      </c>
      <c r="C201" s="329" t="s">
        <v>10</v>
      </c>
      <c r="D201" s="330" t="s">
        <v>384</v>
      </c>
      <c r="E201" s="321"/>
      <c r="F201" s="433">
        <f>SUM(F202+F204+F208+F206+F210+F212)</f>
        <v>11708048</v>
      </c>
    </row>
    <row r="202" spans="1:6" s="43" customFormat="1" ht="31.5" x14ac:dyDescent="0.25">
      <c r="A202" s="150" t="s">
        <v>544</v>
      </c>
      <c r="B202" s="123" t="s">
        <v>216</v>
      </c>
      <c r="C202" s="159" t="s">
        <v>10</v>
      </c>
      <c r="D202" s="151" t="s">
        <v>543</v>
      </c>
      <c r="E202" s="30"/>
      <c r="F202" s="432">
        <f>SUM(F203)</f>
        <v>2124</v>
      </c>
    </row>
    <row r="203" spans="1:6" s="43" customFormat="1" ht="32.25" customHeight="1" x14ac:dyDescent="0.25">
      <c r="A203" s="76" t="s">
        <v>930</v>
      </c>
      <c r="B203" s="124" t="s">
        <v>216</v>
      </c>
      <c r="C203" s="156" t="s">
        <v>10</v>
      </c>
      <c r="D203" s="148" t="s">
        <v>543</v>
      </c>
      <c r="E203" s="53">
        <v>600</v>
      </c>
      <c r="F203" s="435">
        <f>SUM(прил5!H545)</f>
        <v>2124</v>
      </c>
    </row>
    <row r="204" spans="1:6" s="43" customFormat="1" ht="63" customHeight="1" x14ac:dyDescent="0.25">
      <c r="A204" s="75" t="s">
        <v>96</v>
      </c>
      <c r="B204" s="123" t="s">
        <v>216</v>
      </c>
      <c r="C204" s="159" t="s">
        <v>10</v>
      </c>
      <c r="D204" s="151" t="s">
        <v>477</v>
      </c>
      <c r="E204" s="30"/>
      <c r="F204" s="432">
        <f>SUM(F205)</f>
        <v>359500</v>
      </c>
    </row>
    <row r="205" spans="1:6" s="43" customFormat="1" ht="32.25" customHeight="1" x14ac:dyDescent="0.25">
      <c r="A205" s="76" t="s">
        <v>930</v>
      </c>
      <c r="B205" s="124" t="s">
        <v>216</v>
      </c>
      <c r="C205" s="156" t="s">
        <v>10</v>
      </c>
      <c r="D205" s="148" t="s">
        <v>477</v>
      </c>
      <c r="E205" s="53">
        <v>600</v>
      </c>
      <c r="F205" s="435">
        <f>SUM(прил5!H547)</f>
        <v>359500</v>
      </c>
    </row>
    <row r="206" spans="1:6" s="43" customFormat="1" ht="33" customHeight="1" x14ac:dyDescent="0.25">
      <c r="A206" s="75" t="s">
        <v>446</v>
      </c>
      <c r="B206" s="123" t="s">
        <v>216</v>
      </c>
      <c r="C206" s="159" t="s">
        <v>10</v>
      </c>
      <c r="D206" s="151" t="s">
        <v>447</v>
      </c>
      <c r="E206" s="30"/>
      <c r="F206" s="432">
        <f>SUM(F207)</f>
        <v>16957</v>
      </c>
    </row>
    <row r="207" spans="1:6" s="43" customFormat="1" ht="30.75" customHeight="1" x14ac:dyDescent="0.25">
      <c r="A207" s="76" t="s">
        <v>930</v>
      </c>
      <c r="B207" s="124" t="s">
        <v>216</v>
      </c>
      <c r="C207" s="156" t="s">
        <v>10</v>
      </c>
      <c r="D207" s="148" t="s">
        <v>447</v>
      </c>
      <c r="E207" s="53">
        <v>600</v>
      </c>
      <c r="F207" s="435">
        <f>SUM(прил5!H549)</f>
        <v>16957</v>
      </c>
    </row>
    <row r="208" spans="1:6" s="43" customFormat="1" ht="31.5" x14ac:dyDescent="0.25">
      <c r="A208" s="75" t="s">
        <v>84</v>
      </c>
      <c r="B208" s="123" t="s">
        <v>216</v>
      </c>
      <c r="C208" s="159" t="s">
        <v>10</v>
      </c>
      <c r="D208" s="151" t="s">
        <v>415</v>
      </c>
      <c r="E208" s="30"/>
      <c r="F208" s="432">
        <f>SUM(F209)</f>
        <v>11329467</v>
      </c>
    </row>
    <row r="209" spans="1:6" s="43" customFormat="1" ht="31.5" x14ac:dyDescent="0.25">
      <c r="A209" s="76" t="s">
        <v>930</v>
      </c>
      <c r="B209" s="124" t="s">
        <v>216</v>
      </c>
      <c r="C209" s="156" t="s">
        <v>10</v>
      </c>
      <c r="D209" s="148" t="s">
        <v>415</v>
      </c>
      <c r="E209" s="53">
        <v>600</v>
      </c>
      <c r="F209" s="435">
        <f>SUM(прил5!H349)</f>
        <v>11329467</v>
      </c>
    </row>
    <row r="210" spans="1:6" s="43" customFormat="1" ht="31.5" customHeight="1" x14ac:dyDescent="0.25">
      <c r="A210" s="102" t="s">
        <v>628</v>
      </c>
      <c r="B210" s="123" t="s">
        <v>216</v>
      </c>
      <c r="C210" s="159" t="s">
        <v>10</v>
      </c>
      <c r="D210" s="151" t="s">
        <v>744</v>
      </c>
      <c r="E210" s="30"/>
      <c r="F210" s="432">
        <f>SUM(F211)</f>
        <v>0</v>
      </c>
    </row>
    <row r="211" spans="1:6" s="43" customFormat="1" ht="31.5" customHeight="1" x14ac:dyDescent="0.25">
      <c r="A211" s="76" t="s">
        <v>930</v>
      </c>
      <c r="B211" s="124" t="s">
        <v>216</v>
      </c>
      <c r="C211" s="156" t="s">
        <v>10</v>
      </c>
      <c r="D211" s="148" t="s">
        <v>744</v>
      </c>
      <c r="E211" s="53">
        <v>600</v>
      </c>
      <c r="F211" s="435">
        <f>SUM(прил5!H551)</f>
        <v>0</v>
      </c>
    </row>
    <row r="212" spans="1:6" s="43" customFormat="1" ht="31.5" customHeight="1" x14ac:dyDescent="0.25">
      <c r="A212" s="99" t="s">
        <v>933</v>
      </c>
      <c r="B212" s="220" t="s">
        <v>216</v>
      </c>
      <c r="C212" s="221" t="s">
        <v>10</v>
      </c>
      <c r="D212" s="222" t="s">
        <v>932</v>
      </c>
      <c r="E212" s="30"/>
      <c r="F212" s="432">
        <f>SUM(F213)</f>
        <v>0</v>
      </c>
    </row>
    <row r="213" spans="1:6" s="43" customFormat="1" ht="32.25" customHeight="1" x14ac:dyDescent="0.25">
      <c r="A213" s="76" t="s">
        <v>930</v>
      </c>
      <c r="B213" s="259" t="s">
        <v>216</v>
      </c>
      <c r="C213" s="260" t="s">
        <v>10</v>
      </c>
      <c r="D213" s="261" t="s">
        <v>932</v>
      </c>
      <c r="E213" s="53">
        <v>600</v>
      </c>
      <c r="F213" s="435">
        <f>SUM(прил5!H351)</f>
        <v>0</v>
      </c>
    </row>
    <row r="214" spans="1:6" s="43" customFormat="1" ht="63" x14ac:dyDescent="0.25">
      <c r="A214" s="146" t="s">
        <v>240</v>
      </c>
      <c r="B214" s="153" t="s">
        <v>217</v>
      </c>
      <c r="C214" s="161" t="s">
        <v>383</v>
      </c>
      <c r="D214" s="149" t="s">
        <v>384</v>
      </c>
      <c r="E214" s="147"/>
      <c r="F214" s="492">
        <f>SUM(F215)</f>
        <v>82000</v>
      </c>
    </row>
    <row r="215" spans="1:6" s="43" customFormat="1" ht="31.5" x14ac:dyDescent="0.25">
      <c r="A215" s="320" t="s">
        <v>449</v>
      </c>
      <c r="B215" s="328" t="s">
        <v>217</v>
      </c>
      <c r="C215" s="329" t="s">
        <v>10</v>
      </c>
      <c r="D215" s="330" t="s">
        <v>384</v>
      </c>
      <c r="E215" s="321"/>
      <c r="F215" s="433">
        <f>SUM(F216)</f>
        <v>82000</v>
      </c>
    </row>
    <row r="216" spans="1:6" s="43" customFormat="1" ht="17.25" customHeight="1" x14ac:dyDescent="0.25">
      <c r="A216" s="75" t="s">
        <v>450</v>
      </c>
      <c r="B216" s="123" t="s">
        <v>217</v>
      </c>
      <c r="C216" s="159" t="s">
        <v>10</v>
      </c>
      <c r="D216" s="151" t="s">
        <v>451</v>
      </c>
      <c r="E216" s="30"/>
      <c r="F216" s="432">
        <f>SUM(F217)</f>
        <v>82000</v>
      </c>
    </row>
    <row r="217" spans="1:6" s="43" customFormat="1" ht="31.5" customHeight="1" x14ac:dyDescent="0.25">
      <c r="A217" s="76" t="s">
        <v>537</v>
      </c>
      <c r="B217" s="124" t="s">
        <v>217</v>
      </c>
      <c r="C217" s="156" t="s">
        <v>10</v>
      </c>
      <c r="D217" s="148" t="s">
        <v>451</v>
      </c>
      <c r="E217" s="53">
        <v>200</v>
      </c>
      <c r="F217" s="435">
        <f>SUM(прил5!H331+прил5!H393+прил5!H355)</f>
        <v>82000</v>
      </c>
    </row>
    <row r="218" spans="1:6" s="43" customFormat="1" ht="48" customHeight="1" x14ac:dyDescent="0.25">
      <c r="A218" s="152" t="s">
        <v>154</v>
      </c>
      <c r="B218" s="153" t="s">
        <v>220</v>
      </c>
      <c r="C218" s="161" t="s">
        <v>383</v>
      </c>
      <c r="D218" s="149" t="s">
        <v>384</v>
      </c>
      <c r="E218" s="147"/>
      <c r="F218" s="492">
        <f>SUM(F219+F226)</f>
        <v>11854029</v>
      </c>
    </row>
    <row r="219" spans="1:6" s="43" customFormat="1" ht="33" customHeight="1" x14ac:dyDescent="0.25">
      <c r="A219" s="327" t="s">
        <v>462</v>
      </c>
      <c r="B219" s="328" t="s">
        <v>220</v>
      </c>
      <c r="C219" s="329" t="s">
        <v>10</v>
      </c>
      <c r="D219" s="330" t="s">
        <v>384</v>
      </c>
      <c r="E219" s="321"/>
      <c r="F219" s="433">
        <f>SUM(F220+F222)</f>
        <v>10116039</v>
      </c>
    </row>
    <row r="220" spans="1:6" s="43" customFormat="1" ht="31.5" x14ac:dyDescent="0.25">
      <c r="A220" s="73" t="s">
        <v>155</v>
      </c>
      <c r="B220" s="123" t="s">
        <v>220</v>
      </c>
      <c r="C220" s="159" t="s">
        <v>10</v>
      </c>
      <c r="D220" s="151" t="s">
        <v>463</v>
      </c>
      <c r="E220" s="30"/>
      <c r="F220" s="432">
        <f>SUM(F221)</f>
        <v>99395</v>
      </c>
    </row>
    <row r="221" spans="1:6" s="43" customFormat="1" ht="47.25" x14ac:dyDescent="0.25">
      <c r="A221" s="157" t="s">
        <v>76</v>
      </c>
      <c r="B221" s="124" t="s">
        <v>220</v>
      </c>
      <c r="C221" s="156" t="s">
        <v>10</v>
      </c>
      <c r="D221" s="148" t="s">
        <v>463</v>
      </c>
      <c r="E221" s="53">
        <v>100</v>
      </c>
      <c r="F221" s="435">
        <f>SUM(прил5!H397)</f>
        <v>99395</v>
      </c>
    </row>
    <row r="222" spans="1:6" s="43" customFormat="1" ht="31.5" x14ac:dyDescent="0.25">
      <c r="A222" s="73" t="s">
        <v>84</v>
      </c>
      <c r="B222" s="123" t="s">
        <v>220</v>
      </c>
      <c r="C222" s="159" t="s">
        <v>10</v>
      </c>
      <c r="D222" s="151" t="s">
        <v>415</v>
      </c>
      <c r="E222" s="30"/>
      <c r="F222" s="432">
        <f>SUM(F223:F225)</f>
        <v>10016644</v>
      </c>
    </row>
    <row r="223" spans="1:6" s="43" customFormat="1" ht="47.25" x14ac:dyDescent="0.25">
      <c r="A223" s="157" t="s">
        <v>76</v>
      </c>
      <c r="B223" s="124" t="s">
        <v>220</v>
      </c>
      <c r="C223" s="156" t="s">
        <v>10</v>
      </c>
      <c r="D223" s="148" t="s">
        <v>415</v>
      </c>
      <c r="E223" s="53">
        <v>100</v>
      </c>
      <c r="F223" s="435">
        <f>SUM(прил5!H399)</f>
        <v>8730924</v>
      </c>
    </row>
    <row r="224" spans="1:6" s="43" customFormat="1" ht="30" customHeight="1" x14ac:dyDescent="0.25">
      <c r="A224" s="76" t="s">
        <v>537</v>
      </c>
      <c r="B224" s="124" t="s">
        <v>220</v>
      </c>
      <c r="C224" s="156" t="s">
        <v>10</v>
      </c>
      <c r="D224" s="148" t="s">
        <v>415</v>
      </c>
      <c r="E224" s="53">
        <v>200</v>
      </c>
      <c r="F224" s="435">
        <f>SUM(прил5!H400)</f>
        <v>1281429</v>
      </c>
    </row>
    <row r="225" spans="1:6" s="43" customFormat="1" ht="15.75" customHeight="1" x14ac:dyDescent="0.25">
      <c r="A225" s="76" t="s">
        <v>18</v>
      </c>
      <c r="B225" s="124" t="s">
        <v>220</v>
      </c>
      <c r="C225" s="156" t="s">
        <v>10</v>
      </c>
      <c r="D225" s="148" t="s">
        <v>415</v>
      </c>
      <c r="E225" s="53">
        <v>800</v>
      </c>
      <c r="F225" s="435">
        <f>SUM(прил5!H401)</f>
        <v>4291</v>
      </c>
    </row>
    <row r="226" spans="1:6" s="43" customFormat="1" ht="62.25" customHeight="1" x14ac:dyDescent="0.25">
      <c r="A226" s="327" t="s">
        <v>663</v>
      </c>
      <c r="B226" s="328" t="s">
        <v>220</v>
      </c>
      <c r="C226" s="329" t="s">
        <v>12</v>
      </c>
      <c r="D226" s="330" t="s">
        <v>384</v>
      </c>
      <c r="E226" s="321"/>
      <c r="F226" s="433">
        <f>SUM(F227)</f>
        <v>1737990</v>
      </c>
    </row>
    <row r="227" spans="1:6" s="43" customFormat="1" ht="31.5" x14ac:dyDescent="0.25">
      <c r="A227" s="73" t="s">
        <v>75</v>
      </c>
      <c r="B227" s="123" t="s">
        <v>220</v>
      </c>
      <c r="C227" s="159" t="s">
        <v>12</v>
      </c>
      <c r="D227" s="151" t="s">
        <v>388</v>
      </c>
      <c r="E227" s="30"/>
      <c r="F227" s="432">
        <f>SUM(F228:F229)</f>
        <v>1737990</v>
      </c>
    </row>
    <row r="228" spans="1:6" s="43" customFormat="1" ht="47.25" x14ac:dyDescent="0.25">
      <c r="A228" s="157" t="s">
        <v>76</v>
      </c>
      <c r="B228" s="124" t="s">
        <v>220</v>
      </c>
      <c r="C228" s="156" t="s">
        <v>12</v>
      </c>
      <c r="D228" s="148" t="s">
        <v>388</v>
      </c>
      <c r="E228" s="53">
        <v>100</v>
      </c>
      <c r="F228" s="435">
        <f>SUM(прил5!H404)</f>
        <v>1737990</v>
      </c>
    </row>
    <row r="229" spans="1:6" s="43" customFormat="1" ht="31.5" hidden="1" x14ac:dyDescent="0.25">
      <c r="A229" s="76" t="s">
        <v>537</v>
      </c>
      <c r="B229" s="124" t="s">
        <v>220</v>
      </c>
      <c r="C229" s="156" t="s">
        <v>12</v>
      </c>
      <c r="D229" s="148" t="s">
        <v>388</v>
      </c>
      <c r="E229" s="53">
        <v>200</v>
      </c>
      <c r="F229" s="435">
        <f>SUM(прил5!H405)</f>
        <v>0</v>
      </c>
    </row>
    <row r="230" spans="1:6" ht="51" customHeight="1" x14ac:dyDescent="0.25">
      <c r="A230" s="58" t="s">
        <v>124</v>
      </c>
      <c r="B230" s="154" t="s">
        <v>408</v>
      </c>
      <c r="C230" s="249" t="s">
        <v>383</v>
      </c>
      <c r="D230" s="155" t="s">
        <v>384</v>
      </c>
      <c r="E230" s="131"/>
      <c r="F230" s="485">
        <f>SUM(F231)</f>
        <v>103000</v>
      </c>
    </row>
    <row r="231" spans="1:6" s="43" customFormat="1" ht="66" customHeight="1" x14ac:dyDescent="0.25">
      <c r="A231" s="142" t="s">
        <v>125</v>
      </c>
      <c r="B231" s="153" t="s">
        <v>192</v>
      </c>
      <c r="C231" s="161" t="s">
        <v>383</v>
      </c>
      <c r="D231" s="149" t="s">
        <v>384</v>
      </c>
      <c r="E231" s="158"/>
      <c r="F231" s="492">
        <f>SUM(F232)</f>
        <v>103000</v>
      </c>
    </row>
    <row r="232" spans="1:6" s="43" customFormat="1" ht="45.75" customHeight="1" x14ac:dyDescent="0.25">
      <c r="A232" s="314" t="s">
        <v>409</v>
      </c>
      <c r="B232" s="328" t="s">
        <v>192</v>
      </c>
      <c r="C232" s="329" t="s">
        <v>10</v>
      </c>
      <c r="D232" s="330" t="s">
        <v>384</v>
      </c>
      <c r="E232" s="337"/>
      <c r="F232" s="433">
        <f>SUM(F233+F235)</f>
        <v>103000</v>
      </c>
    </row>
    <row r="233" spans="1:6" s="43" customFormat="1" ht="19.5" customHeight="1" x14ac:dyDescent="0.25">
      <c r="A233" s="27" t="s">
        <v>411</v>
      </c>
      <c r="B233" s="123" t="s">
        <v>192</v>
      </c>
      <c r="C233" s="159" t="s">
        <v>10</v>
      </c>
      <c r="D233" s="151" t="s">
        <v>410</v>
      </c>
      <c r="E233" s="42"/>
      <c r="F233" s="432">
        <f>SUM(F234)</f>
        <v>103000</v>
      </c>
    </row>
    <row r="234" spans="1:6" s="43" customFormat="1" ht="32.25" customHeight="1" x14ac:dyDescent="0.25">
      <c r="A234" s="54" t="s">
        <v>537</v>
      </c>
      <c r="B234" s="124" t="s">
        <v>192</v>
      </c>
      <c r="C234" s="156" t="s">
        <v>10</v>
      </c>
      <c r="D234" s="148" t="s">
        <v>410</v>
      </c>
      <c r="E234" s="60" t="s">
        <v>16</v>
      </c>
      <c r="F234" s="435">
        <f>SUM(прил5!H114+прил5!H205)</f>
        <v>103000</v>
      </c>
    </row>
    <row r="235" spans="1:6" s="43" customFormat="1" ht="17.25" customHeight="1" x14ac:dyDescent="0.25">
      <c r="A235" s="27" t="s">
        <v>499</v>
      </c>
      <c r="B235" s="123" t="s">
        <v>192</v>
      </c>
      <c r="C235" s="159" t="s">
        <v>10</v>
      </c>
      <c r="D235" s="151" t="s">
        <v>498</v>
      </c>
      <c r="E235" s="42"/>
      <c r="F235" s="432">
        <f>SUM(F236:F237)</f>
        <v>0</v>
      </c>
    </row>
    <row r="236" spans="1:6" s="43" customFormat="1" ht="32.25" customHeight="1" x14ac:dyDescent="0.25">
      <c r="A236" s="54" t="s">
        <v>537</v>
      </c>
      <c r="B236" s="124" t="s">
        <v>192</v>
      </c>
      <c r="C236" s="156" t="s">
        <v>10</v>
      </c>
      <c r="D236" s="148" t="s">
        <v>498</v>
      </c>
      <c r="E236" s="60" t="s">
        <v>16</v>
      </c>
      <c r="F236" s="435">
        <f>SUM(прил5!H48)</f>
        <v>0</v>
      </c>
    </row>
    <row r="237" spans="1:6" s="43" customFormat="1" ht="17.25" hidden="1" customHeight="1" x14ac:dyDescent="0.25">
      <c r="A237" s="76" t="s">
        <v>18</v>
      </c>
      <c r="B237" s="124" t="s">
        <v>192</v>
      </c>
      <c r="C237" s="156" t="s">
        <v>10</v>
      </c>
      <c r="D237" s="148" t="s">
        <v>498</v>
      </c>
      <c r="E237" s="60" t="s">
        <v>17</v>
      </c>
      <c r="F237" s="435">
        <f>SUM(прил5!H49)</f>
        <v>0</v>
      </c>
    </row>
    <row r="238" spans="1:6" ht="47.25" x14ac:dyDescent="0.25">
      <c r="A238" s="58" t="s">
        <v>137</v>
      </c>
      <c r="B238" s="154" t="s">
        <v>428</v>
      </c>
      <c r="C238" s="249" t="s">
        <v>383</v>
      </c>
      <c r="D238" s="155" t="s">
        <v>384</v>
      </c>
      <c r="E238" s="131"/>
      <c r="F238" s="485">
        <f>SUM(F239)</f>
        <v>15000</v>
      </c>
    </row>
    <row r="239" spans="1:6" ht="63" x14ac:dyDescent="0.25">
      <c r="A239" s="160" t="s">
        <v>138</v>
      </c>
      <c r="B239" s="161" t="s">
        <v>203</v>
      </c>
      <c r="C239" s="161" t="s">
        <v>383</v>
      </c>
      <c r="D239" s="149" t="s">
        <v>384</v>
      </c>
      <c r="E239" s="158"/>
      <c r="F239" s="492">
        <f>SUM(F240)</f>
        <v>15000</v>
      </c>
    </row>
    <row r="240" spans="1:6" ht="31.5" x14ac:dyDescent="0.25">
      <c r="A240" s="338" t="s">
        <v>429</v>
      </c>
      <c r="B240" s="329" t="s">
        <v>203</v>
      </c>
      <c r="C240" s="329" t="s">
        <v>10</v>
      </c>
      <c r="D240" s="330" t="s">
        <v>384</v>
      </c>
      <c r="E240" s="337"/>
      <c r="F240" s="433">
        <f>SUM(F241)</f>
        <v>15000</v>
      </c>
    </row>
    <row r="241" spans="1:6" ht="17.25" customHeight="1" x14ac:dyDescent="0.25">
      <c r="A241" s="162" t="s">
        <v>97</v>
      </c>
      <c r="B241" s="159" t="s">
        <v>203</v>
      </c>
      <c r="C241" s="159" t="s">
        <v>10</v>
      </c>
      <c r="D241" s="151" t="s">
        <v>430</v>
      </c>
      <c r="E241" s="42"/>
      <c r="F241" s="432">
        <f>SUM(F242)</f>
        <v>15000</v>
      </c>
    </row>
    <row r="242" spans="1:6" ht="30.75" customHeight="1" x14ac:dyDescent="0.25">
      <c r="A242" s="163" t="s">
        <v>537</v>
      </c>
      <c r="B242" s="156" t="s">
        <v>203</v>
      </c>
      <c r="C242" s="156" t="s">
        <v>10</v>
      </c>
      <c r="D242" s="148" t="s">
        <v>430</v>
      </c>
      <c r="E242" s="60" t="s">
        <v>16</v>
      </c>
      <c r="F242" s="435">
        <f>SUM(прил5!H210)</f>
        <v>15000</v>
      </c>
    </row>
    <row r="243" spans="1:6" ht="47.25" x14ac:dyDescent="0.25">
      <c r="A243" s="58" t="s">
        <v>178</v>
      </c>
      <c r="B243" s="341" t="s">
        <v>434</v>
      </c>
      <c r="C243" s="247" t="s">
        <v>383</v>
      </c>
      <c r="D243" s="137" t="s">
        <v>384</v>
      </c>
      <c r="E243" s="16"/>
      <c r="F243" s="485">
        <f>SUM(F244+F252)</f>
        <v>3539964</v>
      </c>
    </row>
    <row r="244" spans="1:6" ht="78.75" x14ac:dyDescent="0.25">
      <c r="A244" s="142" t="s">
        <v>231</v>
      </c>
      <c r="B244" s="153" t="s">
        <v>230</v>
      </c>
      <c r="C244" s="161" t="s">
        <v>383</v>
      </c>
      <c r="D244" s="149" t="s">
        <v>384</v>
      </c>
      <c r="E244" s="165"/>
      <c r="F244" s="492">
        <f>SUM(F245)</f>
        <v>350585</v>
      </c>
    </row>
    <row r="245" spans="1:6" ht="47.25" x14ac:dyDescent="0.25">
      <c r="A245" s="314" t="s">
        <v>435</v>
      </c>
      <c r="B245" s="328" t="s">
        <v>230</v>
      </c>
      <c r="C245" s="329" t="s">
        <v>10</v>
      </c>
      <c r="D245" s="330" t="s">
        <v>384</v>
      </c>
      <c r="E245" s="340"/>
      <c r="F245" s="433">
        <f>SUM(F246+F248+F250)</f>
        <v>350585</v>
      </c>
    </row>
    <row r="246" spans="1:6" ht="32.25" customHeight="1" x14ac:dyDescent="0.25">
      <c r="A246" s="27" t="s">
        <v>436</v>
      </c>
      <c r="B246" s="123" t="s">
        <v>230</v>
      </c>
      <c r="C246" s="159" t="s">
        <v>10</v>
      </c>
      <c r="D246" s="151" t="s">
        <v>437</v>
      </c>
      <c r="E246" s="164"/>
      <c r="F246" s="432">
        <f>SUM(F247)</f>
        <v>19449</v>
      </c>
    </row>
    <row r="247" spans="1:6" ht="18" customHeight="1" x14ac:dyDescent="0.25">
      <c r="A247" s="54" t="s">
        <v>21</v>
      </c>
      <c r="B247" s="124" t="s">
        <v>230</v>
      </c>
      <c r="C247" s="156" t="s">
        <v>10</v>
      </c>
      <c r="D247" s="148" t="s">
        <v>437</v>
      </c>
      <c r="E247" s="132" t="s">
        <v>66</v>
      </c>
      <c r="F247" s="435">
        <f>SUM(прил5!H231)</f>
        <v>19449</v>
      </c>
    </row>
    <row r="248" spans="1:6" ht="33" customHeight="1" x14ac:dyDescent="0.25">
      <c r="A248" s="27" t="s">
        <v>500</v>
      </c>
      <c r="B248" s="123" t="s">
        <v>230</v>
      </c>
      <c r="C248" s="159" t="s">
        <v>10</v>
      </c>
      <c r="D248" s="151" t="s">
        <v>501</v>
      </c>
      <c r="E248" s="164"/>
      <c r="F248" s="432">
        <f>SUM(F249)</f>
        <v>280000</v>
      </c>
    </row>
    <row r="249" spans="1:6" ht="15" customHeight="1" x14ac:dyDescent="0.25">
      <c r="A249" s="54" t="s">
        <v>21</v>
      </c>
      <c r="B249" s="124" t="s">
        <v>230</v>
      </c>
      <c r="C249" s="156" t="s">
        <v>10</v>
      </c>
      <c r="D249" s="148" t="s">
        <v>501</v>
      </c>
      <c r="E249" s="132" t="s">
        <v>66</v>
      </c>
      <c r="F249" s="435">
        <f>SUM(прил5!H237)</f>
        <v>280000</v>
      </c>
    </row>
    <row r="250" spans="1:6" ht="31.5" x14ac:dyDescent="0.25">
      <c r="A250" s="27" t="s">
        <v>439</v>
      </c>
      <c r="B250" s="123" t="s">
        <v>230</v>
      </c>
      <c r="C250" s="159" t="s">
        <v>10</v>
      </c>
      <c r="D250" s="151" t="s">
        <v>438</v>
      </c>
      <c r="E250" s="164"/>
      <c r="F250" s="432">
        <f>SUM(F251)</f>
        <v>51136</v>
      </c>
    </row>
    <row r="251" spans="1:6" ht="15.75" customHeight="1" x14ac:dyDescent="0.25">
      <c r="A251" s="54" t="s">
        <v>21</v>
      </c>
      <c r="B251" s="124" t="s">
        <v>230</v>
      </c>
      <c r="C251" s="156" t="s">
        <v>10</v>
      </c>
      <c r="D251" s="148" t="s">
        <v>438</v>
      </c>
      <c r="E251" s="132" t="s">
        <v>66</v>
      </c>
      <c r="F251" s="435">
        <f>SUM(прил5!H119)</f>
        <v>51136</v>
      </c>
    </row>
    <row r="252" spans="1:6" ht="78.75" x14ac:dyDescent="0.25">
      <c r="A252" s="160" t="s">
        <v>179</v>
      </c>
      <c r="B252" s="153" t="s">
        <v>206</v>
      </c>
      <c r="C252" s="161" t="s">
        <v>383</v>
      </c>
      <c r="D252" s="149" t="s">
        <v>384</v>
      </c>
      <c r="E252" s="165"/>
      <c r="F252" s="492">
        <f>SUM(F253)</f>
        <v>3189379</v>
      </c>
    </row>
    <row r="253" spans="1:6" ht="31.5" x14ac:dyDescent="0.25">
      <c r="A253" s="339" t="s">
        <v>440</v>
      </c>
      <c r="B253" s="328" t="s">
        <v>206</v>
      </c>
      <c r="C253" s="329" t="s">
        <v>10</v>
      </c>
      <c r="D253" s="330" t="s">
        <v>384</v>
      </c>
      <c r="E253" s="340"/>
      <c r="F253" s="433">
        <f>SUM(F258+F256+F262+F264+F266+F260+F254+F268)</f>
        <v>3189379</v>
      </c>
    </row>
    <row r="254" spans="1:6" s="644" customFormat="1" ht="34.5" customHeight="1" x14ac:dyDescent="0.25">
      <c r="A254" s="114" t="s">
        <v>825</v>
      </c>
      <c r="B254" s="123" t="s">
        <v>206</v>
      </c>
      <c r="C254" s="159" t="s">
        <v>10</v>
      </c>
      <c r="D254" s="151" t="s">
        <v>824</v>
      </c>
      <c r="E254" s="164"/>
      <c r="F254" s="432">
        <f>SUM(F255:F255)</f>
        <v>1123088</v>
      </c>
    </row>
    <row r="255" spans="1:6" s="644" customFormat="1" ht="31.5" x14ac:dyDescent="0.25">
      <c r="A255" s="76" t="s">
        <v>171</v>
      </c>
      <c r="B255" s="124" t="s">
        <v>206</v>
      </c>
      <c r="C255" s="156" t="s">
        <v>10</v>
      </c>
      <c r="D255" s="148" t="s">
        <v>824</v>
      </c>
      <c r="E255" s="132" t="s">
        <v>170</v>
      </c>
      <c r="F255" s="435">
        <f>SUM(прил5!H241)</f>
        <v>1123088</v>
      </c>
    </row>
    <row r="256" spans="1:6" ht="32.25" customHeight="1" x14ac:dyDescent="0.25">
      <c r="A256" s="114" t="s">
        <v>720</v>
      </c>
      <c r="B256" s="123" t="s">
        <v>206</v>
      </c>
      <c r="C256" s="159" t="s">
        <v>10</v>
      </c>
      <c r="D256" s="151" t="s">
        <v>600</v>
      </c>
      <c r="E256" s="164"/>
      <c r="F256" s="432">
        <f>SUM(F257:F257)</f>
        <v>1121343</v>
      </c>
    </row>
    <row r="257" spans="1:6" ht="17.25" customHeight="1" x14ac:dyDescent="0.25">
      <c r="A257" s="7" t="s">
        <v>21</v>
      </c>
      <c r="B257" s="124" t="s">
        <v>206</v>
      </c>
      <c r="C257" s="156" t="s">
        <v>10</v>
      </c>
      <c r="D257" s="148" t="s">
        <v>600</v>
      </c>
      <c r="E257" s="132" t="s">
        <v>66</v>
      </c>
      <c r="F257" s="435">
        <f>SUM(прил5!H215)</f>
        <v>1121343</v>
      </c>
    </row>
    <row r="258" spans="1:6" ht="17.25" customHeight="1" x14ac:dyDescent="0.25">
      <c r="A258" s="114" t="s">
        <v>620</v>
      </c>
      <c r="B258" s="123" t="s">
        <v>206</v>
      </c>
      <c r="C258" s="159" t="s">
        <v>10</v>
      </c>
      <c r="D258" s="151" t="s">
        <v>619</v>
      </c>
      <c r="E258" s="164"/>
      <c r="F258" s="432">
        <f>SUM(F259)</f>
        <v>302990</v>
      </c>
    </row>
    <row r="259" spans="1:6" ht="17.25" customHeight="1" x14ac:dyDescent="0.25">
      <c r="A259" s="76" t="s">
        <v>40</v>
      </c>
      <c r="B259" s="124" t="s">
        <v>206</v>
      </c>
      <c r="C259" s="156" t="s">
        <v>10</v>
      </c>
      <c r="D259" s="148" t="s">
        <v>619</v>
      </c>
      <c r="E259" s="132" t="s">
        <v>39</v>
      </c>
      <c r="F259" s="435">
        <f>SUM(прил5!H580)</f>
        <v>302990</v>
      </c>
    </row>
    <row r="260" spans="1:6" s="634" customFormat="1" ht="32.25" customHeight="1" x14ac:dyDescent="0.25">
      <c r="A260" s="75" t="s">
        <v>819</v>
      </c>
      <c r="B260" s="123" t="s">
        <v>206</v>
      </c>
      <c r="C260" s="159" t="s">
        <v>10</v>
      </c>
      <c r="D260" s="151" t="s">
        <v>818</v>
      </c>
      <c r="E260" s="164"/>
      <c r="F260" s="432">
        <f>SUM(F261)</f>
        <v>59110</v>
      </c>
    </row>
    <row r="261" spans="1:6" s="634" customFormat="1" ht="33" customHeight="1" x14ac:dyDescent="0.25">
      <c r="A261" s="76" t="s">
        <v>171</v>
      </c>
      <c r="B261" s="124" t="s">
        <v>206</v>
      </c>
      <c r="C261" s="156" t="s">
        <v>10</v>
      </c>
      <c r="D261" s="148" t="s">
        <v>818</v>
      </c>
      <c r="E261" s="132" t="s">
        <v>170</v>
      </c>
      <c r="F261" s="435">
        <f>SUM(прил5!H243)</f>
        <v>59110</v>
      </c>
    </row>
    <row r="262" spans="1:6" ht="32.25" customHeight="1" x14ac:dyDescent="0.25">
      <c r="A262" s="114" t="s">
        <v>721</v>
      </c>
      <c r="B262" s="123" t="s">
        <v>206</v>
      </c>
      <c r="C262" s="159" t="s">
        <v>10</v>
      </c>
      <c r="D262" s="151" t="s">
        <v>598</v>
      </c>
      <c r="E262" s="164"/>
      <c r="F262" s="432">
        <f>SUM(F263:F263)</f>
        <v>480576</v>
      </c>
    </row>
    <row r="263" spans="1:6" ht="17.25" customHeight="1" x14ac:dyDescent="0.25">
      <c r="A263" s="7" t="s">
        <v>21</v>
      </c>
      <c r="B263" s="124" t="s">
        <v>206</v>
      </c>
      <c r="C263" s="156" t="s">
        <v>10</v>
      </c>
      <c r="D263" s="148" t="s">
        <v>598</v>
      </c>
      <c r="E263" s="132" t="s">
        <v>66</v>
      </c>
      <c r="F263" s="435">
        <f>SUM(прил5!H217)</f>
        <v>480576</v>
      </c>
    </row>
    <row r="264" spans="1:6" ht="31.5" x14ac:dyDescent="0.25">
      <c r="A264" s="27" t="s">
        <v>439</v>
      </c>
      <c r="B264" s="123" t="s">
        <v>206</v>
      </c>
      <c r="C264" s="159" t="s">
        <v>10</v>
      </c>
      <c r="D264" s="151" t="s">
        <v>438</v>
      </c>
      <c r="E264" s="164"/>
      <c r="F264" s="432">
        <f>SUM(F265)</f>
        <v>102272</v>
      </c>
    </row>
    <row r="265" spans="1:6" ht="16.5" customHeight="1" x14ac:dyDescent="0.25">
      <c r="A265" s="7" t="s">
        <v>21</v>
      </c>
      <c r="B265" s="124" t="s">
        <v>206</v>
      </c>
      <c r="C265" s="156" t="s">
        <v>10</v>
      </c>
      <c r="D265" s="148" t="s">
        <v>438</v>
      </c>
      <c r="E265" s="132" t="s">
        <v>66</v>
      </c>
      <c r="F265" s="435">
        <f>SUM(прил5!H123)</f>
        <v>102272</v>
      </c>
    </row>
    <row r="266" spans="1:6" s="500" customFormat="1" ht="32.25" hidden="1" customHeight="1" x14ac:dyDescent="0.25">
      <c r="A266" s="27" t="s">
        <v>730</v>
      </c>
      <c r="B266" s="123" t="s">
        <v>206</v>
      </c>
      <c r="C266" s="159" t="s">
        <v>10</v>
      </c>
      <c r="D266" s="151" t="s">
        <v>729</v>
      </c>
      <c r="E266" s="164"/>
      <c r="F266" s="432">
        <f>SUM(F267)</f>
        <v>0</v>
      </c>
    </row>
    <row r="267" spans="1:6" s="500" customFormat="1" ht="31.5" hidden="1" customHeight="1" x14ac:dyDescent="0.25">
      <c r="A267" s="54" t="s">
        <v>537</v>
      </c>
      <c r="B267" s="124" t="s">
        <v>206</v>
      </c>
      <c r="C267" s="156" t="s">
        <v>10</v>
      </c>
      <c r="D267" s="148" t="s">
        <v>729</v>
      </c>
      <c r="E267" s="132" t="s">
        <v>16</v>
      </c>
      <c r="F267" s="435">
        <f>SUM(прил5!H219)</f>
        <v>0</v>
      </c>
    </row>
    <row r="268" spans="1:6" s="647" customFormat="1" ht="31.5" customHeight="1" x14ac:dyDescent="0.25">
      <c r="A268" s="27" t="s">
        <v>827</v>
      </c>
      <c r="B268" s="123" t="s">
        <v>206</v>
      </c>
      <c r="C268" s="159" t="s">
        <v>10</v>
      </c>
      <c r="D268" s="151" t="s">
        <v>826</v>
      </c>
      <c r="E268" s="164"/>
      <c r="F268" s="432">
        <f>SUM(F269:F270)</f>
        <v>0</v>
      </c>
    </row>
    <row r="269" spans="1:6" s="647" customFormat="1" ht="31.5" customHeight="1" x14ac:dyDescent="0.25">
      <c r="A269" s="54" t="s">
        <v>537</v>
      </c>
      <c r="B269" s="124" t="s">
        <v>206</v>
      </c>
      <c r="C269" s="156" t="s">
        <v>10</v>
      </c>
      <c r="D269" s="148" t="s">
        <v>826</v>
      </c>
      <c r="E269" s="132" t="s">
        <v>16</v>
      </c>
      <c r="F269" s="435">
        <f>SUM(прил5!H245)</f>
        <v>0</v>
      </c>
    </row>
    <row r="270" spans="1:6" s="655" customFormat="1" ht="31.5" customHeight="1" x14ac:dyDescent="0.25">
      <c r="A270" s="76" t="s">
        <v>171</v>
      </c>
      <c r="B270" s="124" t="s">
        <v>206</v>
      </c>
      <c r="C270" s="156" t="s">
        <v>10</v>
      </c>
      <c r="D270" s="148" t="s">
        <v>826</v>
      </c>
      <c r="E270" s="132" t="s">
        <v>170</v>
      </c>
      <c r="F270" s="435">
        <f>SUM(прил5!H246)</f>
        <v>0</v>
      </c>
    </row>
    <row r="271" spans="1:6" ht="64.5" customHeight="1" x14ac:dyDescent="0.25">
      <c r="A271" s="58" t="s">
        <v>151</v>
      </c>
      <c r="B271" s="341" t="s">
        <v>456</v>
      </c>
      <c r="C271" s="247" t="s">
        <v>383</v>
      </c>
      <c r="D271" s="137" t="s">
        <v>384</v>
      </c>
      <c r="E271" s="127"/>
      <c r="F271" s="485">
        <f>SUM(F272+F277+F282)</f>
        <v>2303350</v>
      </c>
    </row>
    <row r="272" spans="1:6" ht="80.25" customHeight="1" x14ac:dyDescent="0.25">
      <c r="A272" s="142" t="s">
        <v>152</v>
      </c>
      <c r="B272" s="143" t="s">
        <v>223</v>
      </c>
      <c r="C272" s="248" t="s">
        <v>383</v>
      </c>
      <c r="D272" s="144" t="s">
        <v>384</v>
      </c>
      <c r="E272" s="145"/>
      <c r="F272" s="492">
        <f>SUM(F273)</f>
        <v>148000</v>
      </c>
    </row>
    <row r="273" spans="1:6" ht="32.25" customHeight="1" x14ac:dyDescent="0.25">
      <c r="A273" s="314" t="s">
        <v>457</v>
      </c>
      <c r="B273" s="315" t="s">
        <v>223</v>
      </c>
      <c r="C273" s="316" t="s">
        <v>10</v>
      </c>
      <c r="D273" s="317" t="s">
        <v>384</v>
      </c>
      <c r="E273" s="318"/>
      <c r="F273" s="433">
        <f>SUM(F274)</f>
        <v>148000</v>
      </c>
    </row>
    <row r="274" spans="1:6" ht="17.25" customHeight="1" x14ac:dyDescent="0.25">
      <c r="A274" s="27" t="s">
        <v>85</v>
      </c>
      <c r="B274" s="117" t="s">
        <v>223</v>
      </c>
      <c r="C274" s="209" t="s">
        <v>10</v>
      </c>
      <c r="D274" s="115" t="s">
        <v>458</v>
      </c>
      <c r="E274" s="141"/>
      <c r="F274" s="432">
        <f>SUM(F275:F276)</f>
        <v>148000</v>
      </c>
    </row>
    <row r="275" spans="1:6" ht="33.75" customHeight="1" x14ac:dyDescent="0.25">
      <c r="A275" s="54" t="s">
        <v>537</v>
      </c>
      <c r="B275" s="125" t="s">
        <v>223</v>
      </c>
      <c r="C275" s="210" t="s">
        <v>10</v>
      </c>
      <c r="D275" s="122" t="s">
        <v>458</v>
      </c>
      <c r="E275" s="128" t="s">
        <v>16</v>
      </c>
      <c r="F275" s="435">
        <f>SUM(прил5!H366)</f>
        <v>0</v>
      </c>
    </row>
    <row r="276" spans="1:6" s="655" customFormat="1" ht="17.25" customHeight="1" x14ac:dyDescent="0.25">
      <c r="A276" s="61" t="s">
        <v>40</v>
      </c>
      <c r="B276" s="125" t="s">
        <v>223</v>
      </c>
      <c r="C276" s="210" t="s">
        <v>10</v>
      </c>
      <c r="D276" s="122" t="s">
        <v>458</v>
      </c>
      <c r="E276" s="128" t="s">
        <v>39</v>
      </c>
      <c r="F276" s="435">
        <f>SUM(прил5!H367)</f>
        <v>148000</v>
      </c>
    </row>
    <row r="277" spans="1:6" ht="80.25" customHeight="1" x14ac:dyDescent="0.25">
      <c r="A277" s="142" t="s">
        <v>167</v>
      </c>
      <c r="B277" s="143" t="s">
        <v>228</v>
      </c>
      <c r="C277" s="248" t="s">
        <v>383</v>
      </c>
      <c r="D277" s="144" t="s">
        <v>384</v>
      </c>
      <c r="E277" s="145"/>
      <c r="F277" s="492">
        <f>SUM(F278)</f>
        <v>150000</v>
      </c>
    </row>
    <row r="278" spans="1:6" ht="33.75" customHeight="1" x14ac:dyDescent="0.25">
      <c r="A278" s="314" t="s">
        <v>488</v>
      </c>
      <c r="B278" s="315" t="s">
        <v>228</v>
      </c>
      <c r="C278" s="316" t="s">
        <v>10</v>
      </c>
      <c r="D278" s="317" t="s">
        <v>384</v>
      </c>
      <c r="E278" s="318"/>
      <c r="F278" s="433">
        <f>SUM(F279)</f>
        <v>150000</v>
      </c>
    </row>
    <row r="279" spans="1:6" ht="47.25" x14ac:dyDescent="0.25">
      <c r="A279" s="27" t="s">
        <v>168</v>
      </c>
      <c r="B279" s="117" t="s">
        <v>228</v>
      </c>
      <c r="C279" s="209" t="s">
        <v>10</v>
      </c>
      <c r="D279" s="115" t="s">
        <v>489</v>
      </c>
      <c r="E279" s="141"/>
      <c r="F279" s="432">
        <f>SUM(F280:F281)</f>
        <v>150000</v>
      </c>
    </row>
    <row r="280" spans="1:6" ht="31.5" customHeight="1" x14ac:dyDescent="0.25">
      <c r="A280" s="54" t="s">
        <v>537</v>
      </c>
      <c r="B280" s="125" t="s">
        <v>228</v>
      </c>
      <c r="C280" s="210" t="s">
        <v>10</v>
      </c>
      <c r="D280" s="122" t="s">
        <v>489</v>
      </c>
      <c r="E280" s="128" t="s">
        <v>16</v>
      </c>
      <c r="F280" s="435">
        <f>SUM(прил5!H607)</f>
        <v>0</v>
      </c>
    </row>
    <row r="281" spans="1:6" s="655" customFormat="1" ht="18" customHeight="1" x14ac:dyDescent="0.25">
      <c r="A281" s="54" t="s">
        <v>40</v>
      </c>
      <c r="B281" s="125" t="s">
        <v>228</v>
      </c>
      <c r="C281" s="210" t="s">
        <v>10</v>
      </c>
      <c r="D281" s="122" t="s">
        <v>489</v>
      </c>
      <c r="E281" s="128" t="s">
        <v>39</v>
      </c>
      <c r="F281" s="435">
        <f>SUM(прил5!H608)</f>
        <v>150000</v>
      </c>
    </row>
    <row r="282" spans="1:6" ht="66.75" customHeight="1" x14ac:dyDescent="0.25">
      <c r="A282" s="142" t="s">
        <v>153</v>
      </c>
      <c r="B282" s="143" t="s">
        <v>219</v>
      </c>
      <c r="C282" s="248" t="s">
        <v>383</v>
      </c>
      <c r="D282" s="144" t="s">
        <v>384</v>
      </c>
      <c r="E282" s="145"/>
      <c r="F282" s="492">
        <f>SUM(F283)</f>
        <v>2005350</v>
      </c>
    </row>
    <row r="283" spans="1:6" ht="34.5" customHeight="1" x14ac:dyDescent="0.25">
      <c r="A283" s="314" t="s">
        <v>459</v>
      </c>
      <c r="B283" s="315" t="s">
        <v>219</v>
      </c>
      <c r="C283" s="316" t="s">
        <v>10</v>
      </c>
      <c r="D283" s="317" t="s">
        <v>384</v>
      </c>
      <c r="E283" s="318"/>
      <c r="F283" s="433">
        <f>SUM(F284+F286+F289)</f>
        <v>2005350</v>
      </c>
    </row>
    <row r="284" spans="1:6" ht="18.75" customHeight="1" x14ac:dyDescent="0.25">
      <c r="A284" s="27" t="s">
        <v>549</v>
      </c>
      <c r="B284" s="117" t="s">
        <v>219</v>
      </c>
      <c r="C284" s="209" t="s">
        <v>10</v>
      </c>
      <c r="D284" s="115" t="s">
        <v>548</v>
      </c>
      <c r="E284" s="141"/>
      <c r="F284" s="432">
        <f>SUM(F285)</f>
        <v>754650</v>
      </c>
    </row>
    <row r="285" spans="1:6" ht="18" customHeight="1" x14ac:dyDescent="0.25">
      <c r="A285" s="54" t="s">
        <v>40</v>
      </c>
      <c r="B285" s="125" t="s">
        <v>219</v>
      </c>
      <c r="C285" s="210" t="s">
        <v>10</v>
      </c>
      <c r="D285" s="122" t="s">
        <v>548</v>
      </c>
      <c r="E285" s="128" t="s">
        <v>39</v>
      </c>
      <c r="F285" s="435">
        <f>SUM(прил5!H371)</f>
        <v>754650</v>
      </c>
    </row>
    <row r="286" spans="1:6" ht="15.75" x14ac:dyDescent="0.25">
      <c r="A286" s="27" t="s">
        <v>460</v>
      </c>
      <c r="B286" s="117" t="s">
        <v>219</v>
      </c>
      <c r="C286" s="209" t="s">
        <v>10</v>
      </c>
      <c r="D286" s="115" t="s">
        <v>461</v>
      </c>
      <c r="E286" s="141"/>
      <c r="F286" s="432">
        <f>SUM(F287:F288)</f>
        <v>1180350</v>
      </c>
    </row>
    <row r="287" spans="1:6" ht="31.5" customHeight="1" x14ac:dyDescent="0.25">
      <c r="A287" s="54" t="s">
        <v>537</v>
      </c>
      <c r="B287" s="125" t="s">
        <v>219</v>
      </c>
      <c r="C287" s="210" t="s">
        <v>10</v>
      </c>
      <c r="D287" s="122" t="s">
        <v>461</v>
      </c>
      <c r="E287" s="128" t="s">
        <v>16</v>
      </c>
      <c r="F287" s="435">
        <f>SUM(прил5!H373)</f>
        <v>788400</v>
      </c>
    </row>
    <row r="288" spans="1:6" ht="15.75" x14ac:dyDescent="0.25">
      <c r="A288" s="76" t="s">
        <v>40</v>
      </c>
      <c r="B288" s="125" t="s">
        <v>219</v>
      </c>
      <c r="C288" s="210" t="s">
        <v>10</v>
      </c>
      <c r="D288" s="122" t="s">
        <v>461</v>
      </c>
      <c r="E288" s="128" t="s">
        <v>39</v>
      </c>
      <c r="F288" s="435">
        <f>SUM(прил5!H374)</f>
        <v>391950</v>
      </c>
    </row>
    <row r="289" spans="1:6" ht="15.75" x14ac:dyDescent="0.25">
      <c r="A289" s="75" t="s">
        <v>547</v>
      </c>
      <c r="B289" s="117" t="s">
        <v>219</v>
      </c>
      <c r="C289" s="209" t="s">
        <v>10</v>
      </c>
      <c r="D289" s="115" t="s">
        <v>550</v>
      </c>
      <c r="E289" s="141"/>
      <c r="F289" s="432">
        <f>SUM(F290:F291)</f>
        <v>70350</v>
      </c>
    </row>
    <row r="290" spans="1:6" ht="31.5" x14ac:dyDescent="0.25">
      <c r="A290" s="54" t="s">
        <v>537</v>
      </c>
      <c r="B290" s="125" t="s">
        <v>219</v>
      </c>
      <c r="C290" s="210" t="s">
        <v>10</v>
      </c>
      <c r="D290" s="122" t="s">
        <v>550</v>
      </c>
      <c r="E290" s="128" t="s">
        <v>16</v>
      </c>
      <c r="F290" s="435">
        <f>SUM(прил5!H376)</f>
        <v>70350</v>
      </c>
    </row>
    <row r="291" spans="1:6" s="562" customFormat="1" ht="15.75" hidden="1" x14ac:dyDescent="0.25">
      <c r="A291" s="76" t="s">
        <v>40</v>
      </c>
      <c r="B291" s="125" t="s">
        <v>219</v>
      </c>
      <c r="C291" s="210" t="s">
        <v>10</v>
      </c>
      <c r="D291" s="122" t="s">
        <v>550</v>
      </c>
      <c r="E291" s="128" t="s">
        <v>39</v>
      </c>
      <c r="F291" s="435">
        <f>SUM(прил5!H377)</f>
        <v>0</v>
      </c>
    </row>
    <row r="292" spans="1:6" s="43" customFormat="1" ht="33" customHeight="1" x14ac:dyDescent="0.25">
      <c r="A292" s="58" t="s">
        <v>105</v>
      </c>
      <c r="B292" s="154" t="s">
        <v>386</v>
      </c>
      <c r="C292" s="249" t="s">
        <v>383</v>
      </c>
      <c r="D292" s="155" t="s">
        <v>384</v>
      </c>
      <c r="E292" s="131"/>
      <c r="F292" s="485">
        <f>SUM(F293)</f>
        <v>1616586</v>
      </c>
    </row>
    <row r="293" spans="1:6" s="43" customFormat="1" ht="51" customHeight="1" x14ac:dyDescent="0.25">
      <c r="A293" s="152" t="s">
        <v>106</v>
      </c>
      <c r="B293" s="153" t="s">
        <v>387</v>
      </c>
      <c r="C293" s="161" t="s">
        <v>383</v>
      </c>
      <c r="D293" s="149" t="s">
        <v>384</v>
      </c>
      <c r="E293" s="158"/>
      <c r="F293" s="492">
        <f>SUM(F294)</f>
        <v>1616586</v>
      </c>
    </row>
    <row r="294" spans="1:6" s="43" customFormat="1" ht="51" customHeight="1" x14ac:dyDescent="0.25">
      <c r="A294" s="327" t="s">
        <v>390</v>
      </c>
      <c r="B294" s="328" t="s">
        <v>387</v>
      </c>
      <c r="C294" s="329" t="s">
        <v>10</v>
      </c>
      <c r="D294" s="330" t="s">
        <v>384</v>
      </c>
      <c r="E294" s="337"/>
      <c r="F294" s="433">
        <f>SUM(F295)</f>
        <v>1616586</v>
      </c>
    </row>
    <row r="295" spans="1:6" s="43" customFormat="1" ht="17.25" customHeight="1" x14ac:dyDescent="0.25">
      <c r="A295" s="75" t="s">
        <v>107</v>
      </c>
      <c r="B295" s="123" t="s">
        <v>387</v>
      </c>
      <c r="C295" s="159" t="s">
        <v>10</v>
      </c>
      <c r="D295" s="151" t="s">
        <v>389</v>
      </c>
      <c r="E295" s="42"/>
      <c r="F295" s="432">
        <f>SUM(F296)</f>
        <v>1616586</v>
      </c>
    </row>
    <row r="296" spans="1:6" s="43" customFormat="1" ht="31.5" customHeight="1" x14ac:dyDescent="0.25">
      <c r="A296" s="76" t="s">
        <v>537</v>
      </c>
      <c r="B296" s="124" t="s">
        <v>387</v>
      </c>
      <c r="C296" s="156" t="s">
        <v>10</v>
      </c>
      <c r="D296" s="148" t="s">
        <v>389</v>
      </c>
      <c r="E296" s="60" t="s">
        <v>16</v>
      </c>
      <c r="F296" s="435">
        <f>SUM(прил5!H27+прил5!H54+прил5!H87+прил5!H479+прил5!H410)</f>
        <v>1616586</v>
      </c>
    </row>
    <row r="297" spans="1:6" s="43" customFormat="1" ht="31.5" x14ac:dyDescent="0.25">
      <c r="A297" s="130" t="s">
        <v>117</v>
      </c>
      <c r="B297" s="154" t="s">
        <v>395</v>
      </c>
      <c r="C297" s="249" t="s">
        <v>383</v>
      </c>
      <c r="D297" s="155" t="s">
        <v>384</v>
      </c>
      <c r="E297" s="131"/>
      <c r="F297" s="485">
        <f>SUM(F298+F302)</f>
        <v>191079</v>
      </c>
    </row>
    <row r="298" spans="1:6" s="43" customFormat="1" ht="51.75" customHeight="1" x14ac:dyDescent="0.25">
      <c r="A298" s="152" t="s">
        <v>538</v>
      </c>
      <c r="B298" s="153" t="s">
        <v>184</v>
      </c>
      <c r="C298" s="161" t="s">
        <v>383</v>
      </c>
      <c r="D298" s="149" t="s">
        <v>384</v>
      </c>
      <c r="E298" s="158"/>
      <c r="F298" s="492">
        <f>SUM(F299)</f>
        <v>191079</v>
      </c>
    </row>
    <row r="299" spans="1:6" s="43" customFormat="1" ht="31.5" x14ac:dyDescent="0.25">
      <c r="A299" s="320" t="s">
        <v>394</v>
      </c>
      <c r="B299" s="328" t="s">
        <v>184</v>
      </c>
      <c r="C299" s="329" t="s">
        <v>10</v>
      </c>
      <c r="D299" s="330" t="s">
        <v>384</v>
      </c>
      <c r="E299" s="340"/>
      <c r="F299" s="433">
        <f>SUM(F300)</f>
        <v>191079</v>
      </c>
    </row>
    <row r="300" spans="1:6" s="43" customFormat="1" ht="18.75" customHeight="1" x14ac:dyDescent="0.25">
      <c r="A300" s="75" t="s">
        <v>80</v>
      </c>
      <c r="B300" s="123" t="s">
        <v>184</v>
      </c>
      <c r="C300" s="159" t="s">
        <v>10</v>
      </c>
      <c r="D300" s="151" t="s">
        <v>396</v>
      </c>
      <c r="E300" s="164"/>
      <c r="F300" s="432">
        <f>SUM(F301)</f>
        <v>191079</v>
      </c>
    </row>
    <row r="301" spans="1:6" s="43" customFormat="1" ht="47.25" x14ac:dyDescent="0.25">
      <c r="A301" s="76" t="s">
        <v>76</v>
      </c>
      <c r="B301" s="124" t="s">
        <v>184</v>
      </c>
      <c r="C301" s="156" t="s">
        <v>10</v>
      </c>
      <c r="D301" s="148" t="s">
        <v>396</v>
      </c>
      <c r="E301" s="132" t="s">
        <v>13</v>
      </c>
      <c r="F301" s="435">
        <f>SUM(прил5!H59)</f>
        <v>191079</v>
      </c>
    </row>
    <row r="302" spans="1:6" s="43" customFormat="1" ht="63" x14ac:dyDescent="0.25">
      <c r="A302" s="146" t="s">
        <v>503</v>
      </c>
      <c r="B302" s="153" t="s">
        <v>502</v>
      </c>
      <c r="C302" s="161" t="s">
        <v>383</v>
      </c>
      <c r="D302" s="149" t="s">
        <v>384</v>
      </c>
      <c r="E302" s="158"/>
      <c r="F302" s="492">
        <f>SUM(F303)</f>
        <v>0</v>
      </c>
    </row>
    <row r="303" spans="1:6" s="43" customFormat="1" ht="31.5" x14ac:dyDescent="0.25">
      <c r="A303" s="327" t="s">
        <v>504</v>
      </c>
      <c r="B303" s="328" t="s">
        <v>502</v>
      </c>
      <c r="C303" s="329" t="s">
        <v>10</v>
      </c>
      <c r="D303" s="330" t="s">
        <v>384</v>
      </c>
      <c r="E303" s="340"/>
      <c r="F303" s="433">
        <f>SUM(F304)</f>
        <v>0</v>
      </c>
    </row>
    <row r="304" spans="1:6" s="43" customFormat="1" ht="31.5" customHeight="1" x14ac:dyDescent="0.25">
      <c r="A304" s="75" t="s">
        <v>506</v>
      </c>
      <c r="B304" s="123" t="s">
        <v>502</v>
      </c>
      <c r="C304" s="159" t="s">
        <v>10</v>
      </c>
      <c r="D304" s="151" t="s">
        <v>505</v>
      </c>
      <c r="E304" s="164"/>
      <c r="F304" s="432">
        <f>SUM(F305)</f>
        <v>0</v>
      </c>
    </row>
    <row r="305" spans="1:6" s="43" customFormat="1" ht="33.75" customHeight="1" x14ac:dyDescent="0.25">
      <c r="A305" s="76" t="s">
        <v>537</v>
      </c>
      <c r="B305" s="124" t="s">
        <v>502</v>
      </c>
      <c r="C305" s="156" t="s">
        <v>10</v>
      </c>
      <c r="D305" s="148" t="s">
        <v>505</v>
      </c>
      <c r="E305" s="132" t="s">
        <v>16</v>
      </c>
      <c r="F305" s="435">
        <f>SUM(прил5!H128)</f>
        <v>0</v>
      </c>
    </row>
    <row r="306" spans="1:6" ht="51" customHeight="1" x14ac:dyDescent="0.25">
      <c r="A306" s="58" t="s">
        <v>132</v>
      </c>
      <c r="B306" s="341" t="s">
        <v>417</v>
      </c>
      <c r="C306" s="247" t="s">
        <v>383</v>
      </c>
      <c r="D306" s="137" t="s">
        <v>384</v>
      </c>
      <c r="E306" s="127"/>
      <c r="F306" s="485">
        <f>SUM(F307+F317+F321)</f>
        <v>8285956</v>
      </c>
    </row>
    <row r="307" spans="1:6" s="43" customFormat="1" ht="65.25" customHeight="1" x14ac:dyDescent="0.25">
      <c r="A307" s="142" t="s">
        <v>133</v>
      </c>
      <c r="B307" s="143" t="s">
        <v>202</v>
      </c>
      <c r="C307" s="248" t="s">
        <v>383</v>
      </c>
      <c r="D307" s="144" t="s">
        <v>384</v>
      </c>
      <c r="E307" s="145"/>
      <c r="F307" s="492">
        <f>SUM(F308)</f>
        <v>7785076</v>
      </c>
    </row>
    <row r="308" spans="1:6" s="43" customFormat="1" ht="48.75" customHeight="1" x14ac:dyDescent="0.25">
      <c r="A308" s="314" t="s">
        <v>420</v>
      </c>
      <c r="B308" s="315" t="s">
        <v>202</v>
      </c>
      <c r="C308" s="316" t="s">
        <v>10</v>
      </c>
      <c r="D308" s="317" t="s">
        <v>384</v>
      </c>
      <c r="E308" s="318"/>
      <c r="F308" s="433">
        <f>SUM(F315+F309+F311+F313)</f>
        <v>7785076</v>
      </c>
    </row>
    <row r="309" spans="1:6" s="43" customFormat="1" ht="47.25" hidden="1" x14ac:dyDescent="0.25">
      <c r="A309" s="27" t="s">
        <v>422</v>
      </c>
      <c r="B309" s="117" t="s">
        <v>202</v>
      </c>
      <c r="C309" s="209" t="s">
        <v>10</v>
      </c>
      <c r="D309" s="115" t="s">
        <v>423</v>
      </c>
      <c r="E309" s="141"/>
      <c r="F309" s="432">
        <f>SUM(F310:F310)</f>
        <v>0</v>
      </c>
    </row>
    <row r="310" spans="1:6" s="43" customFormat="1" ht="15.75" hidden="1" x14ac:dyDescent="0.25">
      <c r="A310" s="54" t="s">
        <v>21</v>
      </c>
      <c r="B310" s="125" t="s">
        <v>202</v>
      </c>
      <c r="C310" s="210" t="s">
        <v>10</v>
      </c>
      <c r="D310" s="122" t="s">
        <v>423</v>
      </c>
      <c r="E310" s="128" t="s">
        <v>66</v>
      </c>
      <c r="F310" s="435">
        <f>SUM(прил5!H191)</f>
        <v>0</v>
      </c>
    </row>
    <row r="311" spans="1:6" s="43" customFormat="1" ht="47.25" x14ac:dyDescent="0.25">
      <c r="A311" s="27" t="s">
        <v>424</v>
      </c>
      <c r="B311" s="117" t="s">
        <v>202</v>
      </c>
      <c r="C311" s="209" t="s">
        <v>10</v>
      </c>
      <c r="D311" s="115" t="s">
        <v>425</v>
      </c>
      <c r="E311" s="141"/>
      <c r="F311" s="432">
        <f>SUM(F312)</f>
        <v>6500000</v>
      </c>
    </row>
    <row r="312" spans="1:6" s="43" customFormat="1" ht="15.75" x14ac:dyDescent="0.25">
      <c r="A312" s="54" t="s">
        <v>21</v>
      </c>
      <c r="B312" s="125" t="s">
        <v>202</v>
      </c>
      <c r="C312" s="210" t="s">
        <v>10</v>
      </c>
      <c r="D312" s="122" t="s">
        <v>425</v>
      </c>
      <c r="E312" s="128" t="s">
        <v>66</v>
      </c>
      <c r="F312" s="435">
        <f>SUM(прил5!H193)</f>
        <v>6500000</v>
      </c>
    </row>
    <row r="313" spans="1:6" s="43" customFormat="1" ht="31.5" x14ac:dyDescent="0.25">
      <c r="A313" s="27" t="s">
        <v>439</v>
      </c>
      <c r="B313" s="117" t="s">
        <v>202</v>
      </c>
      <c r="C313" s="209" t="s">
        <v>10</v>
      </c>
      <c r="D313" s="115" t="s">
        <v>438</v>
      </c>
      <c r="E313" s="141"/>
      <c r="F313" s="432">
        <f>SUM(F314)</f>
        <v>51136</v>
      </c>
    </row>
    <row r="314" spans="1:6" s="43" customFormat="1" ht="15.75" x14ac:dyDescent="0.25">
      <c r="A314" s="54" t="s">
        <v>21</v>
      </c>
      <c r="B314" s="125" t="s">
        <v>202</v>
      </c>
      <c r="C314" s="210" t="s">
        <v>10</v>
      </c>
      <c r="D314" s="122" t="s">
        <v>438</v>
      </c>
      <c r="E314" s="128" t="s">
        <v>66</v>
      </c>
      <c r="F314" s="435">
        <f>SUM(прил5!H133)</f>
        <v>51136</v>
      </c>
    </row>
    <row r="315" spans="1:6" s="43" customFormat="1" ht="32.25" customHeight="1" x14ac:dyDescent="0.25">
      <c r="A315" s="27" t="s">
        <v>134</v>
      </c>
      <c r="B315" s="117" t="s">
        <v>202</v>
      </c>
      <c r="C315" s="209" t="s">
        <v>10</v>
      </c>
      <c r="D315" s="115" t="s">
        <v>421</v>
      </c>
      <c r="E315" s="141"/>
      <c r="F315" s="432">
        <f>SUM(F316)</f>
        <v>1233940</v>
      </c>
    </row>
    <row r="316" spans="1:6" s="43" customFormat="1" ht="33.75" customHeight="1" x14ac:dyDescent="0.25">
      <c r="A316" s="54" t="s">
        <v>171</v>
      </c>
      <c r="B316" s="125" t="s">
        <v>202</v>
      </c>
      <c r="C316" s="210" t="s">
        <v>10</v>
      </c>
      <c r="D316" s="122" t="s">
        <v>421</v>
      </c>
      <c r="E316" s="128" t="s">
        <v>170</v>
      </c>
      <c r="F316" s="435">
        <f>SUM(прил5!H195)</f>
        <v>1233940</v>
      </c>
    </row>
    <row r="317" spans="1:6" s="43" customFormat="1" ht="64.5" customHeight="1" x14ac:dyDescent="0.25">
      <c r="A317" s="166" t="s">
        <v>172</v>
      </c>
      <c r="B317" s="143" t="s">
        <v>207</v>
      </c>
      <c r="C317" s="248" t="s">
        <v>383</v>
      </c>
      <c r="D317" s="144" t="s">
        <v>384</v>
      </c>
      <c r="E317" s="145"/>
      <c r="F317" s="492">
        <f>SUM(F318)</f>
        <v>450000</v>
      </c>
    </row>
    <row r="318" spans="1:6" s="43" customFormat="1" ht="33.75" customHeight="1" x14ac:dyDescent="0.25">
      <c r="A318" s="342" t="s">
        <v>418</v>
      </c>
      <c r="B318" s="315" t="s">
        <v>207</v>
      </c>
      <c r="C318" s="316" t="s">
        <v>10</v>
      </c>
      <c r="D318" s="317" t="s">
        <v>384</v>
      </c>
      <c r="E318" s="318"/>
      <c r="F318" s="433">
        <f>SUM(F319)</f>
        <v>450000</v>
      </c>
    </row>
    <row r="319" spans="1:6" s="43" customFormat="1" ht="16.5" customHeight="1" x14ac:dyDescent="0.25">
      <c r="A319" s="66" t="s">
        <v>173</v>
      </c>
      <c r="B319" s="117" t="s">
        <v>207</v>
      </c>
      <c r="C319" s="209" t="s">
        <v>10</v>
      </c>
      <c r="D319" s="115" t="s">
        <v>419</v>
      </c>
      <c r="E319" s="141"/>
      <c r="F319" s="432">
        <f>SUM(F320)</f>
        <v>450000</v>
      </c>
    </row>
    <row r="320" spans="1:6" s="43" customFormat="1" ht="16.5" customHeight="1" x14ac:dyDescent="0.25">
      <c r="A320" s="80" t="s">
        <v>18</v>
      </c>
      <c r="B320" s="125" t="s">
        <v>207</v>
      </c>
      <c r="C320" s="210" t="s">
        <v>10</v>
      </c>
      <c r="D320" s="122" t="s">
        <v>419</v>
      </c>
      <c r="E320" s="128" t="s">
        <v>17</v>
      </c>
      <c r="F320" s="435">
        <f>SUM(прил5!H185)</f>
        <v>450000</v>
      </c>
    </row>
    <row r="321" spans="1:6" s="43" customFormat="1" ht="79.5" customHeight="1" x14ac:dyDescent="0.25">
      <c r="A321" s="152" t="s">
        <v>235</v>
      </c>
      <c r="B321" s="143" t="s">
        <v>233</v>
      </c>
      <c r="C321" s="248" t="s">
        <v>383</v>
      </c>
      <c r="D321" s="144" t="s">
        <v>384</v>
      </c>
      <c r="E321" s="145"/>
      <c r="F321" s="492">
        <f>SUM(F322)</f>
        <v>50880</v>
      </c>
    </row>
    <row r="322" spans="1:6" s="43" customFormat="1" ht="33.75" customHeight="1" x14ac:dyDescent="0.25">
      <c r="A322" s="327" t="s">
        <v>426</v>
      </c>
      <c r="B322" s="315" t="s">
        <v>233</v>
      </c>
      <c r="C322" s="316" t="s">
        <v>10</v>
      </c>
      <c r="D322" s="317" t="s">
        <v>384</v>
      </c>
      <c r="E322" s="318"/>
      <c r="F322" s="433">
        <f>SUM(F323)</f>
        <v>50880</v>
      </c>
    </row>
    <row r="323" spans="1:6" s="43" customFormat="1" ht="31.5" x14ac:dyDescent="0.25">
      <c r="A323" s="75" t="s">
        <v>234</v>
      </c>
      <c r="B323" s="117" t="s">
        <v>233</v>
      </c>
      <c r="C323" s="209" t="s">
        <v>10</v>
      </c>
      <c r="D323" s="115" t="s">
        <v>427</v>
      </c>
      <c r="E323" s="141"/>
      <c r="F323" s="432">
        <f>SUM(F324)</f>
        <v>50880</v>
      </c>
    </row>
    <row r="324" spans="1:6" s="43" customFormat="1" ht="30.75" customHeight="1" x14ac:dyDescent="0.25">
      <c r="A324" s="76" t="s">
        <v>537</v>
      </c>
      <c r="B324" s="125" t="s">
        <v>233</v>
      </c>
      <c r="C324" s="210" t="s">
        <v>10</v>
      </c>
      <c r="D324" s="122" t="s">
        <v>427</v>
      </c>
      <c r="E324" s="128" t="s">
        <v>16</v>
      </c>
      <c r="F324" s="435">
        <f>SUM(прил5!H199)</f>
        <v>50880</v>
      </c>
    </row>
    <row r="325" spans="1:6" s="43" customFormat="1" ht="32.25" customHeight="1" x14ac:dyDescent="0.25">
      <c r="A325" s="74" t="s">
        <v>112</v>
      </c>
      <c r="B325" s="154" t="s">
        <v>398</v>
      </c>
      <c r="C325" s="249" t="s">
        <v>383</v>
      </c>
      <c r="D325" s="155" t="s">
        <v>384</v>
      </c>
      <c r="E325" s="131"/>
      <c r="F325" s="485">
        <f>SUM(F326+F330)</f>
        <v>694400</v>
      </c>
    </row>
    <row r="326" spans="1:6" s="43" customFormat="1" ht="63" x14ac:dyDescent="0.25">
      <c r="A326" s="146" t="s">
        <v>148</v>
      </c>
      <c r="B326" s="153" t="s">
        <v>218</v>
      </c>
      <c r="C326" s="161" t="s">
        <v>383</v>
      </c>
      <c r="D326" s="149" t="s">
        <v>384</v>
      </c>
      <c r="E326" s="158"/>
      <c r="F326" s="492">
        <f>SUM(F327)</f>
        <v>25000</v>
      </c>
    </row>
    <row r="327" spans="1:6" s="43" customFormat="1" ht="31.5" x14ac:dyDescent="0.25">
      <c r="A327" s="320" t="s">
        <v>453</v>
      </c>
      <c r="B327" s="328" t="s">
        <v>218</v>
      </c>
      <c r="C327" s="329" t="s">
        <v>10</v>
      </c>
      <c r="D327" s="330" t="s">
        <v>384</v>
      </c>
      <c r="E327" s="337"/>
      <c r="F327" s="433">
        <f>SUM(F328)</f>
        <v>25000</v>
      </c>
    </row>
    <row r="328" spans="1:6" s="43" customFormat="1" ht="31.5" x14ac:dyDescent="0.25">
      <c r="A328" s="75" t="s">
        <v>149</v>
      </c>
      <c r="B328" s="123" t="s">
        <v>218</v>
      </c>
      <c r="C328" s="159" t="s">
        <v>10</v>
      </c>
      <c r="D328" s="151" t="s">
        <v>454</v>
      </c>
      <c r="E328" s="42"/>
      <c r="F328" s="432">
        <f>SUM(F329)</f>
        <v>25000</v>
      </c>
    </row>
    <row r="329" spans="1:6" s="43" customFormat="1" ht="33.75" customHeight="1" x14ac:dyDescent="0.25">
      <c r="A329" s="76" t="s">
        <v>537</v>
      </c>
      <c r="B329" s="124" t="s">
        <v>218</v>
      </c>
      <c r="C329" s="156" t="s">
        <v>10</v>
      </c>
      <c r="D329" s="148" t="s">
        <v>454</v>
      </c>
      <c r="E329" s="60" t="s">
        <v>16</v>
      </c>
      <c r="F329" s="435">
        <f>SUM(прил5!H382+прил5!H447)</f>
        <v>25000</v>
      </c>
    </row>
    <row r="330" spans="1:6" s="43" customFormat="1" ht="49.5" customHeight="1" x14ac:dyDescent="0.25">
      <c r="A330" s="152" t="s">
        <v>113</v>
      </c>
      <c r="B330" s="153" t="s">
        <v>185</v>
      </c>
      <c r="C330" s="161" t="s">
        <v>383</v>
      </c>
      <c r="D330" s="149" t="s">
        <v>384</v>
      </c>
      <c r="E330" s="158"/>
      <c r="F330" s="492">
        <f>SUM(F331)</f>
        <v>669400</v>
      </c>
    </row>
    <row r="331" spans="1:6" s="43" customFormat="1" ht="49.5" customHeight="1" x14ac:dyDescent="0.25">
      <c r="A331" s="327" t="s">
        <v>397</v>
      </c>
      <c r="B331" s="328" t="s">
        <v>185</v>
      </c>
      <c r="C331" s="329" t="s">
        <v>10</v>
      </c>
      <c r="D331" s="330" t="s">
        <v>384</v>
      </c>
      <c r="E331" s="337"/>
      <c r="F331" s="433">
        <f>SUM(F332+F334)</f>
        <v>669400</v>
      </c>
    </row>
    <row r="332" spans="1:6" s="43" customFormat="1" ht="47.25" x14ac:dyDescent="0.25">
      <c r="A332" s="75" t="s">
        <v>611</v>
      </c>
      <c r="B332" s="123" t="s">
        <v>185</v>
      </c>
      <c r="C332" s="159" t="s">
        <v>10</v>
      </c>
      <c r="D332" s="151" t="s">
        <v>399</v>
      </c>
      <c r="E332" s="42"/>
      <c r="F332" s="432">
        <f>SUM(F333:G333)</f>
        <v>334700</v>
      </c>
    </row>
    <row r="333" spans="1:6" s="43" customFormat="1" ht="47.25" x14ac:dyDescent="0.25">
      <c r="A333" s="76" t="s">
        <v>76</v>
      </c>
      <c r="B333" s="124" t="s">
        <v>185</v>
      </c>
      <c r="C333" s="156" t="s">
        <v>10</v>
      </c>
      <c r="D333" s="148" t="s">
        <v>399</v>
      </c>
      <c r="E333" s="60" t="s">
        <v>13</v>
      </c>
      <c r="F333" s="435">
        <f>SUM(прил5!H64)</f>
        <v>334700</v>
      </c>
    </row>
    <row r="334" spans="1:6" s="43" customFormat="1" ht="31.5" x14ac:dyDescent="0.25">
      <c r="A334" s="75" t="s">
        <v>79</v>
      </c>
      <c r="B334" s="123" t="s">
        <v>185</v>
      </c>
      <c r="C334" s="159" t="s">
        <v>10</v>
      </c>
      <c r="D334" s="151" t="s">
        <v>400</v>
      </c>
      <c r="E334" s="42"/>
      <c r="F334" s="432">
        <f>SUM(F335)</f>
        <v>334700</v>
      </c>
    </row>
    <row r="335" spans="1:6" s="43" customFormat="1" ht="47.25" x14ac:dyDescent="0.25">
      <c r="A335" s="76" t="s">
        <v>76</v>
      </c>
      <c r="B335" s="124" t="s">
        <v>185</v>
      </c>
      <c r="C335" s="156" t="s">
        <v>10</v>
      </c>
      <c r="D335" s="148" t="s">
        <v>400</v>
      </c>
      <c r="E335" s="60" t="s">
        <v>13</v>
      </c>
      <c r="F335" s="435">
        <f>SUM(прил5!H66)</f>
        <v>334700</v>
      </c>
    </row>
    <row r="336" spans="1:6" ht="63" customHeight="1" x14ac:dyDescent="0.25">
      <c r="A336" s="58" t="s">
        <v>128</v>
      </c>
      <c r="B336" s="154" t="s">
        <v>199</v>
      </c>
      <c r="C336" s="249" t="s">
        <v>383</v>
      </c>
      <c r="D336" s="155" t="s">
        <v>384</v>
      </c>
      <c r="E336" s="131"/>
      <c r="F336" s="485">
        <f>SUM(F337+F345+F349)</f>
        <v>4817334</v>
      </c>
    </row>
    <row r="337" spans="1:6" s="43" customFormat="1" ht="96.75" customHeight="1" x14ac:dyDescent="0.25">
      <c r="A337" s="152" t="s">
        <v>129</v>
      </c>
      <c r="B337" s="153" t="s">
        <v>200</v>
      </c>
      <c r="C337" s="161" t="s">
        <v>383</v>
      </c>
      <c r="D337" s="149" t="s">
        <v>384</v>
      </c>
      <c r="E337" s="165"/>
      <c r="F337" s="492">
        <f>SUM(F338)</f>
        <v>2560254</v>
      </c>
    </row>
    <row r="338" spans="1:6" s="43" customFormat="1" ht="32.25" customHeight="1" x14ac:dyDescent="0.25">
      <c r="A338" s="327" t="s">
        <v>416</v>
      </c>
      <c r="B338" s="328" t="s">
        <v>200</v>
      </c>
      <c r="C338" s="329" t="s">
        <v>10</v>
      </c>
      <c r="D338" s="330" t="s">
        <v>384</v>
      </c>
      <c r="E338" s="340"/>
      <c r="F338" s="433">
        <f>SUM(F339+F343)</f>
        <v>2560254</v>
      </c>
    </row>
    <row r="339" spans="1:6" s="43" customFormat="1" ht="31.5" x14ac:dyDescent="0.25">
      <c r="A339" s="75" t="s">
        <v>84</v>
      </c>
      <c r="B339" s="123" t="s">
        <v>200</v>
      </c>
      <c r="C339" s="159" t="s">
        <v>10</v>
      </c>
      <c r="D339" s="151" t="s">
        <v>415</v>
      </c>
      <c r="E339" s="164"/>
      <c r="F339" s="432">
        <f>SUM(F340:F342)</f>
        <v>2560254</v>
      </c>
    </row>
    <row r="340" spans="1:6" s="43" customFormat="1" ht="47.25" x14ac:dyDescent="0.25">
      <c r="A340" s="76" t="s">
        <v>76</v>
      </c>
      <c r="B340" s="124" t="s">
        <v>200</v>
      </c>
      <c r="C340" s="156" t="s">
        <v>10</v>
      </c>
      <c r="D340" s="148" t="s">
        <v>415</v>
      </c>
      <c r="E340" s="132" t="s">
        <v>13</v>
      </c>
      <c r="F340" s="435">
        <f>SUM(прил5!H170)</f>
        <v>2495254</v>
      </c>
    </row>
    <row r="341" spans="1:6" s="43" customFormat="1" ht="30" customHeight="1" x14ac:dyDescent="0.25">
      <c r="A341" s="76" t="s">
        <v>537</v>
      </c>
      <c r="B341" s="124" t="s">
        <v>200</v>
      </c>
      <c r="C341" s="156" t="s">
        <v>10</v>
      </c>
      <c r="D341" s="148" t="s">
        <v>415</v>
      </c>
      <c r="E341" s="132" t="s">
        <v>16</v>
      </c>
      <c r="F341" s="435">
        <f>SUM(прил5!H171)</f>
        <v>64000</v>
      </c>
    </row>
    <row r="342" spans="1:6" s="43" customFormat="1" ht="16.5" customHeight="1" x14ac:dyDescent="0.25">
      <c r="A342" s="76" t="s">
        <v>18</v>
      </c>
      <c r="B342" s="124" t="s">
        <v>200</v>
      </c>
      <c r="C342" s="156" t="s">
        <v>10</v>
      </c>
      <c r="D342" s="148" t="s">
        <v>415</v>
      </c>
      <c r="E342" s="132" t="s">
        <v>17</v>
      </c>
      <c r="F342" s="435">
        <f>SUM(прил5!H172)</f>
        <v>1000</v>
      </c>
    </row>
    <row r="343" spans="1:6" s="43" customFormat="1" ht="31.5" x14ac:dyDescent="0.25">
      <c r="A343" s="75" t="s">
        <v>84</v>
      </c>
      <c r="B343" s="123" t="s">
        <v>200</v>
      </c>
      <c r="C343" s="159" t="s">
        <v>10</v>
      </c>
      <c r="D343" s="151" t="s">
        <v>508</v>
      </c>
      <c r="E343" s="164"/>
      <c r="F343" s="432">
        <f>SUM(F344)</f>
        <v>0</v>
      </c>
    </row>
    <row r="344" spans="1:6" s="43" customFormat="1" ht="31.5" x14ac:dyDescent="0.25">
      <c r="A344" s="76" t="s">
        <v>537</v>
      </c>
      <c r="B344" s="124" t="s">
        <v>200</v>
      </c>
      <c r="C344" s="156" t="s">
        <v>10</v>
      </c>
      <c r="D344" s="148" t="s">
        <v>508</v>
      </c>
      <c r="E344" s="132" t="s">
        <v>16</v>
      </c>
      <c r="F344" s="435">
        <f>SUM(прил5!H174)</f>
        <v>0</v>
      </c>
    </row>
    <row r="345" spans="1:6" s="43" customFormat="1" ht="96.75" customHeight="1" x14ac:dyDescent="0.25">
      <c r="A345" s="152" t="s">
        <v>130</v>
      </c>
      <c r="B345" s="153" t="s">
        <v>201</v>
      </c>
      <c r="C345" s="161" t="s">
        <v>383</v>
      </c>
      <c r="D345" s="149" t="s">
        <v>384</v>
      </c>
      <c r="E345" s="165"/>
      <c r="F345" s="492">
        <f>SUM(F346)</f>
        <v>2157080</v>
      </c>
    </row>
    <row r="346" spans="1:6" s="43" customFormat="1" ht="48.75" customHeight="1" x14ac:dyDescent="0.25">
      <c r="A346" s="327" t="s">
        <v>403</v>
      </c>
      <c r="B346" s="328" t="s">
        <v>201</v>
      </c>
      <c r="C346" s="329" t="s">
        <v>10</v>
      </c>
      <c r="D346" s="330" t="s">
        <v>384</v>
      </c>
      <c r="E346" s="340"/>
      <c r="F346" s="433">
        <f>SUM(F347)</f>
        <v>2157080</v>
      </c>
    </row>
    <row r="347" spans="1:6" s="43" customFormat="1" ht="18" customHeight="1" x14ac:dyDescent="0.25">
      <c r="A347" s="75" t="s">
        <v>99</v>
      </c>
      <c r="B347" s="123" t="s">
        <v>201</v>
      </c>
      <c r="C347" s="159" t="s">
        <v>10</v>
      </c>
      <c r="D347" s="151" t="s">
        <v>404</v>
      </c>
      <c r="E347" s="164"/>
      <c r="F347" s="432">
        <f>SUM(F348)</f>
        <v>2157080</v>
      </c>
    </row>
    <row r="348" spans="1:6" s="43" customFormat="1" ht="32.25" customHeight="1" x14ac:dyDescent="0.25">
      <c r="A348" s="76" t="s">
        <v>537</v>
      </c>
      <c r="B348" s="124" t="s">
        <v>201</v>
      </c>
      <c r="C348" s="156" t="s">
        <v>10</v>
      </c>
      <c r="D348" s="148" t="s">
        <v>404</v>
      </c>
      <c r="E348" s="132" t="s">
        <v>16</v>
      </c>
      <c r="F348" s="435">
        <f>SUM(прил5!H92+прил5!H269+прил5!H336+прил5!H415+прил5!H360+прил5!H452)</f>
        <v>2157080</v>
      </c>
    </row>
    <row r="349" spans="1:6" s="43" customFormat="1" ht="94.5" customHeight="1" x14ac:dyDescent="0.25">
      <c r="A349" s="152" t="s">
        <v>511</v>
      </c>
      <c r="B349" s="153" t="s">
        <v>507</v>
      </c>
      <c r="C349" s="161" t="s">
        <v>383</v>
      </c>
      <c r="D349" s="149" t="s">
        <v>384</v>
      </c>
      <c r="E349" s="165"/>
      <c r="F349" s="492">
        <f>SUM(F350)</f>
        <v>100000</v>
      </c>
    </row>
    <row r="350" spans="1:6" s="43" customFormat="1" ht="48" customHeight="1" x14ac:dyDescent="0.25">
      <c r="A350" s="327" t="s">
        <v>509</v>
      </c>
      <c r="B350" s="328" t="s">
        <v>507</v>
      </c>
      <c r="C350" s="329" t="s">
        <v>10</v>
      </c>
      <c r="D350" s="330" t="s">
        <v>384</v>
      </c>
      <c r="E350" s="340"/>
      <c r="F350" s="433">
        <f>SUM(F351)</f>
        <v>100000</v>
      </c>
    </row>
    <row r="351" spans="1:6" s="43" customFormat="1" ht="30.75" customHeight="1" x14ac:dyDescent="0.25">
      <c r="A351" s="75" t="s">
        <v>510</v>
      </c>
      <c r="B351" s="123" t="s">
        <v>507</v>
      </c>
      <c r="C351" s="159" t="s">
        <v>10</v>
      </c>
      <c r="D351" s="151" t="s">
        <v>508</v>
      </c>
      <c r="E351" s="164"/>
      <c r="F351" s="432">
        <f>SUM(F352)</f>
        <v>100000</v>
      </c>
    </row>
    <row r="352" spans="1:6" s="43" customFormat="1" ht="32.25" customHeight="1" x14ac:dyDescent="0.25">
      <c r="A352" s="76" t="s">
        <v>537</v>
      </c>
      <c r="B352" s="124" t="s">
        <v>507</v>
      </c>
      <c r="C352" s="156" t="s">
        <v>10</v>
      </c>
      <c r="D352" s="148" t="s">
        <v>508</v>
      </c>
      <c r="E352" s="132" t="s">
        <v>16</v>
      </c>
      <c r="F352" s="435">
        <f>SUM(прил5!H178)</f>
        <v>100000</v>
      </c>
    </row>
    <row r="353" spans="1:6" s="43" customFormat="1" ht="47.25" x14ac:dyDescent="0.25">
      <c r="A353" s="130" t="s">
        <v>120</v>
      </c>
      <c r="B353" s="154" t="s">
        <v>208</v>
      </c>
      <c r="C353" s="249" t="s">
        <v>383</v>
      </c>
      <c r="D353" s="155" t="s">
        <v>384</v>
      </c>
      <c r="E353" s="131"/>
      <c r="F353" s="485">
        <f>SUM(F354+F361)</f>
        <v>9202555</v>
      </c>
    </row>
    <row r="354" spans="1:6" s="43" customFormat="1" ht="50.25" customHeight="1" x14ac:dyDescent="0.25">
      <c r="A354" s="152" t="s">
        <v>169</v>
      </c>
      <c r="B354" s="153" t="s">
        <v>212</v>
      </c>
      <c r="C354" s="161" t="s">
        <v>383</v>
      </c>
      <c r="D354" s="149" t="s">
        <v>384</v>
      </c>
      <c r="E354" s="158"/>
      <c r="F354" s="492">
        <f>SUM(F355+F358)</f>
        <v>6577489</v>
      </c>
    </row>
    <row r="355" spans="1:6" s="43" customFormat="1" ht="36" customHeight="1" x14ac:dyDescent="0.25">
      <c r="A355" s="327" t="s">
        <v>490</v>
      </c>
      <c r="B355" s="328" t="s">
        <v>212</v>
      </c>
      <c r="C355" s="329" t="s">
        <v>12</v>
      </c>
      <c r="D355" s="330" t="s">
        <v>384</v>
      </c>
      <c r="E355" s="337"/>
      <c r="F355" s="433">
        <f>SUM(F356)</f>
        <v>6577489</v>
      </c>
    </row>
    <row r="356" spans="1:6" s="43" customFormat="1" ht="47.25" x14ac:dyDescent="0.25">
      <c r="A356" s="75" t="s">
        <v>492</v>
      </c>
      <c r="B356" s="123" t="s">
        <v>212</v>
      </c>
      <c r="C356" s="159" t="s">
        <v>12</v>
      </c>
      <c r="D356" s="151" t="s">
        <v>491</v>
      </c>
      <c r="E356" s="42"/>
      <c r="F356" s="432">
        <f>SUM(F357)</f>
        <v>6577489</v>
      </c>
    </row>
    <row r="357" spans="1:6" s="43" customFormat="1" ht="17.25" customHeight="1" x14ac:dyDescent="0.25">
      <c r="A357" s="76" t="s">
        <v>21</v>
      </c>
      <c r="B357" s="124" t="s">
        <v>212</v>
      </c>
      <c r="C357" s="156" t="s">
        <v>12</v>
      </c>
      <c r="D357" s="148" t="s">
        <v>491</v>
      </c>
      <c r="E357" s="60" t="s">
        <v>66</v>
      </c>
      <c r="F357" s="435">
        <f>SUM(прил5!H615)</f>
        <v>6577489</v>
      </c>
    </row>
    <row r="358" spans="1:6" s="43" customFormat="1" ht="31.5" customHeight="1" x14ac:dyDescent="0.25">
      <c r="A358" s="327" t="s">
        <v>528</v>
      </c>
      <c r="B358" s="328" t="s">
        <v>212</v>
      </c>
      <c r="C358" s="329" t="s">
        <v>20</v>
      </c>
      <c r="D358" s="330" t="s">
        <v>384</v>
      </c>
      <c r="E358" s="337"/>
      <c r="F358" s="433">
        <f>SUM(F359)</f>
        <v>0</v>
      </c>
    </row>
    <row r="359" spans="1:6" s="43" customFormat="1" ht="31.5" x14ac:dyDescent="0.25">
      <c r="A359" s="75" t="s">
        <v>816</v>
      </c>
      <c r="B359" s="123" t="s">
        <v>212</v>
      </c>
      <c r="C359" s="159" t="s">
        <v>20</v>
      </c>
      <c r="D359" s="151" t="s">
        <v>529</v>
      </c>
      <c r="E359" s="42"/>
      <c r="F359" s="432">
        <f>SUM(F360)</f>
        <v>0</v>
      </c>
    </row>
    <row r="360" spans="1:6" s="43" customFormat="1" ht="17.25" customHeight="1" x14ac:dyDescent="0.25">
      <c r="A360" s="76" t="s">
        <v>21</v>
      </c>
      <c r="B360" s="124" t="s">
        <v>212</v>
      </c>
      <c r="C360" s="156" t="s">
        <v>20</v>
      </c>
      <c r="D360" s="148" t="s">
        <v>529</v>
      </c>
      <c r="E360" s="60" t="s">
        <v>66</v>
      </c>
      <c r="F360" s="435">
        <f>SUM(прил5!H621)</f>
        <v>0</v>
      </c>
    </row>
    <row r="361" spans="1:6" s="43" customFormat="1" ht="63" x14ac:dyDescent="0.25">
      <c r="A361" s="146" t="s">
        <v>121</v>
      </c>
      <c r="B361" s="153" t="s">
        <v>209</v>
      </c>
      <c r="C361" s="161" t="s">
        <v>383</v>
      </c>
      <c r="D361" s="149" t="s">
        <v>384</v>
      </c>
      <c r="E361" s="158"/>
      <c r="F361" s="492">
        <f>SUM(F362)</f>
        <v>2625066</v>
      </c>
    </row>
    <row r="362" spans="1:6" s="43" customFormat="1" ht="65.25" customHeight="1" x14ac:dyDescent="0.25">
      <c r="A362" s="327" t="s">
        <v>405</v>
      </c>
      <c r="B362" s="328" t="s">
        <v>209</v>
      </c>
      <c r="C362" s="329" t="s">
        <v>10</v>
      </c>
      <c r="D362" s="330" t="s">
        <v>384</v>
      </c>
      <c r="E362" s="337"/>
      <c r="F362" s="433">
        <f>SUM(F363)</f>
        <v>2625066</v>
      </c>
    </row>
    <row r="363" spans="1:6" s="43" customFormat="1" ht="31.5" x14ac:dyDescent="0.25">
      <c r="A363" s="150" t="s">
        <v>75</v>
      </c>
      <c r="B363" s="123" t="s">
        <v>209</v>
      </c>
      <c r="C363" s="159" t="s">
        <v>10</v>
      </c>
      <c r="D363" s="151" t="s">
        <v>388</v>
      </c>
      <c r="E363" s="42"/>
      <c r="F363" s="432">
        <f>SUM(F364:F365)</f>
        <v>2625066</v>
      </c>
    </row>
    <row r="364" spans="1:6" s="43" customFormat="1" ht="47.25" x14ac:dyDescent="0.25">
      <c r="A364" s="129" t="s">
        <v>76</v>
      </c>
      <c r="B364" s="124" t="s">
        <v>209</v>
      </c>
      <c r="C364" s="156" t="s">
        <v>10</v>
      </c>
      <c r="D364" s="148" t="s">
        <v>388</v>
      </c>
      <c r="E364" s="60" t="s">
        <v>13</v>
      </c>
      <c r="F364" s="435">
        <f>SUM(прил5!H97)</f>
        <v>2622066</v>
      </c>
    </row>
    <row r="365" spans="1:6" s="43" customFormat="1" ht="18" customHeight="1" x14ac:dyDescent="0.25">
      <c r="A365" s="129" t="s">
        <v>18</v>
      </c>
      <c r="B365" s="124" t="s">
        <v>209</v>
      </c>
      <c r="C365" s="156" t="s">
        <v>10</v>
      </c>
      <c r="D365" s="148" t="s">
        <v>388</v>
      </c>
      <c r="E365" s="60" t="s">
        <v>17</v>
      </c>
      <c r="F365" s="435">
        <f>SUM(прил5!H98)</f>
        <v>3000</v>
      </c>
    </row>
    <row r="366" spans="1:6" s="43" customFormat="1" ht="33" customHeight="1" x14ac:dyDescent="0.25">
      <c r="A366" s="58" t="s">
        <v>135</v>
      </c>
      <c r="B366" s="154" t="s">
        <v>204</v>
      </c>
      <c r="C366" s="249" t="s">
        <v>383</v>
      </c>
      <c r="D366" s="155" t="s">
        <v>384</v>
      </c>
      <c r="E366" s="131"/>
      <c r="F366" s="485">
        <f>SUM(F367+F371)</f>
        <v>35000</v>
      </c>
    </row>
    <row r="367" spans="1:6" s="43" customFormat="1" ht="63" x14ac:dyDescent="0.25">
      <c r="A367" s="146" t="s">
        <v>158</v>
      </c>
      <c r="B367" s="153" t="s">
        <v>226</v>
      </c>
      <c r="C367" s="161" t="s">
        <v>383</v>
      </c>
      <c r="D367" s="149" t="s">
        <v>384</v>
      </c>
      <c r="E367" s="158"/>
      <c r="F367" s="492">
        <f>SUM(F368)</f>
        <v>25000</v>
      </c>
    </row>
    <row r="368" spans="1:6" s="43" customFormat="1" ht="31.5" x14ac:dyDescent="0.25">
      <c r="A368" s="320" t="s">
        <v>467</v>
      </c>
      <c r="B368" s="328" t="s">
        <v>226</v>
      </c>
      <c r="C368" s="329" t="s">
        <v>12</v>
      </c>
      <c r="D368" s="330" t="s">
        <v>384</v>
      </c>
      <c r="E368" s="337"/>
      <c r="F368" s="433">
        <f>SUM(F369)</f>
        <v>25000</v>
      </c>
    </row>
    <row r="369" spans="1:6" s="43" customFormat="1" ht="31.5" x14ac:dyDescent="0.25">
      <c r="A369" s="150" t="s">
        <v>469</v>
      </c>
      <c r="B369" s="123" t="s">
        <v>226</v>
      </c>
      <c r="C369" s="159" t="s">
        <v>12</v>
      </c>
      <c r="D369" s="151" t="s">
        <v>468</v>
      </c>
      <c r="E369" s="42"/>
      <c r="F369" s="432">
        <f>SUM(F370)</f>
        <v>25000</v>
      </c>
    </row>
    <row r="370" spans="1:6" s="43" customFormat="1" ht="33" customHeight="1" x14ac:dyDescent="0.25">
      <c r="A370" s="129" t="s">
        <v>537</v>
      </c>
      <c r="B370" s="124" t="s">
        <v>226</v>
      </c>
      <c r="C370" s="156" t="s">
        <v>12</v>
      </c>
      <c r="D370" s="148" t="s">
        <v>468</v>
      </c>
      <c r="E370" s="60" t="s">
        <v>16</v>
      </c>
      <c r="F370" s="435">
        <f>SUM(прил5!H457)</f>
        <v>25000</v>
      </c>
    </row>
    <row r="371" spans="1:6" s="43" customFormat="1" ht="18" customHeight="1" x14ac:dyDescent="0.25">
      <c r="A371" s="152" t="s">
        <v>136</v>
      </c>
      <c r="B371" s="153" t="s">
        <v>205</v>
      </c>
      <c r="C371" s="161" t="s">
        <v>383</v>
      </c>
      <c r="D371" s="149" t="s">
        <v>384</v>
      </c>
      <c r="E371" s="158"/>
      <c r="F371" s="492">
        <f>SUM(F372)</f>
        <v>10000</v>
      </c>
    </row>
    <row r="372" spans="1:6" s="43" customFormat="1" ht="18" customHeight="1" x14ac:dyDescent="0.25">
      <c r="A372" s="327" t="s">
        <v>431</v>
      </c>
      <c r="B372" s="328" t="s">
        <v>205</v>
      </c>
      <c r="C372" s="329" t="s">
        <v>10</v>
      </c>
      <c r="D372" s="330" t="s">
        <v>384</v>
      </c>
      <c r="E372" s="337"/>
      <c r="F372" s="433">
        <f>SUM(F373)</f>
        <v>10000</v>
      </c>
    </row>
    <row r="373" spans="1:6" s="43" customFormat="1" ht="18" customHeight="1" x14ac:dyDescent="0.25">
      <c r="A373" s="75" t="s">
        <v>433</v>
      </c>
      <c r="B373" s="123" t="s">
        <v>205</v>
      </c>
      <c r="C373" s="159" t="s">
        <v>10</v>
      </c>
      <c r="D373" s="151" t="s">
        <v>432</v>
      </c>
      <c r="E373" s="42"/>
      <c r="F373" s="432">
        <f>SUM(F374)</f>
        <v>10000</v>
      </c>
    </row>
    <row r="374" spans="1:6" s="43" customFormat="1" ht="18" customHeight="1" x14ac:dyDescent="0.25">
      <c r="A374" s="76" t="s">
        <v>18</v>
      </c>
      <c r="B374" s="124" t="s">
        <v>205</v>
      </c>
      <c r="C374" s="156" t="s">
        <v>10</v>
      </c>
      <c r="D374" s="148" t="s">
        <v>432</v>
      </c>
      <c r="E374" s="60" t="s">
        <v>17</v>
      </c>
      <c r="F374" s="435">
        <f>SUM(прил5!H224)</f>
        <v>10000</v>
      </c>
    </row>
    <row r="375" spans="1:6" ht="33.75" customHeight="1" x14ac:dyDescent="0.25">
      <c r="A375" s="58" t="s">
        <v>114</v>
      </c>
      <c r="B375" s="136" t="s">
        <v>186</v>
      </c>
      <c r="C375" s="247" t="s">
        <v>383</v>
      </c>
      <c r="D375" s="137" t="s">
        <v>384</v>
      </c>
      <c r="E375" s="16"/>
      <c r="F375" s="485">
        <f>SUM(F380+F376)</f>
        <v>334700</v>
      </c>
    </row>
    <row r="376" spans="1:6" s="562" customFormat="1" ht="51.75" customHeight="1" x14ac:dyDescent="0.25">
      <c r="A376" s="142" t="s">
        <v>739</v>
      </c>
      <c r="B376" s="143" t="s">
        <v>742</v>
      </c>
      <c r="C376" s="248" t="s">
        <v>383</v>
      </c>
      <c r="D376" s="144" t="s">
        <v>384</v>
      </c>
      <c r="E376" s="167"/>
      <c r="F376" s="492">
        <f>SUM(F377)</f>
        <v>0</v>
      </c>
    </row>
    <row r="377" spans="1:6" s="562" customFormat="1" ht="33.75" customHeight="1" x14ac:dyDescent="0.25">
      <c r="A377" s="314" t="s">
        <v>740</v>
      </c>
      <c r="B377" s="315" t="s">
        <v>742</v>
      </c>
      <c r="C377" s="316" t="s">
        <v>10</v>
      </c>
      <c r="D377" s="317" t="s">
        <v>384</v>
      </c>
      <c r="E377" s="343"/>
      <c r="F377" s="433">
        <f>SUM(F378)</f>
        <v>0</v>
      </c>
    </row>
    <row r="378" spans="1:6" s="562" customFormat="1" ht="18" customHeight="1" x14ac:dyDescent="0.25">
      <c r="A378" s="27" t="s">
        <v>741</v>
      </c>
      <c r="B378" s="117" t="s">
        <v>742</v>
      </c>
      <c r="C378" s="209" t="s">
        <v>10</v>
      </c>
      <c r="D378" s="115" t="s">
        <v>743</v>
      </c>
      <c r="E378" s="28"/>
      <c r="F378" s="432">
        <f>SUM(F379)</f>
        <v>0</v>
      </c>
    </row>
    <row r="379" spans="1:6" s="562" customFormat="1" ht="33.75" customHeight="1" x14ac:dyDescent="0.25">
      <c r="A379" s="129" t="s">
        <v>537</v>
      </c>
      <c r="B379" s="125" t="s">
        <v>742</v>
      </c>
      <c r="C379" s="210" t="s">
        <v>10</v>
      </c>
      <c r="D379" s="122" t="s">
        <v>743</v>
      </c>
      <c r="E379" s="44" t="s">
        <v>16</v>
      </c>
      <c r="F379" s="435">
        <f>SUM(прил5!H341)</f>
        <v>0</v>
      </c>
    </row>
    <row r="380" spans="1:6" s="43" customFormat="1" ht="51" customHeight="1" x14ac:dyDescent="0.25">
      <c r="A380" s="152" t="s">
        <v>115</v>
      </c>
      <c r="B380" s="143" t="s">
        <v>187</v>
      </c>
      <c r="C380" s="248" t="s">
        <v>383</v>
      </c>
      <c r="D380" s="144" t="s">
        <v>384</v>
      </c>
      <c r="E380" s="167"/>
      <c r="F380" s="492">
        <f>SUM(F381)</f>
        <v>334700</v>
      </c>
    </row>
    <row r="381" spans="1:6" s="43" customFormat="1" ht="51" customHeight="1" x14ac:dyDescent="0.25">
      <c r="A381" s="327" t="s">
        <v>401</v>
      </c>
      <c r="B381" s="315" t="s">
        <v>187</v>
      </c>
      <c r="C381" s="316" t="s">
        <v>12</v>
      </c>
      <c r="D381" s="317" t="s">
        <v>384</v>
      </c>
      <c r="E381" s="343"/>
      <c r="F381" s="433">
        <f>SUM(F382)</f>
        <v>334700</v>
      </c>
    </row>
    <row r="382" spans="1:6" s="43" customFormat="1" ht="32.25" customHeight="1" x14ac:dyDescent="0.25">
      <c r="A382" s="75" t="s">
        <v>78</v>
      </c>
      <c r="B382" s="117" t="s">
        <v>187</v>
      </c>
      <c r="C382" s="209" t="s">
        <v>12</v>
      </c>
      <c r="D382" s="115" t="s">
        <v>402</v>
      </c>
      <c r="E382" s="28"/>
      <c r="F382" s="432">
        <f>SUM(F383)</f>
        <v>334700</v>
      </c>
    </row>
    <row r="383" spans="1:6" s="43" customFormat="1" ht="47.25" x14ac:dyDescent="0.25">
      <c r="A383" s="76" t="s">
        <v>76</v>
      </c>
      <c r="B383" s="125" t="s">
        <v>187</v>
      </c>
      <c r="C383" s="210" t="s">
        <v>12</v>
      </c>
      <c r="D383" s="122" t="s">
        <v>402</v>
      </c>
      <c r="E383" s="44" t="s">
        <v>13</v>
      </c>
      <c r="F383" s="435">
        <f>SUM(прил5!H71)</f>
        <v>334700</v>
      </c>
    </row>
    <row r="384" spans="1:6" s="43" customFormat="1" ht="27" customHeight="1" x14ac:dyDescent="0.25">
      <c r="A384" s="482" t="s">
        <v>657</v>
      </c>
      <c r="B384" s="478"/>
      <c r="C384" s="479"/>
      <c r="D384" s="480"/>
      <c r="E384" s="481"/>
      <c r="F384" s="490">
        <f>SUM(F385+F389+F394+F411+F428+F432+F402)</f>
        <v>27977403</v>
      </c>
    </row>
    <row r="385" spans="1:6" s="43" customFormat="1" ht="16.5" customHeight="1" x14ac:dyDescent="0.25">
      <c r="A385" s="74" t="s">
        <v>103</v>
      </c>
      <c r="B385" s="154" t="s">
        <v>385</v>
      </c>
      <c r="C385" s="249" t="s">
        <v>383</v>
      </c>
      <c r="D385" s="155" t="s">
        <v>384</v>
      </c>
      <c r="E385" s="131"/>
      <c r="F385" s="485">
        <f>SUM(F386)</f>
        <v>1828008</v>
      </c>
    </row>
    <row r="386" spans="1:6" s="43" customFormat="1" ht="17.25" customHeight="1" x14ac:dyDescent="0.25">
      <c r="A386" s="152" t="s">
        <v>104</v>
      </c>
      <c r="B386" s="153" t="s">
        <v>181</v>
      </c>
      <c r="C386" s="161" t="s">
        <v>383</v>
      </c>
      <c r="D386" s="149" t="s">
        <v>384</v>
      </c>
      <c r="E386" s="158"/>
      <c r="F386" s="492">
        <f>SUM(F387)</f>
        <v>1828008</v>
      </c>
    </row>
    <row r="387" spans="1:6" s="43" customFormat="1" ht="31.5" x14ac:dyDescent="0.25">
      <c r="A387" s="75" t="s">
        <v>75</v>
      </c>
      <c r="B387" s="123" t="s">
        <v>181</v>
      </c>
      <c r="C387" s="159" t="s">
        <v>383</v>
      </c>
      <c r="D387" s="151" t="s">
        <v>388</v>
      </c>
      <c r="E387" s="42"/>
      <c r="F387" s="432">
        <f>SUM(F388)</f>
        <v>1828008</v>
      </c>
    </row>
    <row r="388" spans="1:6" s="43" customFormat="1" ht="47.25" x14ac:dyDescent="0.25">
      <c r="A388" s="76" t="s">
        <v>76</v>
      </c>
      <c r="B388" s="124" t="s">
        <v>181</v>
      </c>
      <c r="C388" s="156" t="s">
        <v>383</v>
      </c>
      <c r="D388" s="148" t="s">
        <v>388</v>
      </c>
      <c r="E388" s="60" t="s">
        <v>13</v>
      </c>
      <c r="F388" s="435">
        <f>SUM(прил5!H21)</f>
        <v>1828008</v>
      </c>
    </row>
    <row r="389" spans="1:6" s="43" customFormat="1" ht="16.5" customHeight="1" x14ac:dyDescent="0.25">
      <c r="A389" s="74" t="s">
        <v>118</v>
      </c>
      <c r="B389" s="154" t="s">
        <v>188</v>
      </c>
      <c r="C389" s="249" t="s">
        <v>383</v>
      </c>
      <c r="D389" s="155" t="s">
        <v>384</v>
      </c>
      <c r="E389" s="131"/>
      <c r="F389" s="485">
        <f>SUM(F390)</f>
        <v>15657078</v>
      </c>
    </row>
    <row r="390" spans="1:6" s="43" customFormat="1" ht="15.75" customHeight="1" x14ac:dyDescent="0.25">
      <c r="A390" s="152" t="s">
        <v>119</v>
      </c>
      <c r="B390" s="153" t="s">
        <v>189</v>
      </c>
      <c r="C390" s="161" t="s">
        <v>383</v>
      </c>
      <c r="D390" s="149" t="s">
        <v>384</v>
      </c>
      <c r="E390" s="158"/>
      <c r="F390" s="492">
        <f>SUM(F391)</f>
        <v>15657078</v>
      </c>
    </row>
    <row r="391" spans="1:6" s="43" customFormat="1" ht="31.5" x14ac:dyDescent="0.25">
      <c r="A391" s="75" t="s">
        <v>75</v>
      </c>
      <c r="B391" s="123" t="s">
        <v>189</v>
      </c>
      <c r="C391" s="159" t="s">
        <v>383</v>
      </c>
      <c r="D391" s="151" t="s">
        <v>388</v>
      </c>
      <c r="E391" s="42"/>
      <c r="F391" s="432">
        <f>SUM(F392:F393)</f>
        <v>15657078</v>
      </c>
    </row>
    <row r="392" spans="1:6" s="43" customFormat="1" ht="47.25" x14ac:dyDescent="0.25">
      <c r="A392" s="76" t="s">
        <v>76</v>
      </c>
      <c r="B392" s="124" t="s">
        <v>189</v>
      </c>
      <c r="C392" s="156" t="s">
        <v>383</v>
      </c>
      <c r="D392" s="148" t="s">
        <v>388</v>
      </c>
      <c r="E392" s="60" t="s">
        <v>13</v>
      </c>
      <c r="F392" s="435">
        <f>SUM(прил5!H75)</f>
        <v>15646534</v>
      </c>
    </row>
    <row r="393" spans="1:6" s="43" customFormat="1" ht="16.5" customHeight="1" x14ac:dyDescent="0.25">
      <c r="A393" s="76" t="s">
        <v>18</v>
      </c>
      <c r="B393" s="124" t="s">
        <v>189</v>
      </c>
      <c r="C393" s="156" t="s">
        <v>383</v>
      </c>
      <c r="D393" s="148" t="s">
        <v>388</v>
      </c>
      <c r="E393" s="60" t="s">
        <v>17</v>
      </c>
      <c r="F393" s="435">
        <f>SUM(прил5!H76)</f>
        <v>10544</v>
      </c>
    </row>
    <row r="394" spans="1:6" s="43" customFormat="1" ht="31.5" x14ac:dyDescent="0.25">
      <c r="A394" s="74" t="s">
        <v>108</v>
      </c>
      <c r="B394" s="154" t="s">
        <v>213</v>
      </c>
      <c r="C394" s="249" t="s">
        <v>383</v>
      </c>
      <c r="D394" s="155" t="s">
        <v>384</v>
      </c>
      <c r="E394" s="131"/>
      <c r="F394" s="485">
        <f>SUM(F395+F398)</f>
        <v>1172686</v>
      </c>
    </row>
    <row r="395" spans="1:6" s="43" customFormat="1" ht="16.5" customHeight="1" x14ac:dyDescent="0.25">
      <c r="A395" s="152" t="s">
        <v>109</v>
      </c>
      <c r="B395" s="153" t="s">
        <v>214</v>
      </c>
      <c r="C395" s="161" t="s">
        <v>383</v>
      </c>
      <c r="D395" s="149" t="s">
        <v>384</v>
      </c>
      <c r="E395" s="158"/>
      <c r="F395" s="492">
        <f>SUM(F396)</f>
        <v>697604</v>
      </c>
    </row>
    <row r="396" spans="1:6" s="43" customFormat="1" ht="31.5" x14ac:dyDescent="0.25">
      <c r="A396" s="75" t="s">
        <v>75</v>
      </c>
      <c r="B396" s="123" t="s">
        <v>214</v>
      </c>
      <c r="C396" s="159" t="s">
        <v>383</v>
      </c>
      <c r="D396" s="151" t="s">
        <v>388</v>
      </c>
      <c r="E396" s="42"/>
      <c r="F396" s="432">
        <f>SUM(F397)</f>
        <v>697604</v>
      </c>
    </row>
    <row r="397" spans="1:6" s="43" customFormat="1" ht="47.25" x14ac:dyDescent="0.25">
      <c r="A397" s="76" t="s">
        <v>76</v>
      </c>
      <c r="B397" s="124" t="s">
        <v>214</v>
      </c>
      <c r="C397" s="156" t="s">
        <v>383</v>
      </c>
      <c r="D397" s="148" t="s">
        <v>388</v>
      </c>
      <c r="E397" s="60" t="s">
        <v>13</v>
      </c>
      <c r="F397" s="435">
        <f>SUM(прил5!H31)</f>
        <v>697604</v>
      </c>
    </row>
    <row r="398" spans="1:6" s="43" customFormat="1" ht="21" customHeight="1" x14ac:dyDescent="0.25">
      <c r="A398" s="152" t="s">
        <v>718</v>
      </c>
      <c r="B398" s="153" t="s">
        <v>716</v>
      </c>
      <c r="C398" s="161" t="s">
        <v>383</v>
      </c>
      <c r="D398" s="149" t="s">
        <v>384</v>
      </c>
      <c r="E398" s="158"/>
      <c r="F398" s="492">
        <f>SUM(F399)</f>
        <v>475082</v>
      </c>
    </row>
    <row r="399" spans="1:6" s="43" customFormat="1" ht="31.5" x14ac:dyDescent="0.25">
      <c r="A399" s="75" t="s">
        <v>719</v>
      </c>
      <c r="B399" s="123" t="s">
        <v>716</v>
      </c>
      <c r="C399" s="159" t="s">
        <v>383</v>
      </c>
      <c r="D399" s="151" t="s">
        <v>717</v>
      </c>
      <c r="E399" s="42"/>
      <c r="F399" s="432">
        <f>SUM(F400:F401)</f>
        <v>475082</v>
      </c>
    </row>
    <row r="400" spans="1:6" s="43" customFormat="1" ht="47.25" x14ac:dyDescent="0.25">
      <c r="A400" s="76" t="s">
        <v>76</v>
      </c>
      <c r="B400" s="124" t="s">
        <v>716</v>
      </c>
      <c r="C400" s="156" t="s">
        <v>383</v>
      </c>
      <c r="D400" s="148" t="s">
        <v>717</v>
      </c>
      <c r="E400" s="60" t="s">
        <v>13</v>
      </c>
      <c r="F400" s="435">
        <f>SUM(прил5!H34)</f>
        <v>450082</v>
      </c>
    </row>
    <row r="401" spans="1:6" s="43" customFormat="1" ht="31.5" x14ac:dyDescent="0.25">
      <c r="A401" s="129" t="s">
        <v>537</v>
      </c>
      <c r="B401" s="124" t="s">
        <v>716</v>
      </c>
      <c r="C401" s="156" t="s">
        <v>383</v>
      </c>
      <c r="D401" s="148" t="s">
        <v>717</v>
      </c>
      <c r="E401" s="60" t="s">
        <v>16</v>
      </c>
      <c r="F401" s="435">
        <f>SUM(прил5!H35)</f>
        <v>25000</v>
      </c>
    </row>
    <row r="402" spans="1:6" s="43" customFormat="1" ht="31.5" x14ac:dyDescent="0.25">
      <c r="A402" s="74" t="s">
        <v>24</v>
      </c>
      <c r="B402" s="154" t="s">
        <v>193</v>
      </c>
      <c r="C402" s="249" t="s">
        <v>383</v>
      </c>
      <c r="D402" s="155" t="s">
        <v>384</v>
      </c>
      <c r="E402" s="131"/>
      <c r="F402" s="485">
        <f>SUM(F403)</f>
        <v>46687</v>
      </c>
    </row>
    <row r="403" spans="1:6" s="43" customFormat="1" ht="16.5" customHeight="1" x14ac:dyDescent="0.25">
      <c r="A403" s="152" t="s">
        <v>83</v>
      </c>
      <c r="B403" s="153" t="s">
        <v>194</v>
      </c>
      <c r="C403" s="161" t="s">
        <v>383</v>
      </c>
      <c r="D403" s="149" t="s">
        <v>384</v>
      </c>
      <c r="E403" s="158"/>
      <c r="F403" s="492">
        <f>SUM(F406+F409+F404)</f>
        <v>46687</v>
      </c>
    </row>
    <row r="404" spans="1:6" s="43" customFormat="1" ht="16.5" hidden="1" customHeight="1" x14ac:dyDescent="0.25">
      <c r="A404" s="75" t="s">
        <v>100</v>
      </c>
      <c r="B404" s="123" t="s">
        <v>194</v>
      </c>
      <c r="C404" s="159" t="s">
        <v>383</v>
      </c>
      <c r="D404" s="151" t="s">
        <v>406</v>
      </c>
      <c r="E404" s="42"/>
      <c r="F404" s="432">
        <f>SUM(F405:F405)</f>
        <v>0</v>
      </c>
    </row>
    <row r="405" spans="1:6" s="43" customFormat="1" ht="31.5" hidden="1" x14ac:dyDescent="0.25">
      <c r="A405" s="76" t="s">
        <v>537</v>
      </c>
      <c r="B405" s="124" t="s">
        <v>194</v>
      </c>
      <c r="C405" s="156" t="s">
        <v>383</v>
      </c>
      <c r="D405" s="148" t="s">
        <v>406</v>
      </c>
      <c r="E405" s="60" t="s">
        <v>16</v>
      </c>
      <c r="F405" s="435">
        <f>SUM(прил5!H137)</f>
        <v>0</v>
      </c>
    </row>
    <row r="406" spans="1:6" s="43" customFormat="1" ht="16.5" customHeight="1" x14ac:dyDescent="0.25">
      <c r="A406" s="75" t="s">
        <v>101</v>
      </c>
      <c r="B406" s="123" t="s">
        <v>194</v>
      </c>
      <c r="C406" s="159" t="s">
        <v>383</v>
      </c>
      <c r="D406" s="151" t="s">
        <v>412</v>
      </c>
      <c r="E406" s="42"/>
      <c r="F406" s="432">
        <f>SUM(F407:F408)</f>
        <v>46687</v>
      </c>
    </row>
    <row r="407" spans="1:6" s="43" customFormat="1" ht="33" hidden="1" customHeight="1" x14ac:dyDescent="0.25">
      <c r="A407" s="76" t="s">
        <v>537</v>
      </c>
      <c r="B407" s="124" t="s">
        <v>194</v>
      </c>
      <c r="C407" s="156" t="s">
        <v>383</v>
      </c>
      <c r="D407" s="148" t="s">
        <v>412</v>
      </c>
      <c r="E407" s="60" t="s">
        <v>16</v>
      </c>
      <c r="F407" s="435">
        <f>SUM(прил5!H139)</f>
        <v>0</v>
      </c>
    </row>
    <row r="408" spans="1:6" s="43" customFormat="1" ht="18.75" customHeight="1" x14ac:dyDescent="0.25">
      <c r="A408" s="76" t="s">
        <v>18</v>
      </c>
      <c r="B408" s="124" t="s">
        <v>194</v>
      </c>
      <c r="C408" s="156" t="s">
        <v>383</v>
      </c>
      <c r="D408" s="148" t="s">
        <v>412</v>
      </c>
      <c r="E408" s="60" t="s">
        <v>17</v>
      </c>
      <c r="F408" s="435">
        <f>SUM(прил5!H140)</f>
        <v>46687</v>
      </c>
    </row>
    <row r="409" spans="1:6" s="43" customFormat="1" ht="31.5" hidden="1" customHeight="1" x14ac:dyDescent="0.25">
      <c r="A409" s="75" t="s">
        <v>728</v>
      </c>
      <c r="B409" s="123" t="s">
        <v>194</v>
      </c>
      <c r="C409" s="159" t="s">
        <v>383</v>
      </c>
      <c r="D409" s="151" t="s">
        <v>727</v>
      </c>
      <c r="E409" s="42"/>
      <c r="F409" s="432">
        <f>SUM(F410)</f>
        <v>0</v>
      </c>
    </row>
    <row r="410" spans="1:6" s="43" customFormat="1" ht="33" hidden="1" customHeight="1" x14ac:dyDescent="0.25">
      <c r="A410" s="76" t="s">
        <v>537</v>
      </c>
      <c r="B410" s="124" t="s">
        <v>194</v>
      </c>
      <c r="C410" s="156" t="s">
        <v>383</v>
      </c>
      <c r="D410" s="148" t="s">
        <v>727</v>
      </c>
      <c r="E410" s="60" t="s">
        <v>16</v>
      </c>
      <c r="F410" s="435">
        <f>SUM(прил5!H142)</f>
        <v>0</v>
      </c>
    </row>
    <row r="411" spans="1:6" s="43" customFormat="1" ht="16.5" customHeight="1" x14ac:dyDescent="0.25">
      <c r="A411" s="74" t="s">
        <v>176</v>
      </c>
      <c r="B411" s="154" t="s">
        <v>195</v>
      </c>
      <c r="C411" s="249" t="s">
        <v>383</v>
      </c>
      <c r="D411" s="155" t="s">
        <v>384</v>
      </c>
      <c r="E411" s="131"/>
      <c r="F411" s="485">
        <f>SUM(F412)</f>
        <v>1251385</v>
      </c>
    </row>
    <row r="412" spans="1:6" s="43" customFormat="1" ht="16.5" customHeight="1" x14ac:dyDescent="0.25">
      <c r="A412" s="152" t="s">
        <v>175</v>
      </c>
      <c r="B412" s="153" t="s">
        <v>196</v>
      </c>
      <c r="C412" s="161" t="s">
        <v>383</v>
      </c>
      <c r="D412" s="149" t="s">
        <v>384</v>
      </c>
      <c r="E412" s="158"/>
      <c r="F412" s="492">
        <f>SUM(F413+F415+F417+F426+F424+F421+F419)</f>
        <v>1251385</v>
      </c>
    </row>
    <row r="413" spans="1:6" s="43" customFormat="1" ht="31.5" customHeight="1" x14ac:dyDescent="0.25">
      <c r="A413" s="75" t="s">
        <v>668</v>
      </c>
      <c r="B413" s="123" t="s">
        <v>196</v>
      </c>
      <c r="C413" s="159" t="s">
        <v>383</v>
      </c>
      <c r="D413" s="151" t="s">
        <v>539</v>
      </c>
      <c r="E413" s="42"/>
      <c r="F413" s="432">
        <f>SUM(F414)</f>
        <v>146459</v>
      </c>
    </row>
    <row r="414" spans="1:6" s="43" customFormat="1" ht="31.5" customHeight="1" x14ac:dyDescent="0.25">
      <c r="A414" s="76" t="s">
        <v>537</v>
      </c>
      <c r="B414" s="124" t="s">
        <v>196</v>
      </c>
      <c r="C414" s="156" t="s">
        <v>383</v>
      </c>
      <c r="D414" s="148" t="s">
        <v>539</v>
      </c>
      <c r="E414" s="60" t="s">
        <v>16</v>
      </c>
      <c r="F414" s="435">
        <f>SUM(прил5!H485)</f>
        <v>146459</v>
      </c>
    </row>
    <row r="415" spans="1:6" s="43" customFormat="1" ht="48.75" customHeight="1" x14ac:dyDescent="0.25">
      <c r="A415" s="75" t="s">
        <v>678</v>
      </c>
      <c r="B415" s="123" t="s">
        <v>196</v>
      </c>
      <c r="C415" s="159" t="s">
        <v>383</v>
      </c>
      <c r="D415" s="151" t="s">
        <v>540</v>
      </c>
      <c r="E415" s="42"/>
      <c r="F415" s="432">
        <f>SUM(F416)</f>
        <v>33470</v>
      </c>
    </row>
    <row r="416" spans="1:6" s="43" customFormat="1" ht="51" customHeight="1" x14ac:dyDescent="0.25">
      <c r="A416" s="76" t="s">
        <v>76</v>
      </c>
      <c r="B416" s="124" t="s">
        <v>196</v>
      </c>
      <c r="C416" s="156" t="s">
        <v>383</v>
      </c>
      <c r="D416" s="148" t="s">
        <v>540</v>
      </c>
      <c r="E416" s="60" t="s">
        <v>13</v>
      </c>
      <c r="F416" s="435">
        <f>SUM(прил5!H146)</f>
        <v>33470</v>
      </c>
    </row>
    <row r="417" spans="1:6" s="43" customFormat="1" ht="47.25" x14ac:dyDescent="0.25">
      <c r="A417" s="75" t="s">
        <v>639</v>
      </c>
      <c r="B417" s="123" t="s">
        <v>196</v>
      </c>
      <c r="C417" s="159" t="s">
        <v>383</v>
      </c>
      <c r="D417" s="151" t="s">
        <v>640</v>
      </c>
      <c r="E417" s="42"/>
      <c r="F417" s="432">
        <f>SUM(F418)</f>
        <v>0</v>
      </c>
    </row>
    <row r="418" spans="1:6" s="43" customFormat="1" ht="33" customHeight="1" x14ac:dyDescent="0.25">
      <c r="A418" s="76" t="s">
        <v>537</v>
      </c>
      <c r="B418" s="124" t="s">
        <v>196</v>
      </c>
      <c r="C418" s="156" t="s">
        <v>383</v>
      </c>
      <c r="D418" s="148" t="s">
        <v>640</v>
      </c>
      <c r="E418" s="60" t="s">
        <v>16</v>
      </c>
      <c r="F418" s="435">
        <f>SUM(прил5!H81)</f>
        <v>0</v>
      </c>
    </row>
    <row r="419" spans="1:6" s="43" customFormat="1" ht="19.5" customHeight="1" x14ac:dyDescent="0.25">
      <c r="A419" s="643" t="s">
        <v>822</v>
      </c>
      <c r="B419" s="123" t="s">
        <v>196</v>
      </c>
      <c r="C419" s="159" t="s">
        <v>383</v>
      </c>
      <c r="D419" s="151" t="s">
        <v>823</v>
      </c>
      <c r="E419" s="42"/>
      <c r="F419" s="432">
        <f>SUM(F420)</f>
        <v>0</v>
      </c>
    </row>
    <row r="420" spans="1:6" s="43" customFormat="1" ht="33" customHeight="1" x14ac:dyDescent="0.25">
      <c r="A420" s="618" t="s">
        <v>537</v>
      </c>
      <c r="B420" s="124" t="s">
        <v>196</v>
      </c>
      <c r="C420" s="156" t="s">
        <v>383</v>
      </c>
      <c r="D420" s="148" t="s">
        <v>823</v>
      </c>
      <c r="E420" s="60" t="s">
        <v>16</v>
      </c>
      <c r="F420" s="435">
        <f>SUM(прил5!H148)</f>
        <v>0</v>
      </c>
    </row>
    <row r="421" spans="1:6" s="43" customFormat="1" ht="35.25" customHeight="1" x14ac:dyDescent="0.25">
      <c r="A421" s="75" t="s">
        <v>661</v>
      </c>
      <c r="B421" s="123" t="s">
        <v>196</v>
      </c>
      <c r="C421" s="159" t="s">
        <v>383</v>
      </c>
      <c r="D421" s="151" t="s">
        <v>414</v>
      </c>
      <c r="E421" s="42"/>
      <c r="F421" s="432">
        <f>SUM(F422:F423)</f>
        <v>887000</v>
      </c>
    </row>
    <row r="422" spans="1:6" s="43" customFormat="1" ht="47.25" customHeight="1" x14ac:dyDescent="0.25">
      <c r="A422" s="76" t="s">
        <v>76</v>
      </c>
      <c r="B422" s="124" t="s">
        <v>196</v>
      </c>
      <c r="C422" s="156" t="s">
        <v>383</v>
      </c>
      <c r="D422" s="148" t="s">
        <v>414</v>
      </c>
      <c r="E422" s="60" t="s">
        <v>13</v>
      </c>
      <c r="F422" s="435">
        <f>SUM(прил5!H150)</f>
        <v>887000</v>
      </c>
    </row>
    <row r="423" spans="1:6" s="43" customFormat="1" ht="30" hidden="1" customHeight="1" x14ac:dyDescent="0.25">
      <c r="A423" s="76" t="s">
        <v>537</v>
      </c>
      <c r="B423" s="124" t="s">
        <v>196</v>
      </c>
      <c r="C423" s="156" t="s">
        <v>383</v>
      </c>
      <c r="D423" s="148" t="s">
        <v>414</v>
      </c>
      <c r="E423" s="60" t="s">
        <v>16</v>
      </c>
      <c r="F423" s="435">
        <f>SUM(прил5!H151)</f>
        <v>0</v>
      </c>
    </row>
    <row r="424" spans="1:6" s="43" customFormat="1" ht="33" customHeight="1" x14ac:dyDescent="0.25">
      <c r="A424" s="75" t="s">
        <v>530</v>
      </c>
      <c r="B424" s="123" t="s">
        <v>196</v>
      </c>
      <c r="C424" s="159" t="s">
        <v>383</v>
      </c>
      <c r="D424" s="151" t="s">
        <v>438</v>
      </c>
      <c r="E424" s="42"/>
      <c r="F424" s="432">
        <f>SUM(F425)</f>
        <v>64456</v>
      </c>
    </row>
    <row r="425" spans="1:6" s="43" customFormat="1" ht="48" customHeight="1" x14ac:dyDescent="0.25">
      <c r="A425" s="76" t="s">
        <v>76</v>
      </c>
      <c r="B425" s="124" t="s">
        <v>196</v>
      </c>
      <c r="C425" s="156" t="s">
        <v>383</v>
      </c>
      <c r="D425" s="148" t="s">
        <v>438</v>
      </c>
      <c r="E425" s="60" t="s">
        <v>13</v>
      </c>
      <c r="F425" s="435">
        <f>SUM(прил5!H153)</f>
        <v>64456</v>
      </c>
    </row>
    <row r="426" spans="1:6" s="43" customFormat="1" ht="16.5" customHeight="1" x14ac:dyDescent="0.25">
      <c r="A426" s="75" t="s">
        <v>177</v>
      </c>
      <c r="B426" s="123" t="s">
        <v>196</v>
      </c>
      <c r="C426" s="159" t="s">
        <v>383</v>
      </c>
      <c r="D426" s="151" t="s">
        <v>413</v>
      </c>
      <c r="E426" s="42"/>
      <c r="F426" s="432">
        <f>SUM(F427)</f>
        <v>120000</v>
      </c>
    </row>
    <row r="427" spans="1:6" s="43" customFormat="1" ht="32.25" customHeight="1" x14ac:dyDescent="0.25">
      <c r="A427" s="76" t="s">
        <v>537</v>
      </c>
      <c r="B427" s="124" t="s">
        <v>196</v>
      </c>
      <c r="C427" s="156" t="s">
        <v>383</v>
      </c>
      <c r="D427" s="148" t="s">
        <v>413</v>
      </c>
      <c r="E427" s="60" t="s">
        <v>16</v>
      </c>
      <c r="F427" s="435">
        <f>SUM(прил5!H155)</f>
        <v>120000</v>
      </c>
    </row>
    <row r="428" spans="1:6" s="43" customFormat="1" ht="15.75" customHeight="1" x14ac:dyDescent="0.25">
      <c r="A428" s="74" t="s">
        <v>81</v>
      </c>
      <c r="B428" s="154" t="s">
        <v>190</v>
      </c>
      <c r="C428" s="249" t="s">
        <v>383</v>
      </c>
      <c r="D428" s="155" t="s">
        <v>384</v>
      </c>
      <c r="E428" s="131"/>
      <c r="F428" s="485">
        <f>SUM(F429)</f>
        <v>400000</v>
      </c>
    </row>
    <row r="429" spans="1:6" s="43" customFormat="1" ht="15.75" customHeight="1" x14ac:dyDescent="0.25">
      <c r="A429" s="152" t="s">
        <v>82</v>
      </c>
      <c r="B429" s="153" t="s">
        <v>191</v>
      </c>
      <c r="C429" s="161" t="s">
        <v>383</v>
      </c>
      <c r="D429" s="149" t="s">
        <v>384</v>
      </c>
      <c r="E429" s="158"/>
      <c r="F429" s="492">
        <f>SUM(F430)</f>
        <v>400000</v>
      </c>
    </row>
    <row r="430" spans="1:6" s="43" customFormat="1" ht="15.75" customHeight="1" x14ac:dyDescent="0.25">
      <c r="A430" s="75" t="s">
        <v>100</v>
      </c>
      <c r="B430" s="123" t="s">
        <v>191</v>
      </c>
      <c r="C430" s="159" t="s">
        <v>383</v>
      </c>
      <c r="D430" s="151" t="s">
        <v>406</v>
      </c>
      <c r="E430" s="42"/>
      <c r="F430" s="432">
        <f>SUM(F431)</f>
        <v>400000</v>
      </c>
    </row>
    <row r="431" spans="1:6" s="43" customFormat="1" ht="15.75" customHeight="1" x14ac:dyDescent="0.25">
      <c r="A431" s="76" t="s">
        <v>18</v>
      </c>
      <c r="B431" s="124" t="s">
        <v>191</v>
      </c>
      <c r="C431" s="156" t="s">
        <v>383</v>
      </c>
      <c r="D431" s="148" t="s">
        <v>406</v>
      </c>
      <c r="E431" s="60" t="s">
        <v>17</v>
      </c>
      <c r="F431" s="435">
        <f>SUM(прил5!H103)</f>
        <v>400000</v>
      </c>
    </row>
    <row r="432" spans="1:6" s="43" customFormat="1" ht="31.5" x14ac:dyDescent="0.25">
      <c r="A432" s="74" t="s">
        <v>126</v>
      </c>
      <c r="B432" s="154" t="s">
        <v>197</v>
      </c>
      <c r="C432" s="249" t="s">
        <v>383</v>
      </c>
      <c r="D432" s="155" t="s">
        <v>384</v>
      </c>
      <c r="E432" s="131"/>
      <c r="F432" s="485">
        <f>SUM(F433)</f>
        <v>7621559</v>
      </c>
    </row>
    <row r="433" spans="1:6" s="43" customFormat="1" ht="31.5" x14ac:dyDescent="0.25">
      <c r="A433" s="152" t="s">
        <v>127</v>
      </c>
      <c r="B433" s="153" t="s">
        <v>198</v>
      </c>
      <c r="C433" s="161" t="s">
        <v>383</v>
      </c>
      <c r="D433" s="149" t="s">
        <v>384</v>
      </c>
      <c r="E433" s="158"/>
      <c r="F433" s="492">
        <f>SUM(F434+F438)</f>
        <v>7621559</v>
      </c>
    </row>
    <row r="434" spans="1:6" s="43" customFormat="1" ht="31.5" x14ac:dyDescent="0.25">
      <c r="A434" s="75" t="s">
        <v>84</v>
      </c>
      <c r="B434" s="123" t="s">
        <v>198</v>
      </c>
      <c r="C434" s="159" t="s">
        <v>383</v>
      </c>
      <c r="D434" s="151" t="s">
        <v>415</v>
      </c>
      <c r="E434" s="42"/>
      <c r="F434" s="432">
        <f>SUM(F435:F437)</f>
        <v>7621559</v>
      </c>
    </row>
    <row r="435" spans="1:6" s="43" customFormat="1" ht="47.25" x14ac:dyDescent="0.25">
      <c r="A435" s="76" t="s">
        <v>76</v>
      </c>
      <c r="B435" s="124" t="s">
        <v>198</v>
      </c>
      <c r="C435" s="156" t="s">
        <v>383</v>
      </c>
      <c r="D435" s="148" t="s">
        <v>415</v>
      </c>
      <c r="E435" s="60" t="s">
        <v>13</v>
      </c>
      <c r="F435" s="435">
        <f>SUM(прил5!H159)</f>
        <v>4681501</v>
      </c>
    </row>
    <row r="436" spans="1:6" s="43" customFormat="1" ht="31.5" customHeight="1" x14ac:dyDescent="0.25">
      <c r="A436" s="76" t="s">
        <v>537</v>
      </c>
      <c r="B436" s="124" t="s">
        <v>198</v>
      </c>
      <c r="C436" s="156" t="s">
        <v>383</v>
      </c>
      <c r="D436" s="148" t="s">
        <v>415</v>
      </c>
      <c r="E436" s="60" t="s">
        <v>16</v>
      </c>
      <c r="F436" s="435">
        <f>SUM(прил5!H160)</f>
        <v>2886151</v>
      </c>
    </row>
    <row r="437" spans="1:6" s="43" customFormat="1" ht="18" customHeight="1" x14ac:dyDescent="0.25">
      <c r="A437" s="76" t="s">
        <v>18</v>
      </c>
      <c r="B437" s="124" t="s">
        <v>198</v>
      </c>
      <c r="C437" s="156" t="s">
        <v>383</v>
      </c>
      <c r="D437" s="148" t="s">
        <v>415</v>
      </c>
      <c r="E437" s="60" t="s">
        <v>17</v>
      </c>
      <c r="F437" s="435">
        <f>SUM(прил5!H161)</f>
        <v>53907</v>
      </c>
    </row>
    <row r="438" spans="1:6" s="43" customFormat="1" ht="33" hidden="1" customHeight="1" x14ac:dyDescent="0.25">
      <c r="A438" s="27" t="s">
        <v>728</v>
      </c>
      <c r="B438" s="123" t="s">
        <v>198</v>
      </c>
      <c r="C438" s="159" t="s">
        <v>383</v>
      </c>
      <c r="D438" s="151" t="s">
        <v>727</v>
      </c>
      <c r="E438" s="42"/>
      <c r="F438" s="432">
        <f>SUM(F439)</f>
        <v>0</v>
      </c>
    </row>
    <row r="439" spans="1:6" s="43" customFormat="1" ht="33" hidden="1" customHeight="1" x14ac:dyDescent="0.25">
      <c r="A439" s="61" t="s">
        <v>537</v>
      </c>
      <c r="B439" s="124" t="s">
        <v>198</v>
      </c>
      <c r="C439" s="156" t="s">
        <v>383</v>
      </c>
      <c r="D439" s="148" t="s">
        <v>727</v>
      </c>
      <c r="E439" s="60" t="s">
        <v>16</v>
      </c>
      <c r="F439" s="435">
        <f>SUM(прил5!H163)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прил17т1</vt:lpstr>
      <vt:lpstr>прил17т2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2021-09-23T06:59:22Z</cp:lastPrinted>
  <dcterms:created xsi:type="dcterms:W3CDTF">2011-10-10T13:40:01Z</dcterms:created>
  <dcterms:modified xsi:type="dcterms:W3CDTF">2021-11-02T10:35:12Z</dcterms:modified>
</cp:coreProperties>
</file>