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wnloads\"/>
    </mc:Choice>
  </mc:AlternateContent>
  <bookViews>
    <workbookView xWindow="0" yWindow="0" windowWidth="28800" windowHeight="11730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12" sheetId="74" r:id="rId6"/>
  </sheets>
  <definedNames>
    <definedName name="_xlnm._FilterDatabase" localSheetId="2" hidden="1">прил3!$G$1:$G$673</definedName>
    <definedName name="_xlnm._FilterDatabase" localSheetId="3" hidden="1">прил4!$E$1:$E$709</definedName>
    <definedName name="_xlnm._FilterDatabase" localSheetId="4" hidden="1">прил5!$D$1:$D$477</definedName>
    <definedName name="_xlnm.Print_Area" localSheetId="1">прил2!$A$1:$E$121</definedName>
    <definedName name="_xlnm.Print_Area" localSheetId="2">прил3!$A$1:$J$673</definedName>
    <definedName name="_xlnm.Print_Area" localSheetId="3">прил4!$A$1:$K$710</definedName>
    <definedName name="_xlnm.Print_Area" localSheetId="4">прил5!$A$1:$H$478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95" i="40" l="1"/>
  <c r="H153" i="2"/>
  <c r="I447" i="51" l="1"/>
  <c r="H364" i="40" l="1"/>
  <c r="G364" i="40"/>
  <c r="H191" i="2"/>
  <c r="F364" i="40" s="1"/>
  <c r="J190" i="2"/>
  <c r="J189" i="2" s="1"/>
  <c r="J188" i="2" s="1"/>
  <c r="J187" i="2" s="1"/>
  <c r="J186" i="2" s="1"/>
  <c r="I190" i="2"/>
  <c r="I189" i="2" s="1"/>
  <c r="I188" i="2" s="1"/>
  <c r="I187" i="2" s="1"/>
  <c r="I186" i="2" s="1"/>
  <c r="K169" i="51"/>
  <c r="K168" i="51" s="1"/>
  <c r="K167" i="51" s="1"/>
  <c r="K166" i="51" s="1"/>
  <c r="K165" i="51" s="1"/>
  <c r="J169" i="51"/>
  <c r="J168" i="51" s="1"/>
  <c r="J167" i="51" s="1"/>
  <c r="J166" i="51" s="1"/>
  <c r="J165" i="51" s="1"/>
  <c r="I169" i="51"/>
  <c r="I168" i="51"/>
  <c r="I167" i="51" s="1"/>
  <c r="I166" i="51" s="1"/>
  <c r="I165" i="51" s="1"/>
  <c r="H190" i="2" l="1"/>
  <c r="H189" i="2" s="1"/>
  <c r="H188" i="2" s="1"/>
  <c r="H187" i="2" s="1"/>
  <c r="H186" i="2" s="1"/>
  <c r="J391" i="2" l="1"/>
  <c r="J390" i="2" s="1"/>
  <c r="I391" i="2"/>
  <c r="G207" i="40" s="1"/>
  <c r="G206" i="40" s="1"/>
  <c r="H391" i="2"/>
  <c r="F207" i="40" s="1"/>
  <c r="F206" i="40" s="1"/>
  <c r="J389" i="2"/>
  <c r="I389" i="2"/>
  <c r="H389" i="2"/>
  <c r="H388" i="2" s="1"/>
  <c r="J387" i="2"/>
  <c r="H203" i="40" s="1"/>
  <c r="H202" i="40" s="1"/>
  <c r="I387" i="2"/>
  <c r="G203" i="40" s="1"/>
  <c r="G202" i="40" s="1"/>
  <c r="H387" i="2"/>
  <c r="H386" i="2" s="1"/>
  <c r="K588" i="51"/>
  <c r="J588" i="51"/>
  <c r="I588" i="51"/>
  <c r="K586" i="51"/>
  <c r="J586" i="51"/>
  <c r="I586" i="51"/>
  <c r="H198" i="2"/>
  <c r="F358" i="40" s="1"/>
  <c r="H197" i="2"/>
  <c r="F357" i="40" s="1"/>
  <c r="J196" i="2"/>
  <c r="I196" i="2"/>
  <c r="K475" i="51"/>
  <c r="K474" i="51" s="1"/>
  <c r="K473" i="51" s="1"/>
  <c r="K472" i="51" s="1"/>
  <c r="K471" i="51" s="1"/>
  <c r="K470" i="51" s="1"/>
  <c r="J475" i="51"/>
  <c r="J474" i="51" s="1"/>
  <c r="J473" i="51" s="1"/>
  <c r="J472" i="51" s="1"/>
  <c r="J471" i="51" s="1"/>
  <c r="J470" i="51" s="1"/>
  <c r="I475" i="51"/>
  <c r="I474" i="51" s="1"/>
  <c r="I473" i="51" s="1"/>
  <c r="I472" i="51" s="1"/>
  <c r="I471" i="51" s="1"/>
  <c r="I470" i="51" s="1"/>
  <c r="I483" i="51"/>
  <c r="I482" i="51" s="1"/>
  <c r="I481" i="51" s="1"/>
  <c r="I480" i="51" s="1"/>
  <c r="I479" i="51" s="1"/>
  <c r="I478" i="51" s="1"/>
  <c r="J483" i="51"/>
  <c r="J482" i="51" s="1"/>
  <c r="J481" i="51" s="1"/>
  <c r="J480" i="51" s="1"/>
  <c r="J479" i="51" s="1"/>
  <c r="J478" i="51" s="1"/>
  <c r="K483" i="51"/>
  <c r="K482" i="51" s="1"/>
  <c r="K481" i="51" s="1"/>
  <c r="K480" i="51" s="1"/>
  <c r="K479" i="51" s="1"/>
  <c r="K478" i="51" s="1"/>
  <c r="H534" i="2"/>
  <c r="H533" i="2" s="1"/>
  <c r="H532" i="2" s="1"/>
  <c r="J533" i="2"/>
  <c r="I533" i="2"/>
  <c r="I532" i="2" s="1"/>
  <c r="J532" i="2"/>
  <c r="K323" i="51"/>
  <c r="J323" i="51"/>
  <c r="J322" i="51" s="1"/>
  <c r="K322" i="51"/>
  <c r="I323" i="51"/>
  <c r="I322" i="51" s="1"/>
  <c r="H390" i="2" l="1"/>
  <c r="H385" i="2" s="1"/>
  <c r="H207" i="40"/>
  <c r="H206" i="40" s="1"/>
  <c r="I386" i="2"/>
  <c r="I390" i="2"/>
  <c r="J386" i="2"/>
  <c r="F203" i="40"/>
  <c r="F202" i="40" s="1"/>
  <c r="F356" i="40"/>
  <c r="H196" i="2"/>
  <c r="F59" i="40"/>
  <c r="F58" i="40" s="1"/>
  <c r="F57" i="40" s="1"/>
  <c r="H429" i="2" l="1"/>
  <c r="K87" i="51" l="1"/>
  <c r="J87" i="51"/>
  <c r="H99" i="2" l="1"/>
  <c r="I87" i="51"/>
  <c r="J100" i="2" l="1"/>
  <c r="H432" i="40" s="1"/>
  <c r="I100" i="2"/>
  <c r="G432" i="40" s="1"/>
  <c r="H100" i="2"/>
  <c r="J92" i="2" l="1"/>
  <c r="H391" i="40" s="1"/>
  <c r="H390" i="40" s="1"/>
  <c r="I92" i="2"/>
  <c r="I91" i="2" s="1"/>
  <c r="H92" i="2"/>
  <c r="F391" i="40" s="1"/>
  <c r="F390" i="40" s="1"/>
  <c r="K436" i="51"/>
  <c r="J436" i="51"/>
  <c r="I436" i="51"/>
  <c r="G391" i="40" l="1"/>
  <c r="G390" i="40" s="1"/>
  <c r="J91" i="2"/>
  <c r="H91" i="2"/>
  <c r="J227" i="2"/>
  <c r="H329" i="40" s="1"/>
  <c r="I227" i="2"/>
  <c r="G329" i="40" s="1"/>
  <c r="H227" i="2"/>
  <c r="F329" i="40" s="1"/>
  <c r="K202" i="51"/>
  <c r="K201" i="51" s="1"/>
  <c r="J202" i="51"/>
  <c r="J201" i="51" s="1"/>
  <c r="I202" i="51"/>
  <c r="I201" i="51" s="1"/>
  <c r="H21" i="2" l="1"/>
  <c r="I21" i="2"/>
  <c r="J21" i="2"/>
  <c r="C61" i="41" l="1"/>
  <c r="E61" i="41"/>
  <c r="D61" i="41"/>
  <c r="J416" i="2" l="1"/>
  <c r="J415" i="2" s="1"/>
  <c r="J414" i="2" s="1"/>
  <c r="I416" i="2"/>
  <c r="I415" i="2" s="1"/>
  <c r="I414" i="2" s="1"/>
  <c r="J413" i="2"/>
  <c r="J412" i="2" s="1"/>
  <c r="J411" i="2" s="1"/>
  <c r="I413" i="2"/>
  <c r="I412" i="2" s="1"/>
  <c r="I411" i="2" s="1"/>
  <c r="H416" i="2"/>
  <c r="H415" i="2" s="1"/>
  <c r="H414" i="2" s="1"/>
  <c r="H413" i="2"/>
  <c r="H412" i="2" s="1"/>
  <c r="H411" i="2" s="1"/>
  <c r="K611" i="51"/>
  <c r="K610" i="51" s="1"/>
  <c r="J611" i="51"/>
  <c r="J610" i="51" s="1"/>
  <c r="I611" i="51"/>
  <c r="I610" i="51" s="1"/>
  <c r="K608" i="51"/>
  <c r="K607" i="51" s="1"/>
  <c r="J608" i="51"/>
  <c r="J607" i="51" s="1"/>
  <c r="I608" i="51"/>
  <c r="I607" i="51" s="1"/>
  <c r="K606" i="51" l="1"/>
  <c r="J606" i="51"/>
  <c r="I410" i="2"/>
  <c r="J410" i="2"/>
  <c r="H410" i="2"/>
  <c r="I606" i="51"/>
  <c r="H508" i="2" l="1"/>
  <c r="H512" i="2"/>
  <c r="E17" i="41" l="1"/>
  <c r="D17" i="41"/>
  <c r="E49" i="41"/>
  <c r="D49" i="41"/>
  <c r="C49" i="41"/>
  <c r="H27" i="2" l="1"/>
  <c r="H82" i="2"/>
  <c r="H103" i="2"/>
  <c r="H104" i="2"/>
  <c r="J120" i="2"/>
  <c r="I120" i="2"/>
  <c r="H120" i="2"/>
  <c r="H481" i="2"/>
  <c r="J539" i="2"/>
  <c r="I539" i="2"/>
  <c r="H539" i="2"/>
  <c r="H659" i="2"/>
  <c r="H658" i="2"/>
  <c r="J647" i="2"/>
  <c r="I647" i="2"/>
  <c r="H647" i="2"/>
  <c r="J645" i="2"/>
  <c r="J644" i="2" s="1"/>
  <c r="I645" i="2"/>
  <c r="I644" i="2" s="1"/>
  <c r="H645" i="2"/>
  <c r="H644" i="2" s="1"/>
  <c r="J643" i="2"/>
  <c r="H65" i="40" s="1"/>
  <c r="I643" i="2"/>
  <c r="G65" i="40" s="1"/>
  <c r="J642" i="2"/>
  <c r="H64" i="40" s="1"/>
  <c r="I642" i="2"/>
  <c r="G64" i="40" s="1"/>
  <c r="H643" i="2"/>
  <c r="F65" i="40" s="1"/>
  <c r="H642" i="2"/>
  <c r="F64" i="40" s="1"/>
  <c r="J619" i="2"/>
  <c r="I619" i="2"/>
  <c r="H619" i="2"/>
  <c r="H617" i="2"/>
  <c r="J617" i="2"/>
  <c r="I617" i="2"/>
  <c r="H615" i="2"/>
  <c r="H584" i="2"/>
  <c r="H583" i="2"/>
  <c r="H581" i="2"/>
  <c r="H580" i="2"/>
  <c r="H578" i="2"/>
  <c r="H577" i="2"/>
  <c r="H575" i="2"/>
  <c r="H574" i="2"/>
  <c r="H568" i="2"/>
  <c r="J555" i="2"/>
  <c r="I555" i="2"/>
  <c r="H555" i="2"/>
  <c r="H544" i="2"/>
  <c r="J531" i="2"/>
  <c r="I531" i="2"/>
  <c r="H531" i="2"/>
  <c r="J530" i="2"/>
  <c r="I530" i="2"/>
  <c r="H530" i="2"/>
  <c r="J528" i="2"/>
  <c r="I528" i="2"/>
  <c r="H528" i="2"/>
  <c r="J526" i="2"/>
  <c r="I526" i="2"/>
  <c r="H526" i="2"/>
  <c r="H524" i="2"/>
  <c r="J522" i="2"/>
  <c r="I522" i="2"/>
  <c r="J521" i="2"/>
  <c r="I521" i="2"/>
  <c r="H522" i="2"/>
  <c r="H521" i="2"/>
  <c r="J520" i="2"/>
  <c r="I520" i="2"/>
  <c r="H520" i="2"/>
  <c r="J516" i="2"/>
  <c r="I516" i="2"/>
  <c r="H516" i="2"/>
  <c r="F67" i="40" l="1"/>
  <c r="H513" i="2"/>
  <c r="H510" i="2"/>
  <c r="H506" i="2"/>
  <c r="H504" i="2"/>
  <c r="J503" i="2"/>
  <c r="I503" i="2"/>
  <c r="H503" i="2"/>
  <c r="H502" i="2"/>
  <c r="J484" i="2"/>
  <c r="I484" i="2"/>
  <c r="H484" i="2"/>
  <c r="J482" i="2"/>
  <c r="I482" i="2"/>
  <c r="H482" i="2"/>
  <c r="J479" i="2"/>
  <c r="I479" i="2"/>
  <c r="H479" i="2"/>
  <c r="H452" i="2"/>
  <c r="H447" i="2"/>
  <c r="H446" i="2"/>
  <c r="K401" i="51" l="1"/>
  <c r="J401" i="51"/>
  <c r="I401" i="51"/>
  <c r="I27" i="2" l="1"/>
  <c r="J27" i="2"/>
  <c r="H33" i="2" l="1"/>
  <c r="F346" i="40"/>
  <c r="H430" i="2"/>
  <c r="F228" i="40" s="1"/>
  <c r="I624" i="51"/>
  <c r="K536" i="51"/>
  <c r="J536" i="51"/>
  <c r="I536" i="51"/>
  <c r="H340" i="2"/>
  <c r="F154" i="40" s="1"/>
  <c r="F432" i="40"/>
  <c r="J659" i="2" l="1"/>
  <c r="I659" i="2"/>
  <c r="J658" i="2"/>
  <c r="I658" i="2"/>
  <c r="J33" i="2"/>
  <c r="I33" i="2"/>
  <c r="J615" i="2"/>
  <c r="I615" i="2"/>
  <c r="J584" i="2"/>
  <c r="I584" i="2"/>
  <c r="J583" i="2"/>
  <c r="I583" i="2"/>
  <c r="J581" i="2"/>
  <c r="I581" i="2"/>
  <c r="J580" i="2"/>
  <c r="I580" i="2"/>
  <c r="J578" i="2"/>
  <c r="J577" i="2"/>
  <c r="I578" i="2"/>
  <c r="I577" i="2"/>
  <c r="J575" i="2"/>
  <c r="J574" i="2"/>
  <c r="I575" i="2"/>
  <c r="I574" i="2"/>
  <c r="J568" i="2"/>
  <c r="I568" i="2"/>
  <c r="J452" i="2"/>
  <c r="I452" i="2"/>
  <c r="J447" i="2"/>
  <c r="I447" i="2"/>
  <c r="J446" i="2"/>
  <c r="I446" i="2"/>
  <c r="K32" i="51" l="1"/>
  <c r="K31" i="51" s="1"/>
  <c r="K30" i="51" s="1"/>
  <c r="J32" i="51"/>
  <c r="J31" i="51" s="1"/>
  <c r="J30" i="51" s="1"/>
  <c r="K406" i="51"/>
  <c r="K404" i="51" s="1"/>
  <c r="K400" i="51" s="1"/>
  <c r="K399" i="51" s="1"/>
  <c r="J406" i="51"/>
  <c r="J404" i="51" s="1"/>
  <c r="J400" i="51" s="1"/>
  <c r="J399" i="51" s="1"/>
  <c r="K372" i="51"/>
  <c r="J372" i="51"/>
  <c r="K369" i="51"/>
  <c r="J369" i="51"/>
  <c r="K366" i="51"/>
  <c r="J366" i="51"/>
  <c r="C17" i="41" l="1"/>
  <c r="J549" i="2" l="1"/>
  <c r="I549" i="2"/>
  <c r="H549" i="2"/>
  <c r="J544" i="2"/>
  <c r="I544" i="2"/>
  <c r="J513" i="2"/>
  <c r="I513" i="2"/>
  <c r="J512" i="2"/>
  <c r="I512" i="2"/>
  <c r="J510" i="2"/>
  <c r="I510" i="2"/>
  <c r="J506" i="2"/>
  <c r="J508" i="2"/>
  <c r="I508" i="2"/>
  <c r="I506" i="2"/>
  <c r="J504" i="2"/>
  <c r="I504" i="2"/>
  <c r="J502" i="2"/>
  <c r="I502" i="2"/>
  <c r="J99" i="2"/>
  <c r="J98" i="2" s="1"/>
  <c r="I99" i="2"/>
  <c r="I98" i="2" s="1"/>
  <c r="J82" i="2"/>
  <c r="I82" i="2"/>
  <c r="J354" i="2" l="1"/>
  <c r="H168" i="40" s="1"/>
  <c r="H167" i="40" s="1"/>
  <c r="I354" i="2"/>
  <c r="I353" i="2" s="1"/>
  <c r="H354" i="2"/>
  <c r="H353" i="2" s="1"/>
  <c r="J326" i="2"/>
  <c r="J325" i="2" s="1"/>
  <c r="I326" i="2"/>
  <c r="I325" i="2" s="1"/>
  <c r="H326" i="2"/>
  <c r="H325" i="2" s="1"/>
  <c r="K551" i="51"/>
  <c r="J551" i="51"/>
  <c r="I551" i="51"/>
  <c r="K523" i="51"/>
  <c r="J523" i="51"/>
  <c r="I523" i="51"/>
  <c r="F140" i="40" l="1"/>
  <c r="F139" i="40" s="1"/>
  <c r="F168" i="40"/>
  <c r="F167" i="40" s="1"/>
  <c r="G140" i="40"/>
  <c r="G139" i="40" s="1"/>
  <c r="G168" i="40"/>
  <c r="G167" i="40" s="1"/>
  <c r="J353" i="2"/>
  <c r="H140" i="40"/>
  <c r="H139" i="40" s="1"/>
  <c r="K305" i="51" l="1"/>
  <c r="K304" i="51" s="1"/>
  <c r="J305" i="51"/>
  <c r="J304" i="51" s="1"/>
  <c r="I305" i="51"/>
  <c r="I304" i="51" s="1"/>
  <c r="K417" i="51" l="1"/>
  <c r="K416" i="51" s="1"/>
  <c r="K415" i="51" s="1"/>
  <c r="K414" i="51" s="1"/>
  <c r="K413" i="51" s="1"/>
  <c r="K412" i="51" s="1"/>
  <c r="J417" i="51"/>
  <c r="J416" i="51" s="1"/>
  <c r="J415" i="51" s="1"/>
  <c r="J414" i="51" s="1"/>
  <c r="J413" i="51" s="1"/>
  <c r="J412" i="51" s="1"/>
  <c r="I417" i="51"/>
  <c r="I416" i="51" s="1"/>
  <c r="I415" i="51" s="1"/>
  <c r="I414" i="51" s="1"/>
  <c r="I413" i="51" s="1"/>
  <c r="I412" i="51" s="1"/>
  <c r="I32" i="51"/>
  <c r="I31" i="51" s="1"/>
  <c r="I30" i="51" s="1"/>
  <c r="I406" i="51"/>
  <c r="I404" i="51" s="1"/>
  <c r="I400" i="51" s="1"/>
  <c r="I399" i="51" s="1"/>
  <c r="K383" i="51"/>
  <c r="J383" i="51"/>
  <c r="I383" i="51"/>
  <c r="K381" i="51"/>
  <c r="J381" i="51"/>
  <c r="I381" i="51"/>
  <c r="K379" i="51"/>
  <c r="J379" i="51"/>
  <c r="I379" i="51"/>
  <c r="I372" i="51"/>
  <c r="I369" i="51"/>
  <c r="I366" i="51"/>
  <c r="K363" i="51"/>
  <c r="J363" i="51"/>
  <c r="I363" i="51"/>
  <c r="K357" i="51"/>
  <c r="K356" i="51" s="1"/>
  <c r="K355" i="51" s="1"/>
  <c r="K354" i="51" s="1"/>
  <c r="K353" i="51" s="1"/>
  <c r="J357" i="51"/>
  <c r="J356" i="51" s="1"/>
  <c r="J355" i="51" s="1"/>
  <c r="J354" i="51" s="1"/>
  <c r="J353" i="51" s="1"/>
  <c r="I357" i="51"/>
  <c r="I356" i="51" s="1"/>
  <c r="I355" i="51" s="1"/>
  <c r="I354" i="51" s="1"/>
  <c r="I353" i="51" s="1"/>
  <c r="K344" i="51"/>
  <c r="K343" i="51" s="1"/>
  <c r="K342" i="51" s="1"/>
  <c r="K341" i="51" s="1"/>
  <c r="K340" i="51" s="1"/>
  <c r="J344" i="51"/>
  <c r="J343" i="51" s="1"/>
  <c r="J342" i="51" s="1"/>
  <c r="J341" i="51" s="1"/>
  <c r="J340" i="51" s="1"/>
  <c r="I344" i="51"/>
  <c r="I343" i="51" s="1"/>
  <c r="I342" i="51" s="1"/>
  <c r="I341" i="51" s="1"/>
  <c r="I340" i="51" s="1"/>
  <c r="K338" i="51"/>
  <c r="K337" i="51" s="1"/>
  <c r="K336" i="51" s="1"/>
  <c r="K335" i="51" s="1"/>
  <c r="J338" i="51"/>
  <c r="J337" i="51" s="1"/>
  <c r="J336" i="51" s="1"/>
  <c r="J335" i="51" s="1"/>
  <c r="I338" i="51"/>
  <c r="I337" i="51" s="1"/>
  <c r="I336" i="51" s="1"/>
  <c r="I335" i="51" s="1"/>
  <c r="K333" i="51"/>
  <c r="K332" i="51" s="1"/>
  <c r="K331" i="51" s="1"/>
  <c r="K330" i="51" s="1"/>
  <c r="J333" i="51"/>
  <c r="J332" i="51" s="1"/>
  <c r="J331" i="51" s="1"/>
  <c r="J330" i="51" s="1"/>
  <c r="I333" i="51"/>
  <c r="I332" i="51" s="1"/>
  <c r="I331" i="51" s="1"/>
  <c r="I330" i="51" s="1"/>
  <c r="K328" i="51"/>
  <c r="K327" i="51" s="1"/>
  <c r="K326" i="51" s="1"/>
  <c r="K325" i="51" s="1"/>
  <c r="J328" i="51"/>
  <c r="J327" i="51" s="1"/>
  <c r="J326" i="51" s="1"/>
  <c r="J325" i="51" s="1"/>
  <c r="I328" i="51"/>
  <c r="I327" i="51" s="1"/>
  <c r="I326" i="51" s="1"/>
  <c r="I325" i="51" s="1"/>
  <c r="K319" i="51"/>
  <c r="J319" i="51"/>
  <c r="I319" i="51"/>
  <c r="K317" i="51"/>
  <c r="J317" i="51"/>
  <c r="I317" i="51"/>
  <c r="K313" i="51"/>
  <c r="J313" i="51"/>
  <c r="I313" i="51"/>
  <c r="K315" i="51"/>
  <c r="J315" i="51"/>
  <c r="I315" i="51"/>
  <c r="K309" i="51"/>
  <c r="J309" i="51"/>
  <c r="I309" i="51"/>
  <c r="K301" i="51"/>
  <c r="J301" i="51"/>
  <c r="I301" i="51"/>
  <c r="K299" i="51"/>
  <c r="J299" i="51"/>
  <c r="I299" i="51"/>
  <c r="K297" i="51"/>
  <c r="J297" i="51"/>
  <c r="I297" i="51"/>
  <c r="K295" i="51"/>
  <c r="J295" i="51"/>
  <c r="I295" i="51"/>
  <c r="K291" i="51"/>
  <c r="J291" i="51"/>
  <c r="I291" i="51"/>
  <c r="K284" i="51"/>
  <c r="J284" i="51"/>
  <c r="I284" i="51"/>
  <c r="K282" i="51"/>
  <c r="J282" i="51"/>
  <c r="I282" i="51"/>
  <c r="K280" i="51"/>
  <c r="J280" i="51"/>
  <c r="I280" i="51"/>
  <c r="K274" i="51"/>
  <c r="K273" i="51" s="1"/>
  <c r="K272" i="51" s="1"/>
  <c r="K271" i="51" s="1"/>
  <c r="J274" i="51"/>
  <c r="J273" i="51" s="1"/>
  <c r="J272" i="51" s="1"/>
  <c r="J271" i="51" s="1"/>
  <c r="I274" i="51"/>
  <c r="I273" i="51" s="1"/>
  <c r="I272" i="51" s="1"/>
  <c r="I271" i="51" s="1"/>
  <c r="K268" i="51"/>
  <c r="K267" i="51" s="1"/>
  <c r="K266" i="51" s="1"/>
  <c r="K265" i="51" s="1"/>
  <c r="J268" i="51"/>
  <c r="J267" i="51" s="1"/>
  <c r="J266" i="51" s="1"/>
  <c r="J265" i="51" s="1"/>
  <c r="I268" i="51"/>
  <c r="I267" i="51" s="1"/>
  <c r="I266" i="51" s="1"/>
  <c r="I265" i="51" s="1"/>
  <c r="K108" i="51"/>
  <c r="K107" i="51" s="1"/>
  <c r="K106" i="51" s="1"/>
  <c r="K105" i="51" s="1"/>
  <c r="J108" i="51"/>
  <c r="J107" i="51" s="1"/>
  <c r="J106" i="51" s="1"/>
  <c r="J105" i="51" s="1"/>
  <c r="I108" i="51"/>
  <c r="I107" i="51" s="1"/>
  <c r="I106" i="51" s="1"/>
  <c r="I105" i="51" s="1"/>
  <c r="K91" i="51"/>
  <c r="K90" i="51" s="1"/>
  <c r="J91" i="51"/>
  <c r="J90" i="51" s="1"/>
  <c r="I91" i="51"/>
  <c r="I90" i="51" s="1"/>
  <c r="K86" i="51"/>
  <c r="J86" i="51"/>
  <c r="H98" i="2"/>
  <c r="K83" i="51"/>
  <c r="K82" i="51" s="1"/>
  <c r="K81" i="51" s="1"/>
  <c r="K80" i="51" s="1"/>
  <c r="J83" i="51"/>
  <c r="J82" i="51" s="1"/>
  <c r="J81" i="51" s="1"/>
  <c r="J80" i="51" s="1"/>
  <c r="I83" i="51"/>
  <c r="I82" i="51" s="1"/>
  <c r="I81" i="51" s="1"/>
  <c r="I80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10" i="51"/>
  <c r="I409" i="51" s="1"/>
  <c r="J410" i="51"/>
  <c r="K410" i="51"/>
  <c r="K409" i="51" s="1"/>
  <c r="I36" i="51"/>
  <c r="I35" i="51" s="1"/>
  <c r="J36" i="51"/>
  <c r="J35" i="51" s="1"/>
  <c r="K36" i="51"/>
  <c r="K35" i="51" s="1"/>
  <c r="I41" i="51"/>
  <c r="J41" i="51"/>
  <c r="K41" i="51"/>
  <c r="I43" i="51"/>
  <c r="J43" i="51"/>
  <c r="K43" i="51"/>
  <c r="I49" i="51"/>
  <c r="I48" i="51" s="1"/>
  <c r="I47" i="51" s="1"/>
  <c r="I46" i="51" s="1"/>
  <c r="J49" i="51"/>
  <c r="J48" i="51" s="1"/>
  <c r="J47" i="51" s="1"/>
  <c r="J46" i="51" s="1"/>
  <c r="K49" i="51"/>
  <c r="K48" i="51" s="1"/>
  <c r="K47" i="51" s="1"/>
  <c r="K46" i="51" s="1"/>
  <c r="I54" i="51"/>
  <c r="I53" i="51" s="1"/>
  <c r="I52" i="51" s="1"/>
  <c r="I51" i="51" s="1"/>
  <c r="J54" i="51"/>
  <c r="J53" i="51" s="1"/>
  <c r="J52" i="51" s="1"/>
  <c r="J51" i="51" s="1"/>
  <c r="K54" i="51"/>
  <c r="K53" i="51" s="1"/>
  <c r="K52" i="51" s="1"/>
  <c r="K51" i="51" s="1"/>
  <c r="I60" i="51"/>
  <c r="J60" i="51"/>
  <c r="K60" i="51"/>
  <c r="I62" i="51"/>
  <c r="J62" i="51"/>
  <c r="K62" i="51"/>
  <c r="I67" i="51"/>
  <c r="I66" i="51" s="1"/>
  <c r="I65" i="51" s="1"/>
  <c r="I64" i="51" s="1"/>
  <c r="J67" i="51"/>
  <c r="J66" i="51" s="1"/>
  <c r="J65" i="51" s="1"/>
  <c r="J64" i="51" s="1"/>
  <c r="K67" i="51"/>
  <c r="K66" i="51" s="1"/>
  <c r="K65" i="51" s="1"/>
  <c r="K64" i="51" s="1"/>
  <c r="I71" i="51"/>
  <c r="I70" i="51" s="1"/>
  <c r="I69" i="51" s="1"/>
  <c r="J71" i="51"/>
  <c r="J70" i="51" s="1"/>
  <c r="J69" i="51" s="1"/>
  <c r="K71" i="51"/>
  <c r="K70" i="51" s="1"/>
  <c r="K69" i="51" s="1"/>
  <c r="I77" i="51"/>
  <c r="I76" i="51" s="1"/>
  <c r="I75" i="51" s="1"/>
  <c r="I74" i="51" s="1"/>
  <c r="J77" i="51"/>
  <c r="J76" i="51" s="1"/>
  <c r="J75" i="51" s="1"/>
  <c r="J74" i="51" s="1"/>
  <c r="K77" i="51"/>
  <c r="K76" i="51" s="1"/>
  <c r="K75" i="51" s="1"/>
  <c r="K74" i="51" s="1"/>
  <c r="I97" i="51"/>
  <c r="I96" i="51" s="1"/>
  <c r="I95" i="51" s="1"/>
  <c r="I94" i="51" s="1"/>
  <c r="J97" i="51"/>
  <c r="J96" i="51" s="1"/>
  <c r="J95" i="51" s="1"/>
  <c r="J94" i="51" s="1"/>
  <c r="K97" i="51"/>
  <c r="K96" i="51" s="1"/>
  <c r="K95" i="51" s="1"/>
  <c r="K94" i="51" s="1"/>
  <c r="I102" i="51"/>
  <c r="I101" i="51" s="1"/>
  <c r="I100" i="51" s="1"/>
  <c r="I99" i="51" s="1"/>
  <c r="J102" i="51"/>
  <c r="J101" i="51" s="1"/>
  <c r="J100" i="51" s="1"/>
  <c r="J99" i="51" s="1"/>
  <c r="K102" i="51"/>
  <c r="K101" i="51" s="1"/>
  <c r="K100" i="51" s="1"/>
  <c r="K99" i="51" s="1"/>
  <c r="I113" i="51"/>
  <c r="I112" i="51" s="1"/>
  <c r="I111" i="51" s="1"/>
  <c r="I110" i="51" s="1"/>
  <c r="J113" i="51"/>
  <c r="J112" i="51" s="1"/>
  <c r="J111" i="51" s="1"/>
  <c r="J110" i="51" s="1"/>
  <c r="K113" i="51"/>
  <c r="K112" i="51" s="1"/>
  <c r="K111" i="51" s="1"/>
  <c r="K110" i="51" s="1"/>
  <c r="I118" i="51"/>
  <c r="I117" i="51" s="1"/>
  <c r="I116" i="51" s="1"/>
  <c r="J118" i="51"/>
  <c r="J117" i="51" s="1"/>
  <c r="J116" i="51" s="1"/>
  <c r="K118" i="51"/>
  <c r="K117" i="51" s="1"/>
  <c r="K116" i="51" s="1"/>
  <c r="I122" i="51"/>
  <c r="I121" i="51" s="1"/>
  <c r="I120" i="51" s="1"/>
  <c r="J122" i="51"/>
  <c r="J121" i="51" s="1"/>
  <c r="J120" i="51" s="1"/>
  <c r="K122" i="51"/>
  <c r="K121" i="51" s="1"/>
  <c r="K120" i="51" s="1"/>
  <c r="I127" i="51"/>
  <c r="I126" i="51" s="1"/>
  <c r="I125" i="51" s="1"/>
  <c r="I124" i="51" s="1"/>
  <c r="J127" i="51"/>
  <c r="J126" i="51" s="1"/>
  <c r="J125" i="51" s="1"/>
  <c r="J124" i="51" s="1"/>
  <c r="K127" i="51"/>
  <c r="K126" i="51" s="1"/>
  <c r="K125" i="51" s="1"/>
  <c r="K124" i="51" s="1"/>
  <c r="I132" i="51"/>
  <c r="I131" i="51" s="1"/>
  <c r="I130" i="51" s="1"/>
  <c r="I129" i="51" s="1"/>
  <c r="J132" i="51"/>
  <c r="J131" i="51" s="1"/>
  <c r="J130" i="51" s="1"/>
  <c r="J129" i="51" s="1"/>
  <c r="K132" i="51"/>
  <c r="K131" i="51" s="1"/>
  <c r="K130" i="51" s="1"/>
  <c r="K129" i="51" s="1"/>
  <c r="I136" i="51"/>
  <c r="J136" i="51"/>
  <c r="K136" i="51"/>
  <c r="I138" i="51"/>
  <c r="J138" i="51"/>
  <c r="K138" i="51"/>
  <c r="I141" i="51"/>
  <c r="J141" i="51"/>
  <c r="K141" i="51"/>
  <c r="I145" i="51"/>
  <c r="J145" i="51"/>
  <c r="K145" i="51"/>
  <c r="I147" i="51"/>
  <c r="J147" i="51"/>
  <c r="K147" i="51"/>
  <c r="I149" i="51"/>
  <c r="J149" i="51"/>
  <c r="K149" i="51"/>
  <c r="I152" i="51"/>
  <c r="J152" i="51"/>
  <c r="K152" i="51"/>
  <c r="I154" i="51"/>
  <c r="J154" i="51"/>
  <c r="K154" i="51"/>
  <c r="I158" i="51"/>
  <c r="J158" i="51"/>
  <c r="K158" i="51"/>
  <c r="I162" i="51"/>
  <c r="J162" i="51"/>
  <c r="K162" i="51"/>
  <c r="I175" i="51"/>
  <c r="J175" i="51"/>
  <c r="K175" i="51"/>
  <c r="I179" i="51"/>
  <c r="J179" i="51"/>
  <c r="K179" i="51"/>
  <c r="I183" i="51"/>
  <c r="I182" i="51" s="1"/>
  <c r="I181" i="51" s="1"/>
  <c r="J183" i="51"/>
  <c r="J182" i="51" s="1"/>
  <c r="J181" i="51" s="1"/>
  <c r="K183" i="51"/>
  <c r="K182" i="51" s="1"/>
  <c r="K181" i="51" s="1"/>
  <c r="I189" i="51"/>
  <c r="I188" i="51" s="1"/>
  <c r="I187" i="51" s="1"/>
  <c r="I186" i="51" s="1"/>
  <c r="I185" i="51" s="1"/>
  <c r="J189" i="51"/>
  <c r="J188" i="51" s="1"/>
  <c r="J187" i="51" s="1"/>
  <c r="J186" i="51" s="1"/>
  <c r="J185" i="51" s="1"/>
  <c r="K189" i="51"/>
  <c r="K188" i="51" s="1"/>
  <c r="K187" i="51" s="1"/>
  <c r="K186" i="51" s="1"/>
  <c r="K185" i="51" s="1"/>
  <c r="I196" i="51"/>
  <c r="I195" i="51" s="1"/>
  <c r="I194" i="51" s="1"/>
  <c r="I193" i="51" s="1"/>
  <c r="I192" i="51" s="1"/>
  <c r="J196" i="51"/>
  <c r="J195" i="51" s="1"/>
  <c r="J194" i="51" s="1"/>
  <c r="J193" i="51" s="1"/>
  <c r="J192" i="51" s="1"/>
  <c r="K196" i="51"/>
  <c r="K195" i="51" s="1"/>
  <c r="K194" i="51" s="1"/>
  <c r="K193" i="51" s="1"/>
  <c r="K192" i="51" s="1"/>
  <c r="I207" i="51"/>
  <c r="I206" i="51" s="1"/>
  <c r="I205" i="51" s="1"/>
  <c r="J207" i="51"/>
  <c r="J206" i="51" s="1"/>
  <c r="J205" i="51" s="1"/>
  <c r="K207" i="51"/>
  <c r="K206" i="51" s="1"/>
  <c r="K205" i="51" s="1"/>
  <c r="I213" i="51"/>
  <c r="I212" i="51" s="1"/>
  <c r="I211" i="51" s="1"/>
  <c r="I210" i="51" s="1"/>
  <c r="J213" i="51"/>
  <c r="J212" i="51" s="1"/>
  <c r="J211" i="51" s="1"/>
  <c r="J210" i="51" s="1"/>
  <c r="K213" i="51"/>
  <c r="K212" i="51" s="1"/>
  <c r="K211" i="51" s="1"/>
  <c r="K210" i="51" s="1"/>
  <c r="I218" i="51"/>
  <c r="I217" i="51" s="1"/>
  <c r="I216" i="51" s="1"/>
  <c r="I215" i="51" s="1"/>
  <c r="J218" i="51"/>
  <c r="J217" i="51" s="1"/>
  <c r="J216" i="51" s="1"/>
  <c r="J215" i="51" s="1"/>
  <c r="K218" i="51"/>
  <c r="K217" i="51" s="1"/>
  <c r="K216" i="51" s="1"/>
  <c r="K215" i="51" s="1"/>
  <c r="I223" i="51"/>
  <c r="J223" i="51"/>
  <c r="K223" i="51"/>
  <c r="I225" i="51"/>
  <c r="J225" i="51"/>
  <c r="K225" i="51"/>
  <c r="I227" i="51"/>
  <c r="J227" i="51"/>
  <c r="K227" i="51"/>
  <c r="I232" i="51"/>
  <c r="I231" i="51" s="1"/>
  <c r="I230" i="51" s="1"/>
  <c r="I229" i="51" s="1"/>
  <c r="J232" i="51"/>
  <c r="J231" i="51" s="1"/>
  <c r="J230" i="51" s="1"/>
  <c r="J229" i="51" s="1"/>
  <c r="K232" i="51"/>
  <c r="K231" i="51" s="1"/>
  <c r="K230" i="51" s="1"/>
  <c r="K229" i="51" s="1"/>
  <c r="I239" i="51"/>
  <c r="I238" i="51" s="1"/>
  <c r="I237" i="51" s="1"/>
  <c r="I236" i="51" s="1"/>
  <c r="I235" i="51" s="1"/>
  <c r="J239" i="51"/>
  <c r="J238" i="51" s="1"/>
  <c r="J237" i="51" s="1"/>
  <c r="J236" i="51" s="1"/>
  <c r="J235" i="51" s="1"/>
  <c r="K239" i="51"/>
  <c r="K238" i="51" s="1"/>
  <c r="K237" i="51" s="1"/>
  <c r="K236" i="51" s="1"/>
  <c r="K235" i="51" s="1"/>
  <c r="I245" i="51"/>
  <c r="I244" i="51" s="1"/>
  <c r="I243" i="51" s="1"/>
  <c r="J245" i="51"/>
  <c r="J244" i="51" s="1"/>
  <c r="J243" i="51" s="1"/>
  <c r="K245" i="51"/>
  <c r="K244" i="51" s="1"/>
  <c r="K243" i="51" s="1"/>
  <c r="I249" i="51"/>
  <c r="J249" i="51"/>
  <c r="K249" i="51"/>
  <c r="I251" i="51"/>
  <c r="J251" i="51"/>
  <c r="K251" i="51"/>
  <c r="I253" i="51"/>
  <c r="J253" i="51"/>
  <c r="K253" i="51"/>
  <c r="I261" i="51"/>
  <c r="I260" i="51" s="1"/>
  <c r="I259" i="51" s="1"/>
  <c r="I258" i="51" s="1"/>
  <c r="I257" i="51" s="1"/>
  <c r="I256" i="51" s="1"/>
  <c r="J261" i="51"/>
  <c r="J260" i="51" s="1"/>
  <c r="J259" i="51" s="1"/>
  <c r="J258" i="51" s="1"/>
  <c r="J257" i="51" s="1"/>
  <c r="J256" i="51" s="1"/>
  <c r="K261" i="51"/>
  <c r="K260" i="51" s="1"/>
  <c r="K259" i="51" s="1"/>
  <c r="K258" i="51" s="1"/>
  <c r="K257" i="51" s="1"/>
  <c r="K256" i="51" s="1"/>
  <c r="I350" i="51"/>
  <c r="I349" i="51" s="1"/>
  <c r="I348" i="51" s="1"/>
  <c r="I347" i="51" s="1"/>
  <c r="I346" i="51" s="1"/>
  <c r="J350" i="51"/>
  <c r="J349" i="51" s="1"/>
  <c r="J348" i="51" s="1"/>
  <c r="J347" i="51" s="1"/>
  <c r="J346" i="51" s="1"/>
  <c r="K350" i="51"/>
  <c r="K349" i="51" s="1"/>
  <c r="K348" i="51" s="1"/>
  <c r="K347" i="51" s="1"/>
  <c r="K346" i="51" s="1"/>
  <c r="I387" i="51"/>
  <c r="I386" i="51" s="1"/>
  <c r="J387" i="51"/>
  <c r="J386" i="51" s="1"/>
  <c r="K387" i="51"/>
  <c r="K386" i="51" s="1"/>
  <c r="I390" i="51"/>
  <c r="I389" i="51" s="1"/>
  <c r="J390" i="51"/>
  <c r="J389" i="51" s="1"/>
  <c r="K390" i="51"/>
  <c r="K389" i="51" s="1"/>
  <c r="I394" i="51"/>
  <c r="I393" i="51" s="1"/>
  <c r="I392" i="51" s="1"/>
  <c r="J394" i="51"/>
  <c r="J393" i="51" s="1"/>
  <c r="J392" i="51" s="1"/>
  <c r="K394" i="51"/>
  <c r="K393" i="51" s="1"/>
  <c r="K392" i="51" s="1"/>
  <c r="I395" i="51"/>
  <c r="J395" i="51"/>
  <c r="K395" i="51"/>
  <c r="K200" i="51" l="1"/>
  <c r="K199" i="51" s="1"/>
  <c r="K198" i="51" s="1"/>
  <c r="I200" i="51"/>
  <c r="I199" i="51" s="1"/>
  <c r="I198" i="51" s="1"/>
  <c r="I86" i="51"/>
  <c r="I85" i="51" s="1"/>
  <c r="I79" i="51" s="1"/>
  <c r="I378" i="51"/>
  <c r="I377" i="51" s="1"/>
  <c r="J378" i="51"/>
  <c r="J377" i="51" s="1"/>
  <c r="K378" i="51"/>
  <c r="K377" i="51" s="1"/>
  <c r="J409" i="51"/>
  <c r="J408" i="51" s="1"/>
  <c r="J398" i="51" s="1"/>
  <c r="J397" i="51" s="1"/>
  <c r="K157" i="51"/>
  <c r="K156" i="51" s="1"/>
  <c r="J85" i="51"/>
  <c r="J79" i="51" s="1"/>
  <c r="K40" i="51"/>
  <c r="K39" i="51" s="1"/>
  <c r="K38" i="51" s="1"/>
  <c r="K34" i="51"/>
  <c r="K29" i="51" s="1"/>
  <c r="K408" i="51"/>
  <c r="K398" i="51" s="1"/>
  <c r="I34" i="51"/>
  <c r="I29" i="51" s="1"/>
  <c r="I408" i="51"/>
  <c r="I398" i="51" s="1"/>
  <c r="J248" i="51"/>
  <c r="J247" i="51" s="1"/>
  <c r="J242" i="51" s="1"/>
  <c r="J241" i="51" s="1"/>
  <c r="J234" i="51" s="1"/>
  <c r="J174" i="51"/>
  <c r="J173" i="51" s="1"/>
  <c r="J172" i="51" s="1"/>
  <c r="J171" i="51" s="1"/>
  <c r="J164" i="51" s="1"/>
  <c r="J115" i="51"/>
  <c r="J59" i="51"/>
  <c r="J58" i="51" s="1"/>
  <c r="J57" i="51" s="1"/>
  <c r="I264" i="51"/>
  <c r="K308" i="51"/>
  <c r="K307" i="51" s="1"/>
  <c r="K264" i="51"/>
  <c r="J135" i="51"/>
  <c r="J134" i="51" s="1"/>
  <c r="J264" i="51"/>
  <c r="I308" i="51"/>
  <c r="I307" i="51" s="1"/>
  <c r="K279" i="51"/>
  <c r="K278" i="51" s="1"/>
  <c r="K277" i="51" s="1"/>
  <c r="K276" i="51" s="1"/>
  <c r="I248" i="51"/>
  <c r="I247" i="51" s="1"/>
  <c r="I242" i="51" s="1"/>
  <c r="I241" i="51" s="1"/>
  <c r="I234" i="51" s="1"/>
  <c r="K222" i="51"/>
  <c r="K221" i="51" s="1"/>
  <c r="K220" i="51" s="1"/>
  <c r="K209" i="51" s="1"/>
  <c r="J157" i="51"/>
  <c r="J156" i="51" s="1"/>
  <c r="K59" i="51"/>
  <c r="K58" i="51" s="1"/>
  <c r="K57" i="51" s="1"/>
  <c r="J290" i="51"/>
  <c r="J289" i="51" s="1"/>
  <c r="I385" i="51"/>
  <c r="J279" i="51"/>
  <c r="J278" i="51" s="1"/>
  <c r="J277" i="51" s="1"/>
  <c r="J276" i="51" s="1"/>
  <c r="I290" i="51"/>
  <c r="I289" i="51" s="1"/>
  <c r="J308" i="51"/>
  <c r="J307" i="51" s="1"/>
  <c r="I157" i="51"/>
  <c r="I156" i="51" s="1"/>
  <c r="I40" i="51"/>
  <c r="I39" i="51" s="1"/>
  <c r="I38" i="51" s="1"/>
  <c r="K85" i="51"/>
  <c r="K79" i="51" s="1"/>
  <c r="K290" i="51"/>
  <c r="K362" i="51"/>
  <c r="K361" i="51" s="1"/>
  <c r="K360" i="51" s="1"/>
  <c r="K359" i="51" s="1"/>
  <c r="J362" i="51"/>
  <c r="J361" i="51" s="1"/>
  <c r="J360" i="51" s="1"/>
  <c r="J359" i="51" s="1"/>
  <c r="I362" i="51"/>
  <c r="I361" i="51" s="1"/>
  <c r="I360" i="51" s="1"/>
  <c r="I359" i="51" s="1"/>
  <c r="I279" i="51"/>
  <c r="I278" i="51" s="1"/>
  <c r="I277" i="51" s="1"/>
  <c r="I276" i="51" s="1"/>
  <c r="K248" i="51"/>
  <c r="K247" i="51" s="1"/>
  <c r="K242" i="51" s="1"/>
  <c r="K241" i="51" s="1"/>
  <c r="K234" i="51" s="1"/>
  <c r="I144" i="51"/>
  <c r="I143" i="51" s="1"/>
  <c r="I135" i="51"/>
  <c r="I134" i="51" s="1"/>
  <c r="K385" i="51"/>
  <c r="J222" i="51"/>
  <c r="J221" i="51" s="1"/>
  <c r="J220" i="51" s="1"/>
  <c r="J209" i="51" s="1"/>
  <c r="I222" i="51"/>
  <c r="I221" i="51" s="1"/>
  <c r="I220" i="51" s="1"/>
  <c r="I209" i="51" s="1"/>
  <c r="K174" i="51"/>
  <c r="K173" i="51" s="1"/>
  <c r="K172" i="51" s="1"/>
  <c r="K171" i="51" s="1"/>
  <c r="K164" i="51" s="1"/>
  <c r="I115" i="51"/>
  <c r="J40" i="51"/>
  <c r="J39" i="51" s="1"/>
  <c r="J38" i="51" s="1"/>
  <c r="I174" i="51"/>
  <c r="I173" i="51" s="1"/>
  <c r="I172" i="51" s="1"/>
  <c r="I171" i="51" s="1"/>
  <c r="I164" i="51" s="1"/>
  <c r="I59" i="51"/>
  <c r="I58" i="51" s="1"/>
  <c r="I57" i="51" s="1"/>
  <c r="J144" i="51"/>
  <c r="J143" i="51" s="1"/>
  <c r="J385" i="51"/>
  <c r="K144" i="51"/>
  <c r="K143" i="51" s="1"/>
  <c r="K115" i="51"/>
  <c r="J200" i="51"/>
  <c r="J199" i="51" s="1"/>
  <c r="J198" i="51" s="1"/>
  <c r="K135" i="51"/>
  <c r="K134" i="51" s="1"/>
  <c r="J34" i="51"/>
  <c r="J29" i="51" s="1"/>
  <c r="I288" i="51" l="1"/>
  <c r="I287" i="51" s="1"/>
  <c r="I286" i="51" s="1"/>
  <c r="K376" i="51"/>
  <c r="K375" i="51" s="1"/>
  <c r="K263" i="51"/>
  <c r="J376" i="51"/>
  <c r="J375" i="51" s="1"/>
  <c r="J352" i="51" s="1"/>
  <c r="I376" i="51"/>
  <c r="I375" i="51" s="1"/>
  <c r="K28" i="51"/>
  <c r="K397" i="51"/>
  <c r="I397" i="51"/>
  <c r="I263" i="51"/>
  <c r="I28" i="51"/>
  <c r="J288" i="51"/>
  <c r="J287" i="51" s="1"/>
  <c r="J286" i="51" s="1"/>
  <c r="J263" i="51"/>
  <c r="J104" i="51"/>
  <c r="I104" i="51"/>
  <c r="K104" i="51"/>
  <c r="K289" i="51"/>
  <c r="K288" i="51" s="1"/>
  <c r="K287" i="51" s="1"/>
  <c r="K286" i="51" s="1"/>
  <c r="K191" i="51"/>
  <c r="J191" i="51"/>
  <c r="J28" i="51"/>
  <c r="I191" i="51"/>
  <c r="I16" i="51" l="1"/>
  <c r="I352" i="51"/>
  <c r="K352" i="51"/>
  <c r="K16" i="51"/>
  <c r="J16" i="51"/>
  <c r="J15" i="51" s="1"/>
  <c r="E30" i="42"/>
  <c r="I15" i="51" l="1"/>
  <c r="K15" i="51"/>
  <c r="J149" i="2"/>
  <c r="H389" i="40" s="1"/>
  <c r="I149" i="2"/>
  <c r="G389" i="40" s="1"/>
  <c r="H149" i="2"/>
  <c r="F389" i="40" s="1"/>
  <c r="K445" i="51"/>
  <c r="J445" i="51"/>
  <c r="I445" i="51"/>
  <c r="H505" i="2" l="1"/>
  <c r="H523" i="2"/>
  <c r="H45" i="40"/>
  <c r="G45" i="40"/>
  <c r="H25" i="40"/>
  <c r="G25" i="40"/>
  <c r="J523" i="2"/>
  <c r="I523" i="2"/>
  <c r="J505" i="2"/>
  <c r="I505" i="2"/>
  <c r="F46" i="40" l="1"/>
  <c r="F45" i="40" s="1"/>
  <c r="F26" i="40"/>
  <c r="F25" i="40" s="1"/>
  <c r="H205" i="40" l="1"/>
  <c r="H204" i="40" s="1"/>
  <c r="H201" i="40" s="1"/>
  <c r="I388" i="2"/>
  <c r="I385" i="2" s="1"/>
  <c r="K584" i="51"/>
  <c r="K583" i="51" s="1"/>
  <c r="J584" i="51"/>
  <c r="J583" i="51" s="1"/>
  <c r="I584" i="51"/>
  <c r="I583" i="51" s="1"/>
  <c r="J388" i="2" l="1"/>
  <c r="J385" i="2" s="1"/>
  <c r="F205" i="40"/>
  <c r="F204" i="40" s="1"/>
  <c r="F201" i="40" s="1"/>
  <c r="G205" i="40"/>
  <c r="G204" i="40" s="1"/>
  <c r="G201" i="40" s="1"/>
  <c r="J348" i="2" l="1"/>
  <c r="H162" i="40" s="1"/>
  <c r="H161" i="40" s="1"/>
  <c r="I348" i="2"/>
  <c r="I347" i="2" s="1"/>
  <c r="H348" i="2"/>
  <c r="H347" i="2" s="1"/>
  <c r="J346" i="2"/>
  <c r="J345" i="2" s="1"/>
  <c r="I346" i="2"/>
  <c r="I345" i="2" s="1"/>
  <c r="H346" i="2"/>
  <c r="H345" i="2" s="1"/>
  <c r="J344" i="2"/>
  <c r="J343" i="2" s="1"/>
  <c r="I344" i="2"/>
  <c r="I343" i="2" s="1"/>
  <c r="H344" i="2"/>
  <c r="H343" i="2" s="1"/>
  <c r="K541" i="51"/>
  <c r="J541" i="51"/>
  <c r="I541" i="51"/>
  <c r="K543" i="51"/>
  <c r="J543" i="51"/>
  <c r="I543" i="51"/>
  <c r="K545" i="51"/>
  <c r="J545" i="51"/>
  <c r="I545" i="51"/>
  <c r="F160" i="40" l="1"/>
  <c r="F159" i="40" s="1"/>
  <c r="G160" i="40"/>
  <c r="G159" i="40" s="1"/>
  <c r="F162" i="40"/>
  <c r="F161" i="40" s="1"/>
  <c r="G162" i="40"/>
  <c r="G161" i="40" s="1"/>
  <c r="G158" i="40"/>
  <c r="G157" i="40" s="1"/>
  <c r="J347" i="2"/>
  <c r="H158" i="40"/>
  <c r="H157" i="40" s="1"/>
  <c r="H160" i="40"/>
  <c r="H159" i="40" s="1"/>
  <c r="F158" i="40"/>
  <c r="F157" i="40" s="1"/>
  <c r="J673" i="2"/>
  <c r="H478" i="40" s="1"/>
  <c r="I673" i="2"/>
  <c r="G478" i="40" s="1"/>
  <c r="F18" i="42" l="1"/>
  <c r="F21" i="42"/>
  <c r="E21" i="42"/>
  <c r="E18" i="42" s="1"/>
  <c r="D21" i="42"/>
  <c r="F19" i="42"/>
  <c r="E19" i="42"/>
  <c r="D19" i="42"/>
  <c r="D18" i="42" s="1"/>
  <c r="D17" i="42" s="1"/>
  <c r="E17" i="42" l="1"/>
  <c r="F17" i="42"/>
  <c r="H464" i="40" l="1"/>
  <c r="G464" i="40"/>
  <c r="H463" i="40"/>
  <c r="G463" i="40"/>
  <c r="H109" i="2" l="1"/>
  <c r="J108" i="2"/>
  <c r="J107" i="2" s="1"/>
  <c r="J106" i="2" s="1"/>
  <c r="J105" i="2" s="1"/>
  <c r="I108" i="2"/>
  <c r="I107" i="2" s="1"/>
  <c r="I106" i="2" s="1"/>
  <c r="I105" i="2" s="1"/>
  <c r="H108" i="2" l="1"/>
  <c r="H107" i="2" s="1"/>
  <c r="H106" i="2" s="1"/>
  <c r="H105" i="2" s="1"/>
  <c r="F465" i="40"/>
  <c r="J214" i="2"/>
  <c r="J213" i="2" s="1"/>
  <c r="J212" i="2" s="1"/>
  <c r="I214" i="2"/>
  <c r="I213" i="2" s="1"/>
  <c r="I212" i="2" s="1"/>
  <c r="I211" i="2" s="1"/>
  <c r="I210" i="2" s="1"/>
  <c r="I209" i="2" s="1"/>
  <c r="H214" i="2"/>
  <c r="H213" i="2" s="1"/>
  <c r="H212" i="2" s="1"/>
  <c r="H211" i="2" s="1"/>
  <c r="H210" i="2" s="1"/>
  <c r="H209" i="2" s="1"/>
  <c r="F463" i="40" l="1"/>
  <c r="F464" i="40"/>
  <c r="G377" i="40"/>
  <c r="G376" i="40" s="1"/>
  <c r="G375" i="40" s="1"/>
  <c r="G374" i="40" s="1"/>
  <c r="F377" i="40"/>
  <c r="F376" i="40" s="1"/>
  <c r="F375" i="40" s="1"/>
  <c r="F374" i="40" s="1"/>
  <c r="J211" i="2"/>
  <c r="J210" i="2" s="1"/>
  <c r="J209" i="2" s="1"/>
  <c r="H377" i="40"/>
  <c r="H376" i="40" s="1"/>
  <c r="H375" i="40" s="1"/>
  <c r="H374" i="40" s="1"/>
  <c r="J368" i="2" l="1"/>
  <c r="H182" i="40" s="1"/>
  <c r="H181" i="40" s="1"/>
  <c r="I368" i="2"/>
  <c r="I367" i="2" s="1"/>
  <c r="H368" i="2"/>
  <c r="H367" i="2" s="1"/>
  <c r="J352" i="2"/>
  <c r="J351" i="2" s="1"/>
  <c r="I352" i="2"/>
  <c r="I351" i="2" s="1"/>
  <c r="J342" i="2"/>
  <c r="J341" i="2" s="1"/>
  <c r="I342" i="2"/>
  <c r="I341" i="2" s="1"/>
  <c r="H352" i="2"/>
  <c r="F166" i="40" s="1"/>
  <c r="F165" i="40" s="1"/>
  <c r="H342" i="2"/>
  <c r="H341" i="2" s="1"/>
  <c r="K565" i="51"/>
  <c r="J565" i="51"/>
  <c r="I565" i="51"/>
  <c r="K549" i="51"/>
  <c r="K539" i="51"/>
  <c r="J549" i="51"/>
  <c r="I549" i="51"/>
  <c r="J539" i="51"/>
  <c r="I539" i="51"/>
  <c r="H156" i="40" l="1"/>
  <c r="H155" i="40" s="1"/>
  <c r="G166" i="40"/>
  <c r="G165" i="40" s="1"/>
  <c r="F182" i="40"/>
  <c r="F181" i="40" s="1"/>
  <c r="F156" i="40"/>
  <c r="F155" i="40" s="1"/>
  <c r="G182" i="40"/>
  <c r="G181" i="40" s="1"/>
  <c r="J367" i="2"/>
  <c r="H351" i="2"/>
  <c r="H166" i="40"/>
  <c r="H165" i="40" s="1"/>
  <c r="G156" i="40"/>
  <c r="G155" i="40" s="1"/>
  <c r="K447" i="51"/>
  <c r="K444" i="51" s="1"/>
  <c r="J447" i="51"/>
  <c r="J444" i="51" s="1"/>
  <c r="I444" i="51"/>
  <c r="J154" i="2"/>
  <c r="H396" i="40" s="1"/>
  <c r="I154" i="2"/>
  <c r="G396" i="40" s="1"/>
  <c r="H154" i="2"/>
  <c r="F396" i="40" s="1"/>
  <c r="J286" i="2"/>
  <c r="J285" i="2" s="1"/>
  <c r="J284" i="2" s="1"/>
  <c r="J283" i="2" s="1"/>
  <c r="J282" i="2" s="1"/>
  <c r="J281" i="2" s="1"/>
  <c r="J280" i="2" s="1"/>
  <c r="I286" i="2"/>
  <c r="I285" i="2" s="1"/>
  <c r="I284" i="2" s="1"/>
  <c r="I283" i="2" s="1"/>
  <c r="I282" i="2" s="1"/>
  <c r="I281" i="2" s="1"/>
  <c r="I280" i="2" s="1"/>
  <c r="H286" i="2"/>
  <c r="H285" i="2" s="1"/>
  <c r="H284" i="2" s="1"/>
  <c r="H283" i="2" s="1"/>
  <c r="H282" i="2" s="1"/>
  <c r="H281" i="2" s="1"/>
  <c r="H280" i="2" s="1"/>
  <c r="G260" i="40" l="1"/>
  <c r="G259" i="40" s="1"/>
  <c r="G258" i="40" s="1"/>
  <c r="G257" i="40" s="1"/>
  <c r="G256" i="40" s="1"/>
  <c r="H260" i="40"/>
  <c r="H259" i="40" s="1"/>
  <c r="F260" i="40"/>
  <c r="F259" i="40" s="1"/>
  <c r="H258" i="40" l="1"/>
  <c r="H257" i="40" s="1"/>
  <c r="H256" i="40" s="1"/>
  <c r="F258" i="40"/>
  <c r="F257" i="40" s="1"/>
  <c r="F256" i="40" s="1"/>
  <c r="J527" i="2"/>
  <c r="I527" i="2"/>
  <c r="H527" i="2"/>
  <c r="J509" i="2"/>
  <c r="I509" i="2"/>
  <c r="H509" i="2"/>
  <c r="I171" i="2" l="1"/>
  <c r="J171" i="2"/>
  <c r="I248" i="2"/>
  <c r="J248" i="2"/>
  <c r="I274" i="2"/>
  <c r="J274" i="2"/>
  <c r="I298" i="2"/>
  <c r="G116" i="40" s="1"/>
  <c r="J298" i="2"/>
  <c r="H116" i="40" s="1"/>
  <c r="H457" i="40" l="1"/>
  <c r="G457" i="40"/>
  <c r="H275" i="40"/>
  <c r="H274" i="40" s="1"/>
  <c r="G275" i="40"/>
  <c r="G274" i="40" s="1"/>
  <c r="H273" i="40"/>
  <c r="H272" i="40" s="1"/>
  <c r="G273" i="40"/>
  <c r="G272" i="40" s="1"/>
  <c r="H48" i="40"/>
  <c r="H47" i="40" s="1"/>
  <c r="G48" i="40"/>
  <c r="G47" i="40" s="1"/>
  <c r="H30" i="40"/>
  <c r="H29" i="40" s="1"/>
  <c r="G30" i="40"/>
  <c r="G29" i="40" s="1"/>
  <c r="J672" i="2"/>
  <c r="I672" i="2"/>
  <c r="G385" i="40" s="1"/>
  <c r="G384" i="40" s="1"/>
  <c r="G383" i="40" s="1"/>
  <c r="J666" i="2"/>
  <c r="J665" i="2" s="1"/>
  <c r="J664" i="2" s="1"/>
  <c r="J663" i="2" s="1"/>
  <c r="J662" i="2" s="1"/>
  <c r="J661" i="2" s="1"/>
  <c r="I666" i="2"/>
  <c r="H299" i="40"/>
  <c r="G299" i="40"/>
  <c r="J32" i="2"/>
  <c r="J31" i="2" s="1"/>
  <c r="J646" i="2"/>
  <c r="G69" i="40"/>
  <c r="G68" i="40" s="1"/>
  <c r="J636" i="2"/>
  <c r="J635" i="2" s="1"/>
  <c r="J634" i="2" s="1"/>
  <c r="J633" i="2" s="1"/>
  <c r="J632" i="2" s="1"/>
  <c r="I636" i="2"/>
  <c r="I635" i="2" s="1"/>
  <c r="I634" i="2" s="1"/>
  <c r="I633" i="2" s="1"/>
  <c r="I632" i="2" s="1"/>
  <c r="J631" i="2"/>
  <c r="I631" i="2"/>
  <c r="G114" i="40" s="1"/>
  <c r="G113" i="40" s="1"/>
  <c r="J626" i="2"/>
  <c r="J625" i="2" s="1"/>
  <c r="J624" i="2" s="1"/>
  <c r="I626" i="2"/>
  <c r="I625" i="2" s="1"/>
  <c r="I624" i="2" s="1"/>
  <c r="J623" i="2"/>
  <c r="I623" i="2"/>
  <c r="G99" i="40" s="1"/>
  <c r="G98" i="40" s="1"/>
  <c r="H89" i="40"/>
  <c r="H88" i="40" s="1"/>
  <c r="I616" i="2"/>
  <c r="H73" i="40"/>
  <c r="H72" i="40" s="1"/>
  <c r="J609" i="2"/>
  <c r="I609" i="2"/>
  <c r="J607" i="2"/>
  <c r="H218" i="40" s="1"/>
  <c r="I607" i="2"/>
  <c r="G218" i="40" s="1"/>
  <c r="J606" i="2"/>
  <c r="I606" i="2"/>
  <c r="G217" i="40" s="1"/>
  <c r="J604" i="2"/>
  <c r="J603" i="2" s="1"/>
  <c r="I604" i="2"/>
  <c r="G215" i="40" s="1"/>
  <c r="G214" i="40" s="1"/>
  <c r="J600" i="2"/>
  <c r="I600" i="2"/>
  <c r="I599" i="2" s="1"/>
  <c r="J598" i="2"/>
  <c r="J597" i="2" s="1"/>
  <c r="I598" i="2"/>
  <c r="I597" i="2" s="1"/>
  <c r="J596" i="2"/>
  <c r="J595" i="2" s="1"/>
  <c r="I596" i="2"/>
  <c r="I595" i="2" s="1"/>
  <c r="J593" i="2"/>
  <c r="J592" i="2" s="1"/>
  <c r="I593" i="2"/>
  <c r="I592" i="2" s="1"/>
  <c r="J591" i="2"/>
  <c r="I591" i="2"/>
  <c r="G123" i="40" s="1"/>
  <c r="G122" i="40" s="1"/>
  <c r="J589" i="2"/>
  <c r="H121" i="40" s="1"/>
  <c r="H120" i="40" s="1"/>
  <c r="I589" i="2"/>
  <c r="I588" i="2" s="1"/>
  <c r="H85" i="40"/>
  <c r="G85" i="40"/>
  <c r="G84" i="40"/>
  <c r="H82" i="40"/>
  <c r="G82" i="40"/>
  <c r="H79" i="40"/>
  <c r="G79" i="40"/>
  <c r="H76" i="40"/>
  <c r="H75" i="40"/>
  <c r="G75" i="40"/>
  <c r="J567" i="2"/>
  <c r="J566" i="2" s="1"/>
  <c r="J565" i="2" s="1"/>
  <c r="J564" i="2" s="1"/>
  <c r="J563" i="2" s="1"/>
  <c r="I567" i="2"/>
  <c r="I566" i="2" s="1"/>
  <c r="I565" i="2" s="1"/>
  <c r="I564" i="2" s="1"/>
  <c r="I563" i="2" s="1"/>
  <c r="J561" i="2"/>
  <c r="I561" i="2"/>
  <c r="I554" i="2"/>
  <c r="I553" i="2" s="1"/>
  <c r="I552" i="2" s="1"/>
  <c r="I551" i="2" s="1"/>
  <c r="I550" i="2" s="1"/>
  <c r="J543" i="2"/>
  <c r="J542" i="2" s="1"/>
  <c r="J541" i="2" s="1"/>
  <c r="J540" i="2" s="1"/>
  <c r="I543" i="2"/>
  <c r="I542" i="2" s="1"/>
  <c r="I541" i="2" s="1"/>
  <c r="I540" i="2" s="1"/>
  <c r="J538" i="2"/>
  <c r="J537" i="2" s="1"/>
  <c r="J536" i="2" s="1"/>
  <c r="J535" i="2" s="1"/>
  <c r="I538" i="2"/>
  <c r="I537" i="2" s="1"/>
  <c r="I536" i="2" s="1"/>
  <c r="I535" i="2" s="1"/>
  <c r="H51" i="40"/>
  <c r="G51" i="40"/>
  <c r="H44" i="40"/>
  <c r="H43" i="40" s="1"/>
  <c r="I525" i="2"/>
  <c r="H42" i="40"/>
  <c r="G42" i="40"/>
  <c r="H41" i="40"/>
  <c r="G41" i="40"/>
  <c r="H40" i="40"/>
  <c r="G40" i="40"/>
  <c r="G36" i="40"/>
  <c r="G35" i="40" s="1"/>
  <c r="G34" i="40" s="1"/>
  <c r="H33" i="40"/>
  <c r="G33" i="40"/>
  <c r="J507" i="2"/>
  <c r="I507" i="2"/>
  <c r="H24" i="40"/>
  <c r="G24" i="40"/>
  <c r="H23" i="40"/>
  <c r="H22" i="40"/>
  <c r="G22" i="40"/>
  <c r="J495" i="2"/>
  <c r="J494" i="2" s="1"/>
  <c r="J493" i="2" s="1"/>
  <c r="J492" i="2" s="1"/>
  <c r="J491" i="2" s="1"/>
  <c r="I495" i="2"/>
  <c r="I494" i="2" s="1"/>
  <c r="I493" i="2" s="1"/>
  <c r="I492" i="2" s="1"/>
  <c r="I491" i="2" s="1"/>
  <c r="J490" i="2"/>
  <c r="J489" i="2" s="1"/>
  <c r="J488" i="2" s="1"/>
  <c r="J487" i="2" s="1"/>
  <c r="J486" i="2" s="1"/>
  <c r="I490" i="2"/>
  <c r="I489" i="2" s="1"/>
  <c r="I488" i="2" s="1"/>
  <c r="I487" i="2" s="1"/>
  <c r="I486" i="2" s="1"/>
  <c r="J474" i="2"/>
  <c r="H242" i="40" s="1"/>
  <c r="I474" i="2"/>
  <c r="G242" i="40" s="1"/>
  <c r="J473" i="2"/>
  <c r="I473" i="2"/>
  <c r="G241" i="40" s="1"/>
  <c r="J470" i="2"/>
  <c r="H238" i="40" s="1"/>
  <c r="I470" i="2"/>
  <c r="G238" i="40" s="1"/>
  <c r="J469" i="2"/>
  <c r="H237" i="40" s="1"/>
  <c r="I469" i="2"/>
  <c r="G237" i="40" s="1"/>
  <c r="J468" i="2"/>
  <c r="I468" i="2"/>
  <c r="G236" i="40" s="1"/>
  <c r="G388" i="40"/>
  <c r="J464" i="2"/>
  <c r="J463" i="2" s="1"/>
  <c r="J462" i="2" s="1"/>
  <c r="J461" i="2" s="1"/>
  <c r="I464" i="2"/>
  <c r="I463" i="2" s="1"/>
  <c r="I462" i="2" s="1"/>
  <c r="I461" i="2" s="1"/>
  <c r="J459" i="2"/>
  <c r="J458" i="2" s="1"/>
  <c r="J457" i="2" s="1"/>
  <c r="J456" i="2" s="1"/>
  <c r="J455" i="2" s="1"/>
  <c r="I459" i="2"/>
  <c r="I458" i="2" s="1"/>
  <c r="I457" i="2" s="1"/>
  <c r="I456" i="2" s="1"/>
  <c r="I455" i="2" s="1"/>
  <c r="J485" i="2"/>
  <c r="H309" i="40" s="1"/>
  <c r="I485" i="2"/>
  <c r="G309" i="40" s="1"/>
  <c r="H306" i="40"/>
  <c r="G306" i="40"/>
  <c r="J481" i="2"/>
  <c r="H305" i="40" s="1"/>
  <c r="I481" i="2"/>
  <c r="G303" i="40"/>
  <c r="G302" i="40" s="1"/>
  <c r="H294" i="40"/>
  <c r="G294" i="40"/>
  <c r="J440" i="2"/>
  <c r="H369" i="40" s="1"/>
  <c r="I440" i="2"/>
  <c r="J439" i="2"/>
  <c r="I439" i="2"/>
  <c r="J434" i="2"/>
  <c r="J433" i="2" s="1"/>
  <c r="J432" i="2" s="1"/>
  <c r="J431" i="2" s="1"/>
  <c r="I434" i="2"/>
  <c r="I433" i="2" s="1"/>
  <c r="I432" i="2" s="1"/>
  <c r="I431" i="2" s="1"/>
  <c r="J429" i="2"/>
  <c r="I429" i="2"/>
  <c r="I428" i="2" s="1"/>
  <c r="J427" i="2"/>
  <c r="H223" i="40" s="1"/>
  <c r="I427" i="2"/>
  <c r="G223" i="40" s="1"/>
  <c r="J426" i="2"/>
  <c r="H222" i="40" s="1"/>
  <c r="I426" i="2"/>
  <c r="G222" i="40" s="1"/>
  <c r="J425" i="2"/>
  <c r="H221" i="40" s="1"/>
  <c r="I425" i="2"/>
  <c r="G221" i="40" s="1"/>
  <c r="J424" i="2"/>
  <c r="H220" i="40" s="1"/>
  <c r="I424" i="2"/>
  <c r="J422" i="2"/>
  <c r="I422" i="2"/>
  <c r="J420" i="2"/>
  <c r="I420" i="2"/>
  <c r="J408" i="2"/>
  <c r="J407" i="2" s="1"/>
  <c r="I408" i="2"/>
  <c r="I407" i="2" s="1"/>
  <c r="J405" i="2"/>
  <c r="H413" i="40" s="1"/>
  <c r="H412" i="40" s="1"/>
  <c r="H411" i="40" s="1"/>
  <c r="H410" i="40" s="1"/>
  <c r="I405" i="2"/>
  <c r="G413" i="40" s="1"/>
  <c r="G412" i="40" s="1"/>
  <c r="G411" i="40" s="1"/>
  <c r="G410" i="40" s="1"/>
  <c r="J400" i="2"/>
  <c r="J399" i="2" s="1"/>
  <c r="J398" i="2" s="1"/>
  <c r="J397" i="2" s="1"/>
  <c r="J396" i="2" s="1"/>
  <c r="I400" i="2"/>
  <c r="I399" i="2" s="1"/>
  <c r="I398" i="2" s="1"/>
  <c r="I397" i="2" s="1"/>
  <c r="I396" i="2" s="1"/>
  <c r="J395" i="2"/>
  <c r="I395" i="2"/>
  <c r="I394" i="2" s="1"/>
  <c r="I393" i="2" s="1"/>
  <c r="I392" i="2" s="1"/>
  <c r="J384" i="2"/>
  <c r="I384" i="2"/>
  <c r="I383" i="2" s="1"/>
  <c r="I382" i="2" s="1"/>
  <c r="J381" i="2"/>
  <c r="H197" i="40" s="1"/>
  <c r="H196" i="40" s="1"/>
  <c r="I381" i="2"/>
  <c r="G197" i="40" s="1"/>
  <c r="G196" i="40" s="1"/>
  <c r="J379" i="2"/>
  <c r="H195" i="40" s="1"/>
  <c r="I379" i="2"/>
  <c r="G195" i="40" s="1"/>
  <c r="J378" i="2"/>
  <c r="I378" i="2"/>
  <c r="J376" i="2"/>
  <c r="I376" i="2"/>
  <c r="I375" i="2" s="1"/>
  <c r="J374" i="2"/>
  <c r="I374" i="2"/>
  <c r="J372" i="2"/>
  <c r="H186" i="40" s="1"/>
  <c r="I372" i="2"/>
  <c r="G186" i="40" s="1"/>
  <c r="J371" i="2"/>
  <c r="H185" i="40" s="1"/>
  <c r="I371" i="2"/>
  <c r="G185" i="40" s="1"/>
  <c r="J370" i="2"/>
  <c r="I370" i="2"/>
  <c r="J366" i="2"/>
  <c r="I366" i="2"/>
  <c r="I365" i="2" s="1"/>
  <c r="J364" i="2"/>
  <c r="I364" i="2"/>
  <c r="J362" i="2"/>
  <c r="H176" i="40" s="1"/>
  <c r="I362" i="2"/>
  <c r="G176" i="40" s="1"/>
  <c r="J361" i="2"/>
  <c r="I361" i="2"/>
  <c r="J359" i="2"/>
  <c r="I359" i="2"/>
  <c r="J357" i="2"/>
  <c r="I357" i="2"/>
  <c r="J356" i="2"/>
  <c r="H170" i="40" s="1"/>
  <c r="I356" i="2"/>
  <c r="J339" i="2"/>
  <c r="J338" i="2" s="1"/>
  <c r="I339" i="2"/>
  <c r="I338" i="2" s="1"/>
  <c r="J350" i="2"/>
  <c r="J349" i="2" s="1"/>
  <c r="I350" i="2"/>
  <c r="I349" i="2" s="1"/>
  <c r="J337" i="2"/>
  <c r="I337" i="2"/>
  <c r="J335" i="2"/>
  <c r="J334" i="2" s="1"/>
  <c r="I335" i="2"/>
  <c r="I334" i="2" s="1"/>
  <c r="J333" i="2"/>
  <c r="J332" i="2" s="1"/>
  <c r="I333" i="2"/>
  <c r="J331" i="2"/>
  <c r="J330" i="2" s="1"/>
  <c r="I331" i="2"/>
  <c r="J329" i="2"/>
  <c r="H143" i="40" s="1"/>
  <c r="I329" i="2"/>
  <c r="G143" i="40" s="1"/>
  <c r="J328" i="2"/>
  <c r="I328" i="2"/>
  <c r="J324" i="2"/>
  <c r="H138" i="40" s="1"/>
  <c r="I324" i="2"/>
  <c r="G138" i="40" s="1"/>
  <c r="J323" i="2"/>
  <c r="H137" i="40" s="1"/>
  <c r="I323" i="2"/>
  <c r="G137" i="40" s="1"/>
  <c r="J321" i="2"/>
  <c r="I321" i="2"/>
  <c r="J319" i="2"/>
  <c r="H133" i="40" s="1"/>
  <c r="I319" i="2"/>
  <c r="G133" i="40" s="1"/>
  <c r="J318" i="2"/>
  <c r="I318" i="2"/>
  <c r="J312" i="2"/>
  <c r="J311" i="2" s="1"/>
  <c r="J310" i="2" s="1"/>
  <c r="J309" i="2" s="1"/>
  <c r="J308" i="2" s="1"/>
  <c r="I312" i="2"/>
  <c r="I311" i="2" s="1"/>
  <c r="I310" i="2" s="1"/>
  <c r="I309" i="2" s="1"/>
  <c r="I308" i="2" s="1"/>
  <c r="J307" i="2"/>
  <c r="J306" i="2" s="1"/>
  <c r="I307" i="2"/>
  <c r="I306" i="2" s="1"/>
  <c r="J305" i="2"/>
  <c r="H127" i="40" s="1"/>
  <c r="I305" i="2"/>
  <c r="G127" i="40" s="1"/>
  <c r="J304" i="2"/>
  <c r="H126" i="40" s="1"/>
  <c r="I304" i="2"/>
  <c r="G126" i="40" s="1"/>
  <c r="J303" i="2"/>
  <c r="H125" i="40" s="1"/>
  <c r="I303" i="2"/>
  <c r="G125" i="40" s="1"/>
  <c r="J301" i="2"/>
  <c r="I301" i="2"/>
  <c r="I300" i="2" s="1"/>
  <c r="J299" i="2"/>
  <c r="H117" i="40" s="1"/>
  <c r="I299" i="2"/>
  <c r="I297" i="2" s="1"/>
  <c r="J296" i="2"/>
  <c r="J295" i="2" s="1"/>
  <c r="I296" i="2"/>
  <c r="G112" i="40" s="1"/>
  <c r="G111" i="40" s="1"/>
  <c r="J294" i="2"/>
  <c r="H110" i="40" s="1"/>
  <c r="I294" i="2"/>
  <c r="G110" i="40" s="1"/>
  <c r="J293" i="2"/>
  <c r="H109" i="40" s="1"/>
  <c r="I293" i="2"/>
  <c r="J279" i="2"/>
  <c r="H288" i="40" s="1"/>
  <c r="I279" i="2"/>
  <c r="G288" i="40" s="1"/>
  <c r="J278" i="2"/>
  <c r="I278" i="2"/>
  <c r="J276" i="2"/>
  <c r="H279" i="40" s="1"/>
  <c r="H278" i="40" s="1"/>
  <c r="I276" i="2"/>
  <c r="I273" i="2"/>
  <c r="J273" i="2"/>
  <c r="J270" i="2"/>
  <c r="I270" i="2"/>
  <c r="J264" i="2"/>
  <c r="I264" i="2"/>
  <c r="I263" i="2" s="1"/>
  <c r="I262" i="2" s="1"/>
  <c r="I261" i="2" s="1"/>
  <c r="I260" i="2" s="1"/>
  <c r="I259" i="2" s="1"/>
  <c r="J257" i="2"/>
  <c r="I257" i="2"/>
  <c r="G408" i="40" s="1"/>
  <c r="G407" i="40" s="1"/>
  <c r="G406" i="40" s="1"/>
  <c r="G405" i="40" s="1"/>
  <c r="J252" i="2"/>
  <c r="I252" i="2"/>
  <c r="J250" i="2"/>
  <c r="I250" i="2"/>
  <c r="I247" i="2"/>
  <c r="J247" i="2"/>
  <c r="J243" i="2"/>
  <c r="I243" i="2"/>
  <c r="G255" i="40" s="1"/>
  <c r="G254" i="40" s="1"/>
  <c r="G253" i="40" s="1"/>
  <c r="G252" i="40" s="1"/>
  <c r="G251" i="40" s="1"/>
  <c r="J238" i="2"/>
  <c r="J237" i="2" s="1"/>
  <c r="J236" i="2" s="1"/>
  <c r="J235" i="2" s="1"/>
  <c r="J234" i="2" s="1"/>
  <c r="I238" i="2"/>
  <c r="I237" i="2" s="1"/>
  <c r="I236" i="2" s="1"/>
  <c r="I235" i="2" s="1"/>
  <c r="I234" i="2" s="1"/>
  <c r="J232" i="2"/>
  <c r="I232" i="2"/>
  <c r="I231" i="2" s="1"/>
  <c r="I230" i="2" s="1"/>
  <c r="I229" i="2" s="1"/>
  <c r="J228" i="2"/>
  <c r="I228" i="2"/>
  <c r="I226" i="2" s="1"/>
  <c r="I225" i="2" s="1"/>
  <c r="J221" i="2"/>
  <c r="H336" i="40" s="1"/>
  <c r="H335" i="40" s="1"/>
  <c r="H334" i="40" s="1"/>
  <c r="H333" i="40" s="1"/>
  <c r="I221" i="2"/>
  <c r="J208" i="2"/>
  <c r="J207" i="2" s="1"/>
  <c r="J206" i="2" s="1"/>
  <c r="J205" i="2" s="1"/>
  <c r="I208" i="2"/>
  <c r="G373" i="40" s="1"/>
  <c r="G372" i="40" s="1"/>
  <c r="G371" i="40" s="1"/>
  <c r="G370" i="40" s="1"/>
  <c r="J204" i="2"/>
  <c r="I204" i="2"/>
  <c r="G363" i="40" s="1"/>
  <c r="J202" i="2"/>
  <c r="H362" i="40" s="1"/>
  <c r="I202" i="2"/>
  <c r="G362" i="40" s="1"/>
  <c r="J201" i="2"/>
  <c r="H361" i="40" s="1"/>
  <c r="I201" i="2"/>
  <c r="J200" i="2"/>
  <c r="H360" i="40" s="1"/>
  <c r="I200" i="2"/>
  <c r="G360" i="40" s="1"/>
  <c r="J184" i="2"/>
  <c r="J183" i="2" s="1"/>
  <c r="I184" i="2"/>
  <c r="J182" i="2"/>
  <c r="H475" i="40" s="1"/>
  <c r="I182" i="2"/>
  <c r="G475" i="40" s="1"/>
  <c r="J181" i="2"/>
  <c r="H474" i="40" s="1"/>
  <c r="I181" i="2"/>
  <c r="G474" i="40" s="1"/>
  <c r="J180" i="2"/>
  <c r="H473" i="40" s="1"/>
  <c r="I180" i="2"/>
  <c r="J176" i="2"/>
  <c r="H462" i="40" s="1"/>
  <c r="H461" i="40" s="1"/>
  <c r="I176" i="2"/>
  <c r="J174" i="2"/>
  <c r="I174" i="2"/>
  <c r="J172" i="2"/>
  <c r="I172" i="2"/>
  <c r="J169" i="2"/>
  <c r="J168" i="2" s="1"/>
  <c r="I169" i="2"/>
  <c r="G455" i="40" s="1"/>
  <c r="G454" i="40" s="1"/>
  <c r="J167" i="2"/>
  <c r="I167" i="2"/>
  <c r="G451" i="40" s="1"/>
  <c r="G450" i="40" s="1"/>
  <c r="J163" i="2"/>
  <c r="I163" i="2"/>
  <c r="G445" i="40" s="1"/>
  <c r="G444" i="40" s="1"/>
  <c r="J161" i="2"/>
  <c r="H443" i="40" s="1"/>
  <c r="I161" i="2"/>
  <c r="G443" i="40" s="1"/>
  <c r="J160" i="2"/>
  <c r="H442" i="40" s="1"/>
  <c r="I160" i="2"/>
  <c r="G442" i="40" s="1"/>
  <c r="J158" i="2"/>
  <c r="I158" i="2"/>
  <c r="J152" i="2"/>
  <c r="H394" i="40" s="1"/>
  <c r="I152" i="2"/>
  <c r="G394" i="40" s="1"/>
  <c r="J151" i="2"/>
  <c r="I151" i="2"/>
  <c r="J144" i="2"/>
  <c r="I144" i="2"/>
  <c r="J139" i="2"/>
  <c r="I139" i="2"/>
  <c r="G324" i="40" s="1"/>
  <c r="G323" i="40" s="1"/>
  <c r="G322" i="40" s="1"/>
  <c r="G321" i="40" s="1"/>
  <c r="J134" i="2"/>
  <c r="I134" i="2"/>
  <c r="I133" i="2" s="1"/>
  <c r="I132" i="2" s="1"/>
  <c r="I131" i="2" s="1"/>
  <c r="J130" i="2"/>
  <c r="H269" i="40" s="1"/>
  <c r="H268" i="40" s="1"/>
  <c r="I130" i="2"/>
  <c r="J125" i="2"/>
  <c r="I125" i="2"/>
  <c r="I124" i="2" s="1"/>
  <c r="I123" i="2" s="1"/>
  <c r="I122" i="2" s="1"/>
  <c r="I121" i="2" s="1"/>
  <c r="H56" i="40"/>
  <c r="H55" i="40" s="1"/>
  <c r="I119" i="2"/>
  <c r="I118" i="2" s="1"/>
  <c r="I117" i="2" s="1"/>
  <c r="I116" i="2" s="1"/>
  <c r="J114" i="2"/>
  <c r="H469" i="40" s="1"/>
  <c r="H468" i="40" s="1"/>
  <c r="H467" i="40" s="1"/>
  <c r="H466" i="40" s="1"/>
  <c r="I114" i="2"/>
  <c r="H436" i="40"/>
  <c r="G436" i="40"/>
  <c r="G431" i="40"/>
  <c r="J95" i="2"/>
  <c r="H399" i="40" s="1"/>
  <c r="I95" i="2"/>
  <c r="G399" i="40" s="1"/>
  <c r="J94" i="2"/>
  <c r="H398" i="40" s="1"/>
  <c r="I94" i="2"/>
  <c r="J87" i="2"/>
  <c r="I87" i="2"/>
  <c r="I86" i="2" s="1"/>
  <c r="I85" i="2" s="1"/>
  <c r="I84" i="2" s="1"/>
  <c r="I83" i="2" s="1"/>
  <c r="J81" i="2"/>
  <c r="J80" i="2" s="1"/>
  <c r="J79" i="2" s="1"/>
  <c r="J78" i="2" s="1"/>
  <c r="I81" i="2"/>
  <c r="I80" i="2" s="1"/>
  <c r="I79" i="2" s="1"/>
  <c r="I78" i="2" s="1"/>
  <c r="J76" i="2"/>
  <c r="H453" i="40" s="1"/>
  <c r="H452" i="40" s="1"/>
  <c r="I76" i="2"/>
  <c r="J71" i="2"/>
  <c r="H427" i="40" s="1"/>
  <c r="I71" i="2"/>
  <c r="G427" i="40" s="1"/>
  <c r="J70" i="2"/>
  <c r="I70" i="2"/>
  <c r="J66" i="2"/>
  <c r="I66" i="2"/>
  <c r="J61" i="2"/>
  <c r="I61" i="2"/>
  <c r="G352" i="40" s="1"/>
  <c r="G351" i="40" s="1"/>
  <c r="J59" i="2"/>
  <c r="J58" i="2" s="1"/>
  <c r="I59" i="2"/>
  <c r="G350" i="40" s="1"/>
  <c r="G349" i="40" s="1"/>
  <c r="J54" i="2"/>
  <c r="I54" i="2"/>
  <c r="G320" i="40" s="1"/>
  <c r="J53" i="2"/>
  <c r="H319" i="40" s="1"/>
  <c r="I53" i="2"/>
  <c r="G319" i="40" s="1"/>
  <c r="J48" i="2"/>
  <c r="I48" i="2"/>
  <c r="J43" i="2"/>
  <c r="H250" i="40" s="1"/>
  <c r="I43" i="2"/>
  <c r="G250" i="40" s="1"/>
  <c r="J42" i="2"/>
  <c r="I42" i="2"/>
  <c r="J37" i="2"/>
  <c r="I37" i="2"/>
  <c r="J651" i="2"/>
  <c r="H97" i="40" s="1"/>
  <c r="H96" i="40" s="1"/>
  <c r="I651" i="2"/>
  <c r="J26" i="2"/>
  <c r="J25" i="2" s="1"/>
  <c r="J24" i="2" s="1"/>
  <c r="J23" i="2" s="1"/>
  <c r="J22" i="2" s="1"/>
  <c r="H422" i="40"/>
  <c r="H421" i="40" s="1"/>
  <c r="H420" i="40" s="1"/>
  <c r="H419" i="40" s="1"/>
  <c r="K708" i="51"/>
  <c r="K707" i="51" s="1"/>
  <c r="K706" i="51" s="1"/>
  <c r="K705" i="51" s="1"/>
  <c r="K704" i="51" s="1"/>
  <c r="J708" i="51"/>
  <c r="J707" i="51" s="1"/>
  <c r="J706" i="51" s="1"/>
  <c r="J705" i="51" s="1"/>
  <c r="J704" i="51" s="1"/>
  <c r="K702" i="51"/>
  <c r="J702" i="51"/>
  <c r="K699" i="51"/>
  <c r="J699" i="51"/>
  <c r="K697" i="51"/>
  <c r="J697" i="51"/>
  <c r="K693" i="51"/>
  <c r="J693" i="51"/>
  <c r="K691" i="51"/>
  <c r="J691" i="51"/>
  <c r="K689" i="51"/>
  <c r="J689" i="51"/>
  <c r="K686" i="51"/>
  <c r="J686" i="51"/>
  <c r="K684" i="51"/>
  <c r="J684" i="51"/>
  <c r="K682" i="51"/>
  <c r="J682" i="51"/>
  <c r="K675" i="51"/>
  <c r="K674" i="51" s="1"/>
  <c r="K673" i="51" s="1"/>
  <c r="K672" i="51" s="1"/>
  <c r="J675" i="51"/>
  <c r="J674" i="51" s="1"/>
  <c r="J673" i="51" s="1"/>
  <c r="J672" i="51" s="1"/>
  <c r="K670" i="51"/>
  <c r="K669" i="51" s="1"/>
  <c r="K668" i="51" s="1"/>
  <c r="K667" i="51" s="1"/>
  <c r="J670" i="51"/>
  <c r="J669" i="51" s="1"/>
  <c r="J668" i="51" s="1"/>
  <c r="J667" i="51" s="1"/>
  <c r="K655" i="51"/>
  <c r="K654" i="51" s="1"/>
  <c r="J655" i="51"/>
  <c r="J654" i="51" s="1"/>
  <c r="K650" i="51"/>
  <c r="K649" i="51" s="1"/>
  <c r="J650" i="51"/>
  <c r="J649" i="51" s="1"/>
  <c r="K646" i="51"/>
  <c r="K645" i="51" s="1"/>
  <c r="K644" i="51" s="1"/>
  <c r="J646" i="51"/>
  <c r="J645" i="51" s="1"/>
  <c r="J644" i="51" s="1"/>
  <c r="K641" i="51"/>
  <c r="K640" i="51" s="1"/>
  <c r="K639" i="51" s="1"/>
  <c r="K638" i="51" s="1"/>
  <c r="J641" i="51"/>
  <c r="J640" i="51" s="1"/>
  <c r="J639" i="51" s="1"/>
  <c r="J638" i="51" s="1"/>
  <c r="K664" i="51"/>
  <c r="J664" i="51"/>
  <c r="K661" i="51"/>
  <c r="J661" i="51"/>
  <c r="K634" i="51"/>
  <c r="K633" i="51" s="1"/>
  <c r="K632" i="51" s="1"/>
  <c r="K631" i="51" s="1"/>
  <c r="J634" i="51"/>
  <c r="J633" i="51" s="1"/>
  <c r="J632" i="51" s="1"/>
  <c r="J631" i="51" s="1"/>
  <c r="K629" i="51"/>
  <c r="K628" i="51" s="1"/>
  <c r="K627" i="51" s="1"/>
  <c r="J629" i="51"/>
  <c r="J628" i="51" s="1"/>
  <c r="J627" i="51" s="1"/>
  <c r="K624" i="51"/>
  <c r="J624" i="51"/>
  <c r="K619" i="51"/>
  <c r="J619" i="51"/>
  <c r="K617" i="51"/>
  <c r="J617" i="51"/>
  <c r="K615" i="51"/>
  <c r="J615" i="51"/>
  <c r="K602" i="51"/>
  <c r="K601" i="51" s="1"/>
  <c r="K600" i="51" s="1"/>
  <c r="K599" i="51" s="1"/>
  <c r="J602" i="51"/>
  <c r="J601" i="51" s="1"/>
  <c r="J600" i="51" s="1"/>
  <c r="J599" i="51" s="1"/>
  <c r="K597" i="51"/>
  <c r="K596" i="51" s="1"/>
  <c r="K595" i="51" s="1"/>
  <c r="K594" i="51" s="1"/>
  <c r="J597" i="51"/>
  <c r="J596" i="51" s="1"/>
  <c r="J595" i="51" s="1"/>
  <c r="J594" i="51" s="1"/>
  <c r="K592" i="51"/>
  <c r="K591" i="51" s="1"/>
  <c r="K590" i="51" s="1"/>
  <c r="J592" i="51"/>
  <c r="J591" i="51" s="1"/>
  <c r="J590" i="51" s="1"/>
  <c r="K581" i="51"/>
  <c r="K580" i="51" s="1"/>
  <c r="J581" i="51"/>
  <c r="J580" i="51" s="1"/>
  <c r="K578" i="51"/>
  <c r="J578" i="51"/>
  <c r="K575" i="51"/>
  <c r="J575" i="51"/>
  <c r="K573" i="51"/>
  <c r="J573" i="51"/>
  <c r="K571" i="51"/>
  <c r="J571" i="51"/>
  <c r="K567" i="51"/>
  <c r="J567" i="51"/>
  <c r="K563" i="51"/>
  <c r="J563" i="51"/>
  <c r="K561" i="51"/>
  <c r="J561" i="51"/>
  <c r="K558" i="51"/>
  <c r="J558" i="51"/>
  <c r="K556" i="51"/>
  <c r="J556" i="51"/>
  <c r="K553" i="51"/>
  <c r="J553" i="51"/>
  <c r="K547" i="51"/>
  <c r="J547" i="51"/>
  <c r="K534" i="51"/>
  <c r="J534" i="51"/>
  <c r="K532" i="51"/>
  <c r="J532" i="51"/>
  <c r="K530" i="51"/>
  <c r="J530" i="51"/>
  <c r="K528" i="51"/>
  <c r="J528" i="51"/>
  <c r="K525" i="51"/>
  <c r="J525" i="51"/>
  <c r="K520" i="51"/>
  <c r="J520" i="51"/>
  <c r="K518" i="51"/>
  <c r="J518" i="51"/>
  <c r="K515" i="51"/>
  <c r="J515" i="51"/>
  <c r="K509" i="51"/>
  <c r="K508" i="51" s="1"/>
  <c r="K507" i="51" s="1"/>
  <c r="K506" i="51" s="1"/>
  <c r="J509" i="51"/>
  <c r="J508" i="51" s="1"/>
  <c r="J507" i="51" s="1"/>
  <c r="J506" i="51" s="1"/>
  <c r="K504" i="51"/>
  <c r="J504" i="51"/>
  <c r="K500" i="51"/>
  <c r="J500" i="51"/>
  <c r="K498" i="51"/>
  <c r="J498" i="51"/>
  <c r="K495" i="51"/>
  <c r="J495" i="51"/>
  <c r="K493" i="51"/>
  <c r="J493" i="51"/>
  <c r="K490" i="51"/>
  <c r="J490" i="51"/>
  <c r="K467" i="51"/>
  <c r="K466" i="51" s="1"/>
  <c r="K465" i="51" s="1"/>
  <c r="K464" i="51" s="1"/>
  <c r="K463" i="51" s="1"/>
  <c r="J467" i="51"/>
  <c r="J466" i="51" s="1"/>
  <c r="J465" i="51" s="1"/>
  <c r="J464" i="51" s="1"/>
  <c r="J463" i="51" s="1"/>
  <c r="K461" i="51"/>
  <c r="K460" i="51" s="1"/>
  <c r="K459" i="51" s="1"/>
  <c r="K458" i="51" s="1"/>
  <c r="K457" i="51" s="1"/>
  <c r="J461" i="51"/>
  <c r="J460" i="51" s="1"/>
  <c r="J459" i="51" s="1"/>
  <c r="J458" i="51" s="1"/>
  <c r="J457" i="51" s="1"/>
  <c r="K454" i="51"/>
  <c r="K453" i="51" s="1"/>
  <c r="K452" i="51" s="1"/>
  <c r="J454" i="51"/>
  <c r="J453" i="51" s="1"/>
  <c r="J452" i="51" s="1"/>
  <c r="K443" i="51"/>
  <c r="K442" i="51" s="1"/>
  <c r="K441" i="51" s="1"/>
  <c r="J443" i="51"/>
  <c r="J442" i="51" s="1"/>
  <c r="J441" i="51" s="1"/>
  <c r="K438" i="51"/>
  <c r="J438" i="51"/>
  <c r="K431" i="51"/>
  <c r="K430" i="51" s="1"/>
  <c r="K429" i="51" s="1"/>
  <c r="K428" i="51" s="1"/>
  <c r="J431" i="51"/>
  <c r="J430" i="51" s="1"/>
  <c r="J429" i="51" s="1"/>
  <c r="J428" i="51" s="1"/>
  <c r="K426" i="51"/>
  <c r="K425" i="51" s="1"/>
  <c r="K424" i="51" s="1"/>
  <c r="K423" i="51" s="1"/>
  <c r="J426" i="51"/>
  <c r="J425" i="51" s="1"/>
  <c r="J424" i="51" s="1"/>
  <c r="J423" i="51" s="1"/>
  <c r="E52" i="41"/>
  <c r="D52" i="41"/>
  <c r="C52" i="41"/>
  <c r="E114" i="41"/>
  <c r="D114" i="41"/>
  <c r="E93" i="41"/>
  <c r="D93" i="41"/>
  <c r="E86" i="41"/>
  <c r="E85" i="41" s="1"/>
  <c r="E81" i="41"/>
  <c r="D86" i="41"/>
  <c r="D85" i="41" s="1"/>
  <c r="D81" i="41"/>
  <c r="J435" i="51" l="1"/>
  <c r="J434" i="51" s="1"/>
  <c r="J433" i="51" s="1"/>
  <c r="J422" i="51" s="1"/>
  <c r="K435" i="51"/>
  <c r="K434" i="51" s="1"/>
  <c r="K433" i="51" s="1"/>
  <c r="K422" i="51" s="1"/>
  <c r="G430" i="40"/>
  <c r="G429" i="40" s="1"/>
  <c r="H330" i="40"/>
  <c r="H328" i="40" s="1"/>
  <c r="J226" i="2"/>
  <c r="J225" i="2" s="1"/>
  <c r="G101" i="40"/>
  <c r="G100" i="40" s="1"/>
  <c r="I47" i="2"/>
  <c r="I46" i="2" s="1"/>
  <c r="I45" i="2" s="1"/>
  <c r="I44" i="2" s="1"/>
  <c r="G314" i="40"/>
  <c r="G313" i="40" s="1"/>
  <c r="G312" i="40" s="1"/>
  <c r="G311" i="40" s="1"/>
  <c r="G310" i="40" s="1"/>
  <c r="J47" i="2"/>
  <c r="J46" i="2" s="1"/>
  <c r="J45" i="2" s="1"/>
  <c r="J44" i="2" s="1"/>
  <c r="H314" i="40"/>
  <c r="H313" i="40" s="1"/>
  <c r="H312" i="40" s="1"/>
  <c r="H311" i="40" s="1"/>
  <c r="H310" i="40" s="1"/>
  <c r="J36" i="2"/>
  <c r="J35" i="2" s="1"/>
  <c r="H101" i="40"/>
  <c r="H100" i="40" s="1"/>
  <c r="J30" i="2"/>
  <c r="H67" i="40"/>
  <c r="H66" i="40" s="1"/>
  <c r="I529" i="2"/>
  <c r="J529" i="2"/>
  <c r="H32" i="40"/>
  <c r="H31" i="40" s="1"/>
  <c r="J511" i="2"/>
  <c r="I511" i="2"/>
  <c r="K514" i="51"/>
  <c r="K513" i="51" s="1"/>
  <c r="J514" i="51"/>
  <c r="J513" i="51" s="1"/>
  <c r="K681" i="51"/>
  <c r="J150" i="2"/>
  <c r="G393" i="40"/>
  <c r="G392" i="40" s="1"/>
  <c r="I150" i="2"/>
  <c r="K489" i="51"/>
  <c r="K488" i="51" s="1"/>
  <c r="K487" i="51" s="1"/>
  <c r="K486" i="51" s="1"/>
  <c r="J489" i="51"/>
  <c r="J488" i="51" s="1"/>
  <c r="J487" i="51" s="1"/>
  <c r="J486" i="51" s="1"/>
  <c r="J438" i="2"/>
  <c r="J437" i="2" s="1"/>
  <c r="J436" i="2" s="1"/>
  <c r="J435" i="2" s="1"/>
  <c r="J696" i="51"/>
  <c r="J695" i="51" s="1"/>
  <c r="K614" i="51"/>
  <c r="K613" i="51" s="1"/>
  <c r="I594" i="2"/>
  <c r="K648" i="51"/>
  <c r="K643" i="51" s="1"/>
  <c r="H74" i="40"/>
  <c r="J113" i="2"/>
  <c r="J112" i="2" s="1"/>
  <c r="J111" i="2" s="1"/>
  <c r="J110" i="2" s="1"/>
  <c r="J480" i="2"/>
  <c r="I203" i="2"/>
  <c r="K456" i="51"/>
  <c r="J681" i="51"/>
  <c r="J119" i="2"/>
  <c r="J118" i="2" s="1"/>
  <c r="J117" i="2" s="1"/>
  <c r="J116" i="2" s="1"/>
  <c r="I515" i="2"/>
  <c r="I514" i="2" s="1"/>
  <c r="J660" i="51"/>
  <c r="J659" i="51" s="1"/>
  <c r="J658" i="51" s="1"/>
  <c r="J688" i="51"/>
  <c r="K696" i="51"/>
  <c r="K695" i="51" s="1"/>
  <c r="G441" i="40"/>
  <c r="J179" i="2"/>
  <c r="J178" i="2" s="1"/>
  <c r="J177" i="2" s="1"/>
  <c r="J297" i="2"/>
  <c r="G56" i="40"/>
  <c r="G55" i="40" s="1"/>
  <c r="J614" i="51"/>
  <c r="J613" i="51" s="1"/>
  <c r="K688" i="51"/>
  <c r="J129" i="2"/>
  <c r="J128" i="2" s="1"/>
  <c r="J127" i="2" s="1"/>
  <c r="G63" i="40"/>
  <c r="G121" i="40"/>
  <c r="G120" i="40" s="1"/>
  <c r="I60" i="2"/>
  <c r="G247" i="40"/>
  <c r="G246" i="40" s="1"/>
  <c r="I166" i="2"/>
  <c r="I295" i="2"/>
  <c r="I302" i="2"/>
  <c r="J317" i="2"/>
  <c r="J404" i="2"/>
  <c r="J403" i="2" s="1"/>
  <c r="J402" i="2" s="1"/>
  <c r="J401" i="2" s="1"/>
  <c r="I501" i="2"/>
  <c r="J573" i="2"/>
  <c r="I646" i="2"/>
  <c r="H112" i="40"/>
  <c r="H111" i="40" s="1"/>
  <c r="J650" i="2"/>
  <c r="I58" i="2"/>
  <c r="J75" i="2"/>
  <c r="J74" i="2" s="1"/>
  <c r="J73" i="2" s="1"/>
  <c r="J72" i="2" s="1"/>
  <c r="J159" i="2"/>
  <c r="J275" i="2"/>
  <c r="I579" i="2"/>
  <c r="J588" i="2"/>
  <c r="I590" i="2"/>
  <c r="I587" i="2" s="1"/>
  <c r="J614" i="2"/>
  <c r="G340" i="40"/>
  <c r="G339" i="40" s="1"/>
  <c r="G338" i="40" s="1"/>
  <c r="G337" i="40" s="1"/>
  <c r="J292" i="2"/>
  <c r="J648" i="51"/>
  <c r="J643" i="51" s="1"/>
  <c r="G348" i="40"/>
  <c r="G347" i="40" s="1"/>
  <c r="J93" i="2"/>
  <c r="I138" i="2"/>
  <c r="I137" i="2" s="1"/>
  <c r="I136" i="2" s="1"/>
  <c r="I135" i="2" s="1"/>
  <c r="J175" i="2"/>
  <c r="J220" i="2"/>
  <c r="J219" i="2" s="1"/>
  <c r="J218" i="2" s="1"/>
  <c r="J217" i="2" s="1"/>
  <c r="J216" i="2" s="1"/>
  <c r="G171" i="40"/>
  <c r="I380" i="2"/>
  <c r="J423" i="2"/>
  <c r="J525" i="2"/>
  <c r="I603" i="2"/>
  <c r="I622" i="2"/>
  <c r="I621" i="2" s="1"/>
  <c r="I620" i="2" s="1"/>
  <c r="H28" i="40"/>
  <c r="H27" i="40" s="1"/>
  <c r="G91" i="40"/>
  <c r="G90" i="40" s="1"/>
  <c r="G104" i="40"/>
  <c r="G103" i="40" s="1"/>
  <c r="G102" i="40" s="1"/>
  <c r="G188" i="40"/>
  <c r="G187" i="40" s="1"/>
  <c r="G227" i="40"/>
  <c r="G226" i="40" s="1"/>
  <c r="H215" i="40"/>
  <c r="H214" i="40" s="1"/>
  <c r="G318" i="40"/>
  <c r="G317" i="40" s="1"/>
  <c r="G316" i="40" s="1"/>
  <c r="G315" i="40" s="1"/>
  <c r="G240" i="40"/>
  <c r="G239" i="40" s="1"/>
  <c r="H147" i="40"/>
  <c r="H146" i="40" s="1"/>
  <c r="G180" i="40"/>
  <c r="G179" i="40" s="1"/>
  <c r="G283" i="40"/>
  <c r="G282" i="40" s="1"/>
  <c r="J20" i="2"/>
  <c r="J19" i="2" s="1"/>
  <c r="J18" i="2" s="1"/>
  <c r="J17" i="2" s="1"/>
  <c r="H441" i="40"/>
  <c r="I168" i="2"/>
  <c r="I207" i="2"/>
  <c r="I206" i="2" s="1"/>
  <c r="I205" i="2" s="1"/>
  <c r="J360" i="2"/>
  <c r="J380" i="2"/>
  <c r="I404" i="2"/>
  <c r="I403" i="2" s="1"/>
  <c r="I402" i="2" s="1"/>
  <c r="I401" i="2" s="1"/>
  <c r="J501" i="2"/>
  <c r="J519" i="2"/>
  <c r="I573" i="2"/>
  <c r="G117" i="40"/>
  <c r="G115" i="40" s="1"/>
  <c r="G164" i="40"/>
  <c r="G163" i="40" s="1"/>
  <c r="H458" i="40"/>
  <c r="H456" i="40" s="1"/>
  <c r="J170" i="2"/>
  <c r="J300" i="2"/>
  <c r="H119" i="40"/>
  <c r="H118" i="40" s="1"/>
  <c r="G132" i="40"/>
  <c r="G131" i="40" s="1"/>
  <c r="I317" i="2"/>
  <c r="I320" i="2"/>
  <c r="G135" i="40"/>
  <c r="G134" i="40" s="1"/>
  <c r="G173" i="40"/>
  <c r="G172" i="40" s="1"/>
  <c r="I358" i="2"/>
  <c r="H345" i="40"/>
  <c r="H344" i="40" s="1"/>
  <c r="H343" i="40" s="1"/>
  <c r="H342" i="40" s="1"/>
  <c r="J451" i="2"/>
  <c r="J450" i="2" s="1"/>
  <c r="J449" i="2" s="1"/>
  <c r="J448" i="2" s="1"/>
  <c r="J560" i="2"/>
  <c r="J559" i="2" s="1"/>
  <c r="J558" i="2" s="1"/>
  <c r="J557" i="2" s="1"/>
  <c r="J556" i="2" s="1"/>
  <c r="H449" i="40"/>
  <c r="H448" i="40" s="1"/>
  <c r="G422" i="40"/>
  <c r="G421" i="40" s="1"/>
  <c r="G420" i="40" s="1"/>
  <c r="G419" i="40" s="1"/>
  <c r="I20" i="2"/>
  <c r="I19" i="2" s="1"/>
  <c r="I18" i="2" s="1"/>
  <c r="I17" i="2" s="1"/>
  <c r="J41" i="2"/>
  <c r="J40" i="2" s="1"/>
  <c r="J39" i="2" s="1"/>
  <c r="J38" i="2" s="1"/>
  <c r="H249" i="40"/>
  <c r="H248" i="40" s="1"/>
  <c r="J52" i="2"/>
  <c r="J51" i="2" s="1"/>
  <c r="J50" i="2" s="1"/>
  <c r="J49" i="2" s="1"/>
  <c r="H320" i="40"/>
  <c r="H318" i="40" s="1"/>
  <c r="H317" i="40" s="1"/>
  <c r="H316" i="40" s="1"/>
  <c r="G368" i="40"/>
  <c r="H435" i="40"/>
  <c r="H434" i="40" s="1"/>
  <c r="H433" i="40" s="1"/>
  <c r="J102" i="2"/>
  <c r="J101" i="2" s="1"/>
  <c r="H440" i="40"/>
  <c r="H439" i="40" s="1"/>
  <c r="J157" i="2"/>
  <c r="I183" i="2"/>
  <c r="G477" i="40"/>
  <c r="G476" i="40" s="1"/>
  <c r="I199" i="2"/>
  <c r="G361" i="40"/>
  <c r="G359" i="40" s="1"/>
  <c r="G355" i="40" s="1"/>
  <c r="G354" i="40" s="1"/>
  <c r="H340" i="40"/>
  <c r="H339" i="40" s="1"/>
  <c r="H338" i="40" s="1"/>
  <c r="H337" i="40" s="1"/>
  <c r="J231" i="2"/>
  <c r="J230" i="2" s="1"/>
  <c r="J229" i="2" s="1"/>
  <c r="H285" i="40"/>
  <c r="H284" i="40" s="1"/>
  <c r="J251" i="2"/>
  <c r="I269" i="2"/>
  <c r="I268" i="2" s="1"/>
  <c r="I267" i="2" s="1"/>
  <c r="G267" i="40"/>
  <c r="G266" i="40" s="1"/>
  <c r="H287" i="40"/>
  <c r="H286" i="40" s="1"/>
  <c r="J277" i="2"/>
  <c r="I292" i="2"/>
  <c r="G109" i="40"/>
  <c r="G108" i="40" s="1"/>
  <c r="J320" i="2"/>
  <c r="H135" i="40"/>
  <c r="H134" i="40" s="1"/>
  <c r="H173" i="40"/>
  <c r="H172" i="40" s="1"/>
  <c r="J358" i="2"/>
  <c r="J428" i="2"/>
  <c r="H227" i="40"/>
  <c r="H226" i="40" s="1"/>
  <c r="I467" i="2"/>
  <c r="I466" i="2" s="1"/>
  <c r="H36" i="40"/>
  <c r="H35" i="40" s="1"/>
  <c r="H34" i="40" s="1"/>
  <c r="J515" i="2"/>
  <c r="J514" i="2" s="1"/>
  <c r="J554" i="2"/>
  <c r="J553" i="2" s="1"/>
  <c r="J552" i="2" s="1"/>
  <c r="J551" i="2" s="1"/>
  <c r="J550" i="2" s="1"/>
  <c r="H54" i="40"/>
  <c r="H53" i="40" s="1"/>
  <c r="H52" i="40" s="1"/>
  <c r="I605" i="2"/>
  <c r="H99" i="40"/>
  <c r="H98" i="40" s="1"/>
  <c r="J622" i="2"/>
  <c r="J621" i="2" s="1"/>
  <c r="J620" i="2" s="1"/>
  <c r="H21" i="40"/>
  <c r="G76" i="40"/>
  <c r="G74" i="40" s="1"/>
  <c r="H132" i="40"/>
  <c r="H131" i="40" s="1"/>
  <c r="H350" i="40"/>
  <c r="H349" i="40" s="1"/>
  <c r="H477" i="40"/>
  <c r="H476" i="40" s="1"/>
  <c r="J256" i="2"/>
  <c r="J255" i="2" s="1"/>
  <c r="J254" i="2" s="1"/>
  <c r="J253" i="2" s="1"/>
  <c r="H408" i="40"/>
  <c r="H407" i="40" s="1"/>
  <c r="H406" i="40" s="1"/>
  <c r="H405" i="40" s="1"/>
  <c r="H211" i="40"/>
  <c r="H210" i="40" s="1"/>
  <c r="J419" i="2"/>
  <c r="H388" i="40"/>
  <c r="J148" i="2"/>
  <c r="I665" i="2"/>
  <c r="I664" i="2" s="1"/>
  <c r="I663" i="2" s="1"/>
  <c r="I662" i="2" s="1"/>
  <c r="I661" i="2" s="1"/>
  <c r="F16" i="74"/>
  <c r="I36" i="2"/>
  <c r="I35" i="2" s="1"/>
  <c r="I69" i="2"/>
  <c r="I68" i="2" s="1"/>
  <c r="I67" i="2" s="1"/>
  <c r="G426" i="40"/>
  <c r="G425" i="40" s="1"/>
  <c r="G424" i="40" s="1"/>
  <c r="G423" i="40" s="1"/>
  <c r="J97" i="2"/>
  <c r="H431" i="40"/>
  <c r="H332" i="40"/>
  <c r="H331" i="40" s="1"/>
  <c r="J143" i="2"/>
  <c r="J142" i="2" s="1"/>
  <c r="J141" i="2" s="1"/>
  <c r="J140" i="2" s="1"/>
  <c r="H460" i="40"/>
  <c r="H459" i="40" s="1"/>
  <c r="J173" i="2"/>
  <c r="I249" i="2"/>
  <c r="G281" i="40"/>
  <c r="G280" i="40" s="1"/>
  <c r="H267" i="40"/>
  <c r="H266" i="40" s="1"/>
  <c r="J269" i="2"/>
  <c r="J268" i="2" s="1"/>
  <c r="J267" i="2" s="1"/>
  <c r="I275" i="2"/>
  <c r="G279" i="40"/>
  <c r="G278" i="40" s="1"/>
  <c r="H108" i="40"/>
  <c r="G142" i="40"/>
  <c r="G141" i="40" s="1"/>
  <c r="I327" i="2"/>
  <c r="I330" i="2"/>
  <c r="G145" i="40"/>
  <c r="G144" i="40" s="1"/>
  <c r="G175" i="40"/>
  <c r="G174" i="40" s="1"/>
  <c r="I360" i="2"/>
  <c r="I363" i="2"/>
  <c r="G178" i="40"/>
  <c r="G177" i="40" s="1"/>
  <c r="I373" i="2"/>
  <c r="G190" i="40"/>
  <c r="G189" i="40" s="1"/>
  <c r="I377" i="2"/>
  <c r="G194" i="40"/>
  <c r="G193" i="40" s="1"/>
  <c r="H232" i="40"/>
  <c r="H231" i="40" s="1"/>
  <c r="H230" i="40" s="1"/>
  <c r="H229" i="40" s="1"/>
  <c r="J394" i="2"/>
  <c r="J393" i="2" s="1"/>
  <c r="J392" i="2" s="1"/>
  <c r="H213" i="40"/>
  <c r="H212" i="40" s="1"/>
  <c r="J421" i="2"/>
  <c r="G305" i="40"/>
  <c r="G304" i="40" s="1"/>
  <c r="I480" i="2"/>
  <c r="I483" i="2"/>
  <c r="G308" i="40"/>
  <c r="G307" i="40" s="1"/>
  <c r="G404" i="40"/>
  <c r="G403" i="40" s="1"/>
  <c r="G402" i="40" s="1"/>
  <c r="G401" i="40" s="1"/>
  <c r="G400" i="40" s="1"/>
  <c r="I548" i="2"/>
  <c r="I547" i="2" s="1"/>
  <c r="I546" i="2" s="1"/>
  <c r="I545" i="2" s="1"/>
  <c r="G83" i="40"/>
  <c r="J630" i="2"/>
  <c r="J629" i="2" s="1"/>
  <c r="J628" i="2" s="1"/>
  <c r="J627" i="2" s="1"/>
  <c r="H114" i="40"/>
  <c r="H113" i="40" s="1"/>
  <c r="I671" i="2"/>
  <c r="I670" i="2" s="1"/>
  <c r="I669" i="2" s="1"/>
  <c r="I668" i="2" s="1"/>
  <c r="I667" i="2" s="1"/>
  <c r="G23" i="40"/>
  <c r="G21" i="40" s="1"/>
  <c r="G39" i="40"/>
  <c r="G44" i="40"/>
  <c r="G43" i="40" s="1"/>
  <c r="G50" i="40"/>
  <c r="G49" i="40" s="1"/>
  <c r="H69" i="40"/>
  <c r="H68" i="40" s="1"/>
  <c r="G124" i="40"/>
  <c r="H136" i="40"/>
  <c r="H145" i="40"/>
  <c r="H144" i="40" s="1"/>
  <c r="H277" i="40"/>
  <c r="H276" i="40" s="1"/>
  <c r="I26" i="2"/>
  <c r="I25" i="2" s="1"/>
  <c r="I24" i="2" s="1"/>
  <c r="I23" i="2" s="1"/>
  <c r="I22" i="2" s="1"/>
  <c r="I65" i="2"/>
  <c r="I64" i="2" s="1"/>
  <c r="I63" i="2" s="1"/>
  <c r="I62" i="2" s="1"/>
  <c r="G417" i="40"/>
  <c r="G416" i="40" s="1"/>
  <c r="G415" i="40" s="1"/>
  <c r="G414" i="40" s="1"/>
  <c r="G409" i="40" s="1"/>
  <c r="I93" i="2"/>
  <c r="G398" i="40"/>
  <c r="G397" i="40" s="1"/>
  <c r="J162" i="2"/>
  <c r="H445" i="40"/>
  <c r="H444" i="40" s="1"/>
  <c r="G330" i="40"/>
  <c r="G328" i="40" s="1"/>
  <c r="I277" i="2"/>
  <c r="G287" i="40"/>
  <c r="G286" i="40" s="1"/>
  <c r="J657" i="2"/>
  <c r="J656" i="2" s="1"/>
  <c r="J655" i="2" s="1"/>
  <c r="J654" i="2" s="1"/>
  <c r="J653" i="2" s="1"/>
  <c r="J652" i="2" s="1"/>
  <c r="H298" i="40"/>
  <c r="H297" i="40" s="1"/>
  <c r="H296" i="40" s="1"/>
  <c r="H295" i="40" s="1"/>
  <c r="H129" i="40"/>
  <c r="H128" i="40" s="1"/>
  <c r="G97" i="40"/>
  <c r="G96" i="40" s="1"/>
  <c r="I650" i="2"/>
  <c r="I649" i="2" s="1"/>
  <c r="I648" i="2" s="1"/>
  <c r="H352" i="40"/>
  <c r="H351" i="40" s="1"/>
  <c r="J60" i="2"/>
  <c r="J57" i="2" s="1"/>
  <c r="J56" i="2" s="1"/>
  <c r="J55" i="2" s="1"/>
  <c r="H426" i="40"/>
  <c r="H425" i="40" s="1"/>
  <c r="H424" i="40" s="1"/>
  <c r="H423" i="40" s="1"/>
  <c r="J69" i="2"/>
  <c r="J68" i="2" s="1"/>
  <c r="J67" i="2" s="1"/>
  <c r="I75" i="2"/>
  <c r="I74" i="2" s="1"/>
  <c r="I73" i="2" s="1"/>
  <c r="I72" i="2" s="1"/>
  <c r="G453" i="40"/>
  <c r="G452" i="40" s="1"/>
  <c r="H283" i="40"/>
  <c r="H282" i="40" s="1"/>
  <c r="J133" i="2"/>
  <c r="J132" i="2" s="1"/>
  <c r="J131" i="2" s="1"/>
  <c r="I170" i="2"/>
  <c r="G458" i="40"/>
  <c r="G456" i="40" s="1"/>
  <c r="I179" i="2"/>
  <c r="G473" i="40"/>
  <c r="G472" i="40" s="1"/>
  <c r="J242" i="2"/>
  <c r="J241" i="2" s="1"/>
  <c r="J240" i="2" s="1"/>
  <c r="J239" i="2" s="1"/>
  <c r="H255" i="40"/>
  <c r="H254" i="40" s="1"/>
  <c r="H253" i="40" s="1"/>
  <c r="H252" i="40" s="1"/>
  <c r="H251" i="40" s="1"/>
  <c r="H281" i="40"/>
  <c r="H280" i="40" s="1"/>
  <c r="J249" i="2"/>
  <c r="H265" i="40"/>
  <c r="H264" i="40" s="1"/>
  <c r="J263" i="2"/>
  <c r="J262" i="2" s="1"/>
  <c r="J261" i="2" s="1"/>
  <c r="J260" i="2" s="1"/>
  <c r="J259" i="2" s="1"/>
  <c r="H142" i="40"/>
  <c r="H141" i="40" s="1"/>
  <c r="J327" i="2"/>
  <c r="H153" i="40"/>
  <c r="H152" i="40" s="1"/>
  <c r="H171" i="40"/>
  <c r="H169" i="40" s="1"/>
  <c r="J363" i="2"/>
  <c r="H178" i="40"/>
  <c r="H177" i="40" s="1"/>
  <c r="J373" i="2"/>
  <c r="H190" i="40"/>
  <c r="H189" i="40" s="1"/>
  <c r="J377" i="2"/>
  <c r="H194" i="40"/>
  <c r="H193" i="40" s="1"/>
  <c r="J383" i="2"/>
  <c r="J382" i="2" s="1"/>
  <c r="H200" i="40"/>
  <c r="H199" i="40" s="1"/>
  <c r="H198" i="40" s="1"/>
  <c r="I419" i="2"/>
  <c r="G211" i="40"/>
  <c r="G210" i="40" s="1"/>
  <c r="I445" i="2"/>
  <c r="I444" i="2" s="1"/>
  <c r="I443" i="2" s="1"/>
  <c r="I442" i="2" s="1"/>
  <c r="G293" i="40"/>
  <c r="G292" i="40" s="1"/>
  <c r="G291" i="40" s="1"/>
  <c r="G290" i="40" s="1"/>
  <c r="H304" i="40"/>
  <c r="H236" i="40"/>
  <c r="H235" i="40" s="1"/>
  <c r="H234" i="40" s="1"/>
  <c r="J467" i="2"/>
  <c r="J466" i="2" s="1"/>
  <c r="G32" i="40"/>
  <c r="G31" i="40" s="1"/>
  <c r="J548" i="2"/>
  <c r="J547" i="2" s="1"/>
  <c r="J546" i="2" s="1"/>
  <c r="J545" i="2" s="1"/>
  <c r="H404" i="40"/>
  <c r="H403" i="40" s="1"/>
  <c r="H402" i="40" s="1"/>
  <c r="H401" i="40" s="1"/>
  <c r="G449" i="40"/>
  <c r="G448" i="40" s="1"/>
  <c r="I560" i="2"/>
  <c r="I559" i="2" s="1"/>
  <c r="I558" i="2" s="1"/>
  <c r="I557" i="2" s="1"/>
  <c r="I556" i="2" s="1"/>
  <c r="H81" i="40"/>
  <c r="H80" i="40" s="1"/>
  <c r="J579" i="2"/>
  <c r="J582" i="2"/>
  <c r="H84" i="40"/>
  <c r="H83" i="40" s="1"/>
  <c r="J605" i="2"/>
  <c r="H217" i="40"/>
  <c r="H216" i="40" s="1"/>
  <c r="J608" i="2"/>
  <c r="H225" i="40"/>
  <c r="H224" i="40" s="1"/>
  <c r="H87" i="40"/>
  <c r="H86" i="40" s="1"/>
  <c r="J616" i="2"/>
  <c r="I657" i="2"/>
  <c r="I656" i="2" s="1"/>
  <c r="I655" i="2" s="1"/>
  <c r="I654" i="2" s="1"/>
  <c r="I653" i="2" s="1"/>
  <c r="I652" i="2" s="1"/>
  <c r="G298" i="40"/>
  <c r="G297" i="40" s="1"/>
  <c r="G296" i="40" s="1"/>
  <c r="G295" i="40" s="1"/>
  <c r="H39" i="40"/>
  <c r="H50" i="40"/>
  <c r="H49" i="40" s="1"/>
  <c r="G81" i="40"/>
  <c r="G80" i="40" s="1"/>
  <c r="H91" i="40"/>
  <c r="H90" i="40" s="1"/>
  <c r="H175" i="40"/>
  <c r="H174" i="40" s="1"/>
  <c r="H359" i="40"/>
  <c r="J65" i="2"/>
  <c r="J64" i="2" s="1"/>
  <c r="J63" i="2" s="1"/>
  <c r="J62" i="2" s="1"/>
  <c r="H417" i="40"/>
  <c r="H416" i="40" s="1"/>
  <c r="H415" i="40" s="1"/>
  <c r="H414" i="40" s="1"/>
  <c r="H409" i="40" s="1"/>
  <c r="J86" i="2"/>
  <c r="J85" i="2" s="1"/>
  <c r="J84" i="2" s="1"/>
  <c r="J83" i="2" s="1"/>
  <c r="H368" i="40"/>
  <c r="H367" i="40" s="1"/>
  <c r="H366" i="40" s="1"/>
  <c r="H365" i="40" s="1"/>
  <c r="H397" i="40"/>
  <c r="I97" i="2"/>
  <c r="I113" i="2"/>
  <c r="I112" i="2" s="1"/>
  <c r="I111" i="2" s="1"/>
  <c r="I110" i="2" s="1"/>
  <c r="G469" i="40"/>
  <c r="G468" i="40" s="1"/>
  <c r="G467" i="40" s="1"/>
  <c r="G466" i="40" s="1"/>
  <c r="I129" i="2"/>
  <c r="I128" i="2" s="1"/>
  <c r="I127" i="2" s="1"/>
  <c r="I126" i="2" s="1"/>
  <c r="G269" i="40"/>
  <c r="G268" i="40" s="1"/>
  <c r="I159" i="2"/>
  <c r="I162" i="2"/>
  <c r="I175" i="2"/>
  <c r="G462" i="40"/>
  <c r="G461" i="40" s="1"/>
  <c r="H472" i="40"/>
  <c r="J203" i="2"/>
  <c r="H363" i="40"/>
  <c r="I220" i="2"/>
  <c r="I219" i="2" s="1"/>
  <c r="I218" i="2" s="1"/>
  <c r="I217" i="2" s="1"/>
  <c r="I216" i="2" s="1"/>
  <c r="G336" i="40"/>
  <c r="G335" i="40" s="1"/>
  <c r="G334" i="40" s="1"/>
  <c r="G333" i="40" s="1"/>
  <c r="I242" i="2"/>
  <c r="I241" i="2" s="1"/>
  <c r="I240" i="2" s="1"/>
  <c r="I239" i="2" s="1"/>
  <c r="I256" i="2"/>
  <c r="I255" i="2" s="1"/>
  <c r="I254" i="2" s="1"/>
  <c r="I253" i="2" s="1"/>
  <c r="J302" i="2"/>
  <c r="H124" i="40"/>
  <c r="I322" i="2"/>
  <c r="I332" i="2"/>
  <c r="G147" i="40"/>
  <c r="G146" i="40" s="1"/>
  <c r="I336" i="2"/>
  <c r="G151" i="40"/>
  <c r="G150" i="40" s="1"/>
  <c r="I355" i="2"/>
  <c r="I369" i="2"/>
  <c r="I423" i="2"/>
  <c r="G220" i="40"/>
  <c r="G219" i="40" s="1"/>
  <c r="J445" i="2"/>
  <c r="J444" i="2" s="1"/>
  <c r="J443" i="2" s="1"/>
  <c r="J442" i="2" s="1"/>
  <c r="H293" i="40"/>
  <c r="H292" i="40" s="1"/>
  <c r="H291" i="40" s="1"/>
  <c r="H290" i="40" s="1"/>
  <c r="J478" i="2"/>
  <c r="H303" i="40"/>
  <c r="H302" i="40" s="1"/>
  <c r="J483" i="2"/>
  <c r="H308" i="40"/>
  <c r="H307" i="40" s="1"/>
  <c r="J472" i="2"/>
  <c r="J471" i="2" s="1"/>
  <c r="H241" i="40"/>
  <c r="H240" i="40" s="1"/>
  <c r="H239" i="40" s="1"/>
  <c r="I519" i="2"/>
  <c r="I576" i="2"/>
  <c r="I614" i="2"/>
  <c r="G73" i="40"/>
  <c r="G72" i="40" s="1"/>
  <c r="I618" i="2"/>
  <c r="G89" i="40"/>
  <c r="G88" i="40" s="1"/>
  <c r="J641" i="2"/>
  <c r="H63" i="40"/>
  <c r="G67" i="40"/>
  <c r="G66" i="40" s="1"/>
  <c r="I32" i="2"/>
  <c r="I31" i="2" s="1"/>
  <c r="G93" i="40"/>
  <c r="G92" i="40" s="1"/>
  <c r="J671" i="2"/>
  <c r="J670" i="2" s="1"/>
  <c r="J669" i="2" s="1"/>
  <c r="J668" i="2" s="1"/>
  <c r="J667" i="2" s="1"/>
  <c r="J660" i="2" s="1"/>
  <c r="H385" i="40"/>
  <c r="H384" i="40" s="1"/>
  <c r="H383" i="40" s="1"/>
  <c r="G78" i="40"/>
  <c r="G77" i="40" s="1"/>
  <c r="H93" i="40"/>
  <c r="H92" i="40" s="1"/>
  <c r="G119" i="40"/>
  <c r="G118" i="40" s="1"/>
  <c r="H164" i="40"/>
  <c r="H163" i="40" s="1"/>
  <c r="G184" i="40"/>
  <c r="G183" i="40" s="1"/>
  <c r="G192" i="40"/>
  <c r="G191" i="40" s="1"/>
  <c r="G265" i="40"/>
  <c r="G264" i="40" s="1"/>
  <c r="H373" i="40"/>
  <c r="H372" i="40" s="1"/>
  <c r="H371" i="40" s="1"/>
  <c r="H370" i="40" s="1"/>
  <c r="K660" i="51"/>
  <c r="K659" i="51" s="1"/>
  <c r="K658" i="51" s="1"/>
  <c r="I41" i="2"/>
  <c r="I40" i="2" s="1"/>
  <c r="I39" i="2" s="1"/>
  <c r="I38" i="2" s="1"/>
  <c r="G249" i="40"/>
  <c r="G248" i="40" s="1"/>
  <c r="I52" i="2"/>
  <c r="I51" i="2" s="1"/>
  <c r="I50" i="2" s="1"/>
  <c r="I49" i="2" s="1"/>
  <c r="I102" i="2"/>
  <c r="I101" i="2" s="1"/>
  <c r="G435" i="40"/>
  <c r="G434" i="40" s="1"/>
  <c r="G433" i="40" s="1"/>
  <c r="J124" i="2"/>
  <c r="J123" i="2" s="1"/>
  <c r="J122" i="2" s="1"/>
  <c r="J121" i="2" s="1"/>
  <c r="H247" i="40"/>
  <c r="H246" i="40" s="1"/>
  <c r="J138" i="2"/>
  <c r="J137" i="2" s="1"/>
  <c r="J136" i="2" s="1"/>
  <c r="J135" i="2" s="1"/>
  <c r="H324" i="40"/>
  <c r="H323" i="40" s="1"/>
  <c r="H322" i="40" s="1"/>
  <c r="H321" i="40" s="1"/>
  <c r="I143" i="2"/>
  <c r="I142" i="2" s="1"/>
  <c r="I141" i="2" s="1"/>
  <c r="I140" i="2" s="1"/>
  <c r="G332" i="40"/>
  <c r="G331" i="40" s="1"/>
  <c r="H393" i="40"/>
  <c r="H392" i="40" s="1"/>
  <c r="I157" i="2"/>
  <c r="G440" i="40"/>
  <c r="G439" i="40" s="1"/>
  <c r="J166" i="2"/>
  <c r="H451" i="40"/>
  <c r="H450" i="40" s="1"/>
  <c r="I173" i="2"/>
  <c r="G460" i="40"/>
  <c r="G459" i="40" s="1"/>
  <c r="J199" i="2"/>
  <c r="I251" i="2"/>
  <c r="G285" i="40"/>
  <c r="G284" i="40" s="1"/>
  <c r="J322" i="2"/>
  <c r="J336" i="2"/>
  <c r="H151" i="40"/>
  <c r="H150" i="40" s="1"/>
  <c r="J355" i="2"/>
  <c r="J365" i="2"/>
  <c r="H180" i="40"/>
  <c r="H179" i="40" s="1"/>
  <c r="J369" i="2"/>
  <c r="H184" i="40"/>
  <c r="H183" i="40" s="1"/>
  <c r="J375" i="2"/>
  <c r="H192" i="40"/>
  <c r="H191" i="40" s="1"/>
  <c r="G232" i="40"/>
  <c r="G231" i="40" s="1"/>
  <c r="G230" i="40" s="1"/>
  <c r="G229" i="40" s="1"/>
  <c r="I421" i="2"/>
  <c r="G213" i="40"/>
  <c r="G212" i="40" s="1"/>
  <c r="H219" i="40"/>
  <c r="I438" i="2"/>
  <c r="I437" i="2" s="1"/>
  <c r="I436" i="2" s="1"/>
  <c r="I435" i="2" s="1"/>
  <c r="G369" i="40"/>
  <c r="I451" i="2"/>
  <c r="I450" i="2" s="1"/>
  <c r="I449" i="2" s="1"/>
  <c r="I448" i="2" s="1"/>
  <c r="G345" i="40"/>
  <c r="G344" i="40" s="1"/>
  <c r="G343" i="40" s="1"/>
  <c r="G342" i="40" s="1"/>
  <c r="G235" i="40"/>
  <c r="G234" i="40" s="1"/>
  <c r="J576" i="2"/>
  <c r="J590" i="2"/>
  <c r="H123" i="40"/>
  <c r="H122" i="40" s="1"/>
  <c r="J599" i="2"/>
  <c r="J594" i="2" s="1"/>
  <c r="H188" i="40"/>
  <c r="H187" i="40" s="1"/>
  <c r="G216" i="40"/>
  <c r="I608" i="2"/>
  <c r="G225" i="40"/>
  <c r="G224" i="40" s="1"/>
  <c r="G28" i="40"/>
  <c r="G27" i="40" s="1"/>
  <c r="G54" i="40"/>
  <c r="G53" i="40" s="1"/>
  <c r="H78" i="40"/>
  <c r="H77" i="40" s="1"/>
  <c r="H115" i="40"/>
  <c r="G129" i="40"/>
  <c r="G128" i="40" s="1"/>
  <c r="G170" i="40"/>
  <c r="G277" i="40"/>
  <c r="G276" i="40" s="1"/>
  <c r="H455" i="40"/>
  <c r="H454" i="40" s="1"/>
  <c r="J618" i="2"/>
  <c r="G87" i="40"/>
  <c r="G86" i="40" s="1"/>
  <c r="H104" i="40"/>
  <c r="H103" i="40" s="1"/>
  <c r="H102" i="40" s="1"/>
  <c r="I478" i="2"/>
  <c r="I630" i="2"/>
  <c r="I629" i="2" s="1"/>
  <c r="I628" i="2" s="1"/>
  <c r="I627" i="2" s="1"/>
  <c r="I148" i="2"/>
  <c r="G200" i="40"/>
  <c r="G199" i="40" s="1"/>
  <c r="G198" i="40" s="1"/>
  <c r="G153" i="40"/>
  <c r="G152" i="40" s="1"/>
  <c r="G149" i="40"/>
  <c r="G148" i="40" s="1"/>
  <c r="H149" i="40"/>
  <c r="H148" i="40" s="1"/>
  <c r="G136" i="40"/>
  <c r="G16" i="74"/>
  <c r="H382" i="40"/>
  <c r="H381" i="40" s="1"/>
  <c r="H380" i="40" s="1"/>
  <c r="G382" i="40"/>
  <c r="G381" i="40" s="1"/>
  <c r="G380" i="40" s="1"/>
  <c r="G379" i="40" s="1"/>
  <c r="I472" i="2"/>
  <c r="I471" i="2" s="1"/>
  <c r="I582" i="2"/>
  <c r="I641" i="2"/>
  <c r="J456" i="51"/>
  <c r="E90" i="41"/>
  <c r="D90" i="41"/>
  <c r="E68" i="41"/>
  <c r="E67" i="41" s="1"/>
  <c r="D68" i="41"/>
  <c r="D67" i="41" s="1"/>
  <c r="E63" i="41"/>
  <c r="E60" i="41" s="1"/>
  <c r="D63" i="41"/>
  <c r="D60" i="41" s="1"/>
  <c r="E57" i="41"/>
  <c r="D57" i="41"/>
  <c r="E55" i="41"/>
  <c r="D55" i="41"/>
  <c r="E44" i="41"/>
  <c r="E43" i="41" s="1"/>
  <c r="D44" i="41"/>
  <c r="D43" i="41" s="1"/>
  <c r="E33" i="41"/>
  <c r="D33" i="41"/>
  <c r="E41" i="41"/>
  <c r="E40" i="41" s="1"/>
  <c r="D41" i="41"/>
  <c r="D40" i="41" s="1"/>
  <c r="E38" i="41"/>
  <c r="D38" i="41"/>
  <c r="E36" i="41"/>
  <c r="D36" i="41"/>
  <c r="E30" i="41"/>
  <c r="D30" i="41"/>
  <c r="E24" i="41"/>
  <c r="E23" i="41" s="1"/>
  <c r="D24" i="41"/>
  <c r="D23" i="41" s="1"/>
  <c r="E16" i="41"/>
  <c r="D16" i="41"/>
  <c r="C33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I316" i="2" l="1"/>
  <c r="I315" i="2" s="1"/>
  <c r="G428" i="40"/>
  <c r="G387" i="40"/>
  <c r="H430" i="40"/>
  <c r="H429" i="40" s="1"/>
  <c r="H428" i="40" s="1"/>
  <c r="I90" i="2"/>
  <c r="I89" i="2" s="1"/>
  <c r="I88" i="2" s="1"/>
  <c r="J90" i="2"/>
  <c r="J89" i="2" s="1"/>
  <c r="J88" i="2" s="1"/>
  <c r="H387" i="40"/>
  <c r="H386" i="40" s="1"/>
  <c r="G327" i="40"/>
  <c r="G326" i="40" s="1"/>
  <c r="G325" i="40" s="1"/>
  <c r="H327" i="40"/>
  <c r="H326" i="40" s="1"/>
  <c r="H325" i="40" s="1"/>
  <c r="J224" i="2"/>
  <c r="J223" i="2" s="1"/>
  <c r="J222" i="2" s="1"/>
  <c r="J605" i="51"/>
  <c r="J604" i="51" s="1"/>
  <c r="K605" i="51"/>
  <c r="K604" i="51" s="1"/>
  <c r="E54" i="41"/>
  <c r="E51" i="41" s="1"/>
  <c r="J316" i="2"/>
  <c r="J315" i="2" s="1"/>
  <c r="I224" i="2"/>
  <c r="I223" i="2" s="1"/>
  <c r="I222" i="2" s="1"/>
  <c r="H71" i="40"/>
  <c r="H70" i="40" s="1"/>
  <c r="G71" i="40"/>
  <c r="G70" i="40" s="1"/>
  <c r="I613" i="2"/>
  <c r="I612" i="2" s="1"/>
  <c r="I611" i="2" s="1"/>
  <c r="I610" i="2" s="1"/>
  <c r="J613" i="2"/>
  <c r="J612" i="2" s="1"/>
  <c r="J611" i="2" s="1"/>
  <c r="J610" i="2" s="1"/>
  <c r="J34" i="2"/>
  <c r="J649" i="2"/>
  <c r="J648" i="2" s="1"/>
  <c r="I30" i="2"/>
  <c r="G386" i="40"/>
  <c r="G378" i="40" s="1"/>
  <c r="J500" i="2"/>
  <c r="J499" i="2" s="1"/>
  <c r="I500" i="2"/>
  <c r="I499" i="2" s="1"/>
  <c r="I518" i="2"/>
  <c r="D29" i="41"/>
  <c r="E29" i="41"/>
  <c r="J147" i="2"/>
  <c r="J146" i="2" s="1"/>
  <c r="J145" i="2" s="1"/>
  <c r="I147" i="2"/>
  <c r="I146" i="2" s="1"/>
  <c r="I145" i="2" s="1"/>
  <c r="H38" i="40"/>
  <c r="G38" i="40"/>
  <c r="G20" i="40"/>
  <c r="G19" i="40" s="1"/>
  <c r="H20" i="40"/>
  <c r="H19" i="40" s="1"/>
  <c r="J518" i="2"/>
  <c r="K637" i="51"/>
  <c r="J637" i="51"/>
  <c r="K512" i="51"/>
  <c r="K511" i="51" s="1"/>
  <c r="J512" i="51"/>
  <c r="J511" i="51" s="1"/>
  <c r="J485" i="51" s="1"/>
  <c r="F23" i="42"/>
  <c r="F16" i="42" s="1"/>
  <c r="F40" i="42" s="1"/>
  <c r="E23" i="42"/>
  <c r="E16" i="42" s="1"/>
  <c r="E40" i="42" s="1"/>
  <c r="H130" i="40"/>
  <c r="K680" i="51"/>
  <c r="K679" i="51" s="1"/>
  <c r="K678" i="51" s="1"/>
  <c r="K677" i="51" s="1"/>
  <c r="K421" i="51"/>
  <c r="K420" i="51" s="1"/>
  <c r="G107" i="40"/>
  <c r="H107" i="40"/>
  <c r="H106" i="40" s="1"/>
  <c r="I291" i="2"/>
  <c r="I290" i="2" s="1"/>
  <c r="I289" i="2" s="1"/>
  <c r="I288" i="2" s="1"/>
  <c r="J291" i="2"/>
  <c r="J290" i="2" s="1"/>
  <c r="J289" i="2" s="1"/>
  <c r="J288" i="2" s="1"/>
  <c r="J96" i="2"/>
  <c r="J587" i="2"/>
  <c r="G209" i="40"/>
  <c r="G208" i="40" s="1"/>
  <c r="J602" i="2"/>
  <c r="J601" i="2" s="1"/>
  <c r="H209" i="40"/>
  <c r="H208" i="40" s="1"/>
  <c r="J680" i="51"/>
  <c r="J679" i="51" s="1"/>
  <c r="J678" i="51" s="1"/>
  <c r="J677" i="51" s="1"/>
  <c r="I602" i="2"/>
  <c r="I601" i="2" s="1"/>
  <c r="G471" i="40"/>
  <c r="G470" i="40" s="1"/>
  <c r="J195" i="2"/>
  <c r="J194" i="2" s="1"/>
  <c r="J193" i="2" s="1"/>
  <c r="J192" i="2" s="1"/>
  <c r="J185" i="2" s="1"/>
  <c r="J246" i="2"/>
  <c r="J245" i="2" s="1"/>
  <c r="J244" i="2" s="1"/>
  <c r="J233" i="2" s="1"/>
  <c r="H379" i="40"/>
  <c r="G438" i="40"/>
  <c r="G437" i="40" s="1"/>
  <c r="H400" i="40"/>
  <c r="G341" i="40"/>
  <c r="H95" i="40"/>
  <c r="H94" i="40" s="1"/>
  <c r="I57" i="2"/>
  <c r="I56" i="2" s="1"/>
  <c r="I55" i="2" s="1"/>
  <c r="G52" i="40"/>
  <c r="H263" i="40"/>
  <c r="H262" i="40" s="1"/>
  <c r="J126" i="2"/>
  <c r="G301" i="40"/>
  <c r="G300" i="40" s="1"/>
  <c r="G289" i="40" s="1"/>
  <c r="G233" i="40"/>
  <c r="H245" i="40"/>
  <c r="H244" i="40" s="1"/>
  <c r="H243" i="40" s="1"/>
  <c r="J272" i="2"/>
  <c r="J271" i="2" s="1"/>
  <c r="J266" i="2" s="1"/>
  <c r="J265" i="2" s="1"/>
  <c r="J258" i="2" s="1"/>
  <c r="I195" i="2"/>
  <c r="I194" i="2" s="1"/>
  <c r="I193" i="2" s="1"/>
  <c r="I192" i="2" s="1"/>
  <c r="I185" i="2" s="1"/>
  <c r="I165" i="2"/>
  <c r="I164" i="2" s="1"/>
  <c r="I586" i="2"/>
  <c r="J165" i="2"/>
  <c r="J164" i="2" s="1"/>
  <c r="I418" i="2"/>
  <c r="I417" i="2" s="1"/>
  <c r="G245" i="40"/>
  <c r="G244" i="40" s="1"/>
  <c r="G243" i="40" s="1"/>
  <c r="G271" i="40"/>
  <c r="G270" i="40" s="1"/>
  <c r="G62" i="40"/>
  <c r="G61" i="40" s="1"/>
  <c r="J477" i="2"/>
  <c r="J476" i="2" s="1"/>
  <c r="I660" i="2"/>
  <c r="H233" i="40"/>
  <c r="G169" i="40"/>
  <c r="G130" i="40" s="1"/>
  <c r="J572" i="2"/>
  <c r="J571" i="2" s="1"/>
  <c r="J570" i="2" s="1"/>
  <c r="G95" i="40"/>
  <c r="G94" i="40" s="1"/>
  <c r="I272" i="2"/>
  <c r="I271" i="2" s="1"/>
  <c r="I266" i="2" s="1"/>
  <c r="I265" i="2" s="1"/>
  <c r="I258" i="2" s="1"/>
  <c r="H271" i="40"/>
  <c r="H270" i="40" s="1"/>
  <c r="H62" i="40"/>
  <c r="H61" i="40" s="1"/>
  <c r="I178" i="2"/>
  <c r="I177" i="2" s="1"/>
  <c r="H438" i="40"/>
  <c r="H437" i="40" s="1"/>
  <c r="I246" i="2"/>
  <c r="I245" i="2" s="1"/>
  <c r="I244" i="2" s="1"/>
  <c r="I233" i="2" s="1"/>
  <c r="I572" i="2"/>
  <c r="I571" i="2" s="1"/>
  <c r="I570" i="2" s="1"/>
  <c r="I156" i="2"/>
  <c r="I155" i="2" s="1"/>
  <c r="G447" i="40"/>
  <c r="G446" i="40" s="1"/>
  <c r="I34" i="2"/>
  <c r="J156" i="2"/>
  <c r="J155" i="2" s="1"/>
  <c r="J421" i="51"/>
  <c r="J420" i="51" s="1"/>
  <c r="H447" i="40"/>
  <c r="H446" i="40" s="1"/>
  <c r="I465" i="2"/>
  <c r="I460" i="2" s="1"/>
  <c r="I477" i="2"/>
  <c r="I476" i="2" s="1"/>
  <c r="G263" i="40"/>
  <c r="G262" i="40" s="1"/>
  <c r="H301" i="40"/>
  <c r="H300" i="40" s="1"/>
  <c r="H289" i="40" s="1"/>
  <c r="H315" i="40"/>
  <c r="J418" i="2"/>
  <c r="J417" i="2" s="1"/>
  <c r="H471" i="40"/>
  <c r="H470" i="40" s="1"/>
  <c r="H348" i="40"/>
  <c r="H347" i="40" s="1"/>
  <c r="H341" i="40" s="1"/>
  <c r="I96" i="2"/>
  <c r="H355" i="40"/>
  <c r="H354" i="40" s="1"/>
  <c r="H353" i="40" s="1"/>
  <c r="J465" i="2"/>
  <c r="J460" i="2" s="1"/>
  <c r="G367" i="40"/>
  <c r="G366" i="40" s="1"/>
  <c r="G365" i="40" s="1"/>
  <c r="G353" i="40" s="1"/>
  <c r="D54" i="41"/>
  <c r="D51" i="41" s="1"/>
  <c r="E15" i="41" l="1"/>
  <c r="G106" i="40"/>
  <c r="G105" i="40" s="1"/>
  <c r="K485" i="51"/>
  <c r="K469" i="51" s="1"/>
  <c r="K14" i="51" s="1"/>
  <c r="I77" i="2"/>
  <c r="J77" i="2"/>
  <c r="I409" i="2"/>
  <c r="I406" i="2" s="1"/>
  <c r="J409" i="2"/>
  <c r="J406" i="2" s="1"/>
  <c r="I215" i="2"/>
  <c r="I29" i="2"/>
  <c r="I28" i="2" s="1"/>
  <c r="J29" i="2"/>
  <c r="J28" i="2" s="1"/>
  <c r="D15" i="41"/>
  <c r="J469" i="51"/>
  <c r="J14" i="51" s="1"/>
  <c r="I441" i="2"/>
  <c r="I475" i="2"/>
  <c r="I454" i="2" s="1"/>
  <c r="J441" i="2"/>
  <c r="J475" i="2"/>
  <c r="J454" i="2" s="1"/>
  <c r="I314" i="2"/>
  <c r="I313" i="2" s="1"/>
  <c r="H105" i="40"/>
  <c r="J314" i="2"/>
  <c r="J313" i="2" s="1"/>
  <c r="I585" i="2"/>
  <c r="I569" i="2" s="1"/>
  <c r="H378" i="40"/>
  <c r="G418" i="40"/>
  <c r="H261" i="40"/>
  <c r="G60" i="40"/>
  <c r="G261" i="40"/>
  <c r="J115" i="2"/>
  <c r="J215" i="2"/>
  <c r="I115" i="2"/>
  <c r="J586" i="2"/>
  <c r="J585" i="2" s="1"/>
  <c r="H60" i="40"/>
  <c r="H418" i="40"/>
  <c r="C38" i="41"/>
  <c r="J16" i="2" l="1"/>
  <c r="I16" i="2"/>
  <c r="I640" i="2"/>
  <c r="I639" i="2" s="1"/>
  <c r="I287" i="2"/>
  <c r="J287" i="2"/>
  <c r="J640" i="2" s="1"/>
  <c r="J639" i="2" s="1"/>
  <c r="J569" i="2"/>
  <c r="F42" i="40"/>
  <c r="F41" i="40"/>
  <c r="F40" i="40"/>
  <c r="F24" i="40"/>
  <c r="F23" i="40"/>
  <c r="F22" i="40"/>
  <c r="H607" i="2"/>
  <c r="F218" i="40" s="1"/>
  <c r="I699" i="51"/>
  <c r="I638" i="2" l="1"/>
  <c r="I637" i="2" s="1"/>
  <c r="I562" i="2" s="1"/>
  <c r="J638" i="2"/>
  <c r="J637" i="2" s="1"/>
  <c r="J562" i="2" s="1"/>
  <c r="H519" i="2"/>
  <c r="F39" i="40"/>
  <c r="F21" i="40"/>
  <c r="H501" i="2"/>
  <c r="H440" i="2"/>
  <c r="F369" i="40" s="1"/>
  <c r="H426" i="2"/>
  <c r="F222" i="40" s="1"/>
  <c r="H425" i="2"/>
  <c r="H424" i="2"/>
  <c r="H422" i="2"/>
  <c r="H421" i="2" s="1"/>
  <c r="H420" i="2"/>
  <c r="H419" i="2" s="1"/>
  <c r="I634" i="51"/>
  <c r="F211" i="40" l="1"/>
  <c r="F210" i="40" s="1"/>
  <c r="F213" i="40"/>
  <c r="F212" i="40" s="1"/>
  <c r="I615" i="51"/>
  <c r="I617" i="51"/>
  <c r="H381" i="2"/>
  <c r="H380" i="2" s="1"/>
  <c r="I578" i="51"/>
  <c r="H307" i="2"/>
  <c r="F129" i="40" s="1"/>
  <c r="I504" i="51"/>
  <c r="H321" i="2"/>
  <c r="H320" i="2" s="1"/>
  <c r="H319" i="2"/>
  <c r="F133" i="40" s="1"/>
  <c r="H318" i="2"/>
  <c r="F132" i="40" s="1"/>
  <c r="I518" i="51"/>
  <c r="I515" i="51"/>
  <c r="H296" i="2"/>
  <c r="F112" i="40" s="1"/>
  <c r="F111" i="40" s="1"/>
  <c r="H294" i="2"/>
  <c r="F110" i="40" s="1"/>
  <c r="H293" i="2"/>
  <c r="F109" i="40" s="1"/>
  <c r="I493" i="51"/>
  <c r="I490" i="51"/>
  <c r="F197" i="40" l="1"/>
  <c r="F196" i="40" s="1"/>
  <c r="H306" i="2"/>
  <c r="F131" i="40"/>
  <c r="H317" i="2"/>
  <c r="F135" i="40"/>
  <c r="F134" i="40" s="1"/>
  <c r="H292" i="2"/>
  <c r="H295" i="2"/>
  <c r="F108" i="40"/>
  <c r="H152" i="2"/>
  <c r="F394" i="40" s="1"/>
  <c r="H151" i="2"/>
  <c r="I443" i="51"/>
  <c r="I442" i="51" s="1"/>
  <c r="I441" i="51" s="1"/>
  <c r="F393" i="40" l="1"/>
  <c r="F392" i="40" s="1"/>
  <c r="H150" i="2"/>
  <c r="H54" i="2" l="1"/>
  <c r="F320" i="40" s="1"/>
  <c r="F221" i="40" l="1"/>
  <c r="F220" i="40"/>
  <c r="H427" i="2"/>
  <c r="H423" i="2" s="1"/>
  <c r="I619" i="51"/>
  <c r="C93" i="41" l="1"/>
  <c r="H525" i="2" l="1"/>
  <c r="F44" i="40"/>
  <c r="F43" i="40" s="1"/>
  <c r="H243" i="2" l="1"/>
  <c r="H626" i="2" l="1"/>
  <c r="H625" i="2" s="1"/>
  <c r="H624" i="2" s="1"/>
  <c r="F104" i="40" l="1"/>
  <c r="F103" i="40" s="1"/>
  <c r="F102" i="40" s="1"/>
  <c r="H439" i="2" l="1"/>
  <c r="H438" i="2" s="1"/>
  <c r="F299" i="40" l="1"/>
  <c r="F294" i="40"/>
  <c r="H379" i="2"/>
  <c r="F195" i="40" s="1"/>
  <c r="H490" i="2"/>
  <c r="H489" i="2" s="1"/>
  <c r="H488" i="2" s="1"/>
  <c r="H487" i="2" s="1"/>
  <c r="H486" i="2" s="1"/>
  <c r="I670" i="51"/>
  <c r="I669" i="51" s="1"/>
  <c r="I668" i="51" s="1"/>
  <c r="I667" i="51" s="1"/>
  <c r="I575" i="51" l="1"/>
  <c r="H279" i="2"/>
  <c r="F288" i="40" s="1"/>
  <c r="H158" i="2" l="1"/>
  <c r="H157" i="2" s="1"/>
  <c r="F440" i="40" l="1"/>
  <c r="C68" i="41"/>
  <c r="C36" i="41"/>
  <c r="H278" i="2" l="1"/>
  <c r="H277" i="2" s="1"/>
  <c r="H204" i="2"/>
  <c r="F363" i="40" s="1"/>
  <c r="C63" i="41"/>
  <c r="C60" i="41" s="1"/>
  <c r="H203" i="2" l="1"/>
  <c r="F287" i="40"/>
  <c r="F286" i="40" s="1"/>
  <c r="H274" i="2"/>
  <c r="F273" i="40" s="1"/>
  <c r="F272" i="40" s="1"/>
  <c r="H273" i="2" l="1"/>
  <c r="C114" i="41" l="1"/>
  <c r="C90" i="41" l="1"/>
  <c r="H169" i="2" l="1"/>
  <c r="F455" i="40" s="1"/>
  <c r="F454" i="40" s="1"/>
  <c r="H168" i="2" l="1"/>
  <c r="I614" i="51"/>
  <c r="H276" i="2" l="1"/>
  <c r="H275" i="2" s="1"/>
  <c r="H272" i="2" s="1"/>
  <c r="H271" i="2" l="1"/>
  <c r="F279" i="40"/>
  <c r="F278" i="40" s="1"/>
  <c r="G31" i="74"/>
  <c r="F31" i="74"/>
  <c r="G28" i="74" l="1"/>
  <c r="F28" i="74"/>
  <c r="G21" i="74"/>
  <c r="F21" i="74"/>
  <c r="G18" i="74"/>
  <c r="F18" i="74"/>
  <c r="G17" i="74" l="1"/>
  <c r="F17" i="74"/>
  <c r="H366" i="2" l="1"/>
  <c r="H365" i="2" s="1"/>
  <c r="H364" i="2"/>
  <c r="F178" i="40" s="1"/>
  <c r="F177" i="40" s="1"/>
  <c r="H337" i="2"/>
  <c r="F151" i="40" s="1"/>
  <c r="F150" i="40" s="1"/>
  <c r="C86" i="41"/>
  <c r="I563" i="51"/>
  <c r="I561" i="51"/>
  <c r="I534" i="51"/>
  <c r="H363" i="2" l="1"/>
  <c r="H336" i="2"/>
  <c r="F180" i="40"/>
  <c r="F179" i="40" s="1"/>
  <c r="H335" i="2"/>
  <c r="I532" i="51"/>
  <c r="C85" i="41"/>
  <c r="C81" i="41"/>
  <c r="C67" i="41" s="1"/>
  <c r="H334" i="2" l="1"/>
  <c r="F149" i="40"/>
  <c r="F148" i="40" s="1"/>
  <c r="D30" i="42" l="1"/>
  <c r="H333" i="2" l="1"/>
  <c r="H331" i="2"/>
  <c r="H329" i="2"/>
  <c r="H350" i="2" l="1"/>
  <c r="H349" i="2" s="1"/>
  <c r="I547" i="51"/>
  <c r="F164" i="40" l="1"/>
  <c r="F163" i="40" s="1"/>
  <c r="H408" i="2"/>
  <c r="H609" i="2"/>
  <c r="H608" i="2" s="1"/>
  <c r="I702" i="51"/>
  <c r="H593" i="2"/>
  <c r="H592" i="2" s="1"/>
  <c r="I686" i="51"/>
  <c r="H474" i="2"/>
  <c r="H485" i="2"/>
  <c r="F309" i="40" s="1"/>
  <c r="I664" i="51"/>
  <c r="I661" i="51"/>
  <c r="H434" i="2"/>
  <c r="H433" i="2" s="1"/>
  <c r="H432" i="2" s="1"/>
  <c r="H431" i="2" s="1"/>
  <c r="I629" i="51"/>
  <c r="I628" i="51" s="1"/>
  <c r="I627" i="51" s="1"/>
  <c r="H405" i="2"/>
  <c r="F413" i="40" s="1"/>
  <c r="F412" i="40" s="1"/>
  <c r="F411" i="40" s="1"/>
  <c r="F410" i="40" s="1"/>
  <c r="I602" i="51"/>
  <c r="I601" i="51" s="1"/>
  <c r="I600" i="51" s="1"/>
  <c r="I599" i="51" s="1"/>
  <c r="I660" i="51" l="1"/>
  <c r="H407" i="2"/>
  <c r="F225" i="40"/>
  <c r="F224" i="40" s="1"/>
  <c r="H404" i="2"/>
  <c r="H403" i="2" s="1"/>
  <c r="H402" i="2" s="1"/>
  <c r="H401" i="2" s="1"/>
  <c r="H362" i="2" l="1"/>
  <c r="F176" i="40" s="1"/>
  <c r="I558" i="51"/>
  <c r="H618" i="2"/>
  <c r="H616" i="2"/>
  <c r="F66" i="40" l="1"/>
  <c r="F89" i="40"/>
  <c r="F88" i="40" s="1"/>
  <c r="F87" i="40"/>
  <c r="F86" i="40" s="1"/>
  <c r="H184" i="2" l="1"/>
  <c r="F477" i="40" s="1"/>
  <c r="H163" i="2"/>
  <c r="F445" i="40" s="1"/>
  <c r="F444" i="40" s="1"/>
  <c r="H161" i="2"/>
  <c r="H183" i="2" l="1"/>
  <c r="H162" i="2"/>
  <c r="H672" i="2" l="1"/>
  <c r="E32" i="74" s="1"/>
  <c r="E31" i="74" s="1"/>
  <c r="F385" i="40" l="1"/>
  <c r="F436" i="40" l="1"/>
  <c r="F435" i="40"/>
  <c r="F434" i="40" l="1"/>
  <c r="F433" i="40" s="1"/>
  <c r="H102" i="2"/>
  <c r="H101" i="2" s="1"/>
  <c r="C30" i="41"/>
  <c r="C29" i="41" s="1"/>
  <c r="C44" i="41"/>
  <c r="C43" i="41" s="1"/>
  <c r="C57" i="41"/>
  <c r="C55" i="41"/>
  <c r="H384" i="2" l="1"/>
  <c r="F200" i="40" s="1"/>
  <c r="F199" i="40" s="1"/>
  <c r="F198" i="40" s="1"/>
  <c r="I581" i="51"/>
  <c r="I580" i="51" s="1"/>
  <c r="H428" i="2" l="1"/>
  <c r="H418" i="2" s="1"/>
  <c r="H383" i="2"/>
  <c r="H382" i="2" s="1"/>
  <c r="F227" i="40"/>
  <c r="F226" i="40" s="1"/>
  <c r="H464" i="2" l="1"/>
  <c r="H463" i="2" s="1"/>
  <c r="H462" i="2" s="1"/>
  <c r="H461" i="2" s="1"/>
  <c r="I646" i="51"/>
  <c r="I645" i="51" s="1"/>
  <c r="I644" i="51" s="1"/>
  <c r="H43" i="2"/>
  <c r="F250" i="40" s="1"/>
  <c r="H538" i="2"/>
  <c r="H537" i="2" s="1"/>
  <c r="H536" i="2" s="1"/>
  <c r="H535" i="2" s="1"/>
  <c r="H252" i="2" l="1"/>
  <c r="H251" i="2" s="1"/>
  <c r="F285" i="40" l="1"/>
  <c r="F284" i="40" s="1"/>
  <c r="H359" i="2" l="1"/>
  <c r="H358" i="2" s="1"/>
  <c r="H330" i="2"/>
  <c r="F173" i="40" l="1"/>
  <c r="F172" i="40" s="1"/>
  <c r="F145" i="40"/>
  <c r="F144" i="40" s="1"/>
  <c r="I556" i="51"/>
  <c r="I528" i="51"/>
  <c r="H378" i="2" l="1"/>
  <c r="F194" i="40" l="1"/>
  <c r="F193" i="40" s="1"/>
  <c r="H377" i="2"/>
  <c r="H32" i="2" l="1"/>
  <c r="H31" i="2" s="1"/>
  <c r="H543" i="2"/>
  <c r="H542" i="2" s="1"/>
  <c r="H541" i="2" s="1"/>
  <c r="H540" i="2" s="1"/>
  <c r="H30" i="2" l="1"/>
  <c r="F93" i="40"/>
  <c r="H144" i="2" l="1"/>
  <c r="F332" i="40" l="1"/>
  <c r="F331" i="40" s="1"/>
  <c r="E29" i="74"/>
  <c r="H76" i="2" l="1"/>
  <c r="H75" i="2" s="1"/>
  <c r="H74" i="2" s="1"/>
  <c r="H73" i="2" s="1"/>
  <c r="H72" i="2" s="1"/>
  <c r="H172" i="2"/>
  <c r="F453" i="40" l="1"/>
  <c r="H374" i="2"/>
  <c r="I571" i="51"/>
  <c r="H373" i="2" l="1"/>
  <c r="F190" i="40"/>
  <c r="H600" i="2" l="1"/>
  <c r="F188" i="40" s="1"/>
  <c r="I693" i="51"/>
  <c r="I525" i="51"/>
  <c r="F143" i="40"/>
  <c r="H507" i="2" l="1"/>
  <c r="F28" i="40"/>
  <c r="F27" i="40" s="1"/>
  <c r="H599" i="2"/>
  <c r="F187" i="40"/>
  <c r="F255" i="40" l="1"/>
  <c r="F242" i="40" l="1"/>
  <c r="H301" i="2" l="1"/>
  <c r="F119" i="40" s="1"/>
  <c r="H257" i="2"/>
  <c r="F408" i="40" s="1"/>
  <c r="H376" i="2"/>
  <c r="F192" i="40" s="1"/>
  <c r="H666" i="2"/>
  <c r="F69" i="40"/>
  <c r="H631" i="2"/>
  <c r="F114" i="40" s="1"/>
  <c r="F113" i="40" s="1"/>
  <c r="H623" i="2"/>
  <c r="F99" i="40" s="1"/>
  <c r="H636" i="2"/>
  <c r="F277" i="40" s="1"/>
  <c r="H606" i="2"/>
  <c r="H604" i="2"/>
  <c r="F215" i="40" s="1"/>
  <c r="H598" i="2"/>
  <c r="H596" i="2"/>
  <c r="H591" i="2"/>
  <c r="F123" i="40" s="1"/>
  <c r="H589" i="2"/>
  <c r="F121" i="40" s="1"/>
  <c r="F85" i="40"/>
  <c r="F84" i="40"/>
  <c r="F82" i="40"/>
  <c r="F81" i="40"/>
  <c r="F79" i="40"/>
  <c r="F78" i="40"/>
  <c r="F76" i="40"/>
  <c r="F75" i="40"/>
  <c r="F73" i="40"/>
  <c r="F91" i="40"/>
  <c r="H561" i="2"/>
  <c r="F449" i="40" s="1"/>
  <c r="F404" i="40"/>
  <c r="F51" i="40"/>
  <c r="F48" i="40"/>
  <c r="F47" i="40" s="1"/>
  <c r="F36" i="40"/>
  <c r="F33" i="40"/>
  <c r="F30" i="40"/>
  <c r="F29" i="40" s="1"/>
  <c r="H495" i="2"/>
  <c r="H473" i="2"/>
  <c r="F241" i="40" s="1"/>
  <c r="H470" i="2"/>
  <c r="F238" i="40" s="1"/>
  <c r="H469" i="2"/>
  <c r="F237" i="40" s="1"/>
  <c r="H468" i="2"/>
  <c r="H459" i="2"/>
  <c r="F306" i="40"/>
  <c r="F305" i="40"/>
  <c r="F303" i="40"/>
  <c r="H400" i="2"/>
  <c r="H395" i="2"/>
  <c r="F232" i="40" s="1"/>
  <c r="H372" i="2"/>
  <c r="F186" i="40" s="1"/>
  <c r="H371" i="2"/>
  <c r="F185" i="40" s="1"/>
  <c r="H370" i="2"/>
  <c r="F184" i="40" s="1"/>
  <c r="H361" i="2"/>
  <c r="H357" i="2"/>
  <c r="H356" i="2"/>
  <c r="F170" i="40" s="1"/>
  <c r="H339" i="2"/>
  <c r="F147" i="40"/>
  <c r="H328" i="2"/>
  <c r="H327" i="2" s="1"/>
  <c r="H324" i="2"/>
  <c r="F138" i="40" s="1"/>
  <c r="H323" i="2"/>
  <c r="F137" i="40" s="1"/>
  <c r="H312" i="2"/>
  <c r="H305" i="2"/>
  <c r="F127" i="40" s="1"/>
  <c r="H304" i="2"/>
  <c r="F126" i="40" s="1"/>
  <c r="H303" i="2"/>
  <c r="F125" i="40" s="1"/>
  <c r="H299" i="2"/>
  <c r="F117" i="40" s="1"/>
  <c r="H298" i="2"/>
  <c r="F116" i="40" s="1"/>
  <c r="H270" i="2"/>
  <c r="H264" i="2"/>
  <c r="H250" i="2"/>
  <c r="E25" i="74" s="1"/>
  <c r="H248" i="2"/>
  <c r="E24" i="74" s="1"/>
  <c r="H238" i="2"/>
  <c r="H232" i="2"/>
  <c r="F340" i="40" s="1"/>
  <c r="H228" i="2"/>
  <c r="H226" i="2" s="1"/>
  <c r="H225" i="2" s="1"/>
  <c r="H221" i="2"/>
  <c r="F336" i="40" s="1"/>
  <c r="H208" i="2"/>
  <c r="F373" i="40" s="1"/>
  <c r="H202" i="2"/>
  <c r="F362" i="40" s="1"/>
  <c r="H201" i="2"/>
  <c r="F361" i="40" s="1"/>
  <c r="H200" i="2"/>
  <c r="F360" i="40" s="1"/>
  <c r="H182" i="2"/>
  <c r="F475" i="40" s="1"/>
  <c r="H181" i="2"/>
  <c r="F474" i="40" s="1"/>
  <c r="H180" i="2"/>
  <c r="F473" i="40" s="1"/>
  <c r="F345" i="40" l="1"/>
  <c r="F344" i="40" s="1"/>
  <c r="H451" i="2"/>
  <c r="F153" i="40"/>
  <c r="F152" i="40" s="1"/>
  <c r="H338" i="2"/>
  <c r="F236" i="40"/>
  <c r="F235" i="40" s="1"/>
  <c r="F234" i="40" s="1"/>
  <c r="H467" i="2"/>
  <c r="H466" i="2" s="1"/>
  <c r="F50" i="40"/>
  <c r="F49" i="40" s="1"/>
  <c r="H529" i="2"/>
  <c r="H518" i="2" s="1"/>
  <c r="H517" i="2" s="1"/>
  <c r="F32" i="40"/>
  <c r="F31" i="40" s="1"/>
  <c r="F20" i="40" s="1"/>
  <c r="H511" i="2"/>
  <c r="H500" i="2" s="1"/>
  <c r="F217" i="40"/>
  <c r="F216" i="40" s="1"/>
  <c r="H605" i="2"/>
  <c r="F223" i="40"/>
  <c r="F219" i="40" s="1"/>
  <c r="G15" i="74"/>
  <c r="G14" i="74" s="1"/>
  <c r="G13" i="74" s="1"/>
  <c r="F15" i="74"/>
  <c r="F14" i="74" s="1"/>
  <c r="F13" i="74" s="1"/>
  <c r="F265" i="40"/>
  <c r="E26" i="74"/>
  <c r="F382" i="40"/>
  <c r="E16" i="74"/>
  <c r="E15" i="74" s="1"/>
  <c r="E14" i="74" s="1"/>
  <c r="F267" i="40"/>
  <c r="E27" i="74"/>
  <c r="F54" i="40"/>
  <c r="E20" i="74"/>
  <c r="F330" i="40"/>
  <c r="F328" i="40" s="1"/>
  <c r="F327" i="40" s="1"/>
  <c r="E30" i="74"/>
  <c r="E28" i="74" s="1"/>
  <c r="F298" i="40"/>
  <c r="F297" i="40" s="1"/>
  <c r="H657" i="2"/>
  <c r="F293" i="40"/>
  <c r="F292" i="40" s="1"/>
  <c r="H445" i="2"/>
  <c r="F308" i="40"/>
  <c r="F307" i="40" s="1"/>
  <c r="H483" i="2"/>
  <c r="F175" i="40"/>
  <c r="F174" i="40" s="1"/>
  <c r="H360" i="2"/>
  <c r="F275" i="40"/>
  <c r="F274" i="40" s="1"/>
  <c r="H247" i="2"/>
  <c r="F281" i="40"/>
  <c r="F280" i="40" s="1"/>
  <c r="H249" i="2"/>
  <c r="F171" i="40"/>
  <c r="F142" i="40"/>
  <c r="F141" i="40" s="1"/>
  <c r="F458" i="40"/>
  <c r="H171" i="2"/>
  <c r="F457" i="40" s="1"/>
  <c r="H174" i="2"/>
  <c r="F460" i="40" s="1"/>
  <c r="H176" i="2"/>
  <c r="F462" i="40" s="1"/>
  <c r="H167" i="2"/>
  <c r="F451" i="40" s="1"/>
  <c r="F443" i="40"/>
  <c r="H160" i="2"/>
  <c r="F442" i="40" s="1"/>
  <c r="H139" i="2"/>
  <c r="F324" i="40" s="1"/>
  <c r="H134" i="2"/>
  <c r="H130" i="2"/>
  <c r="H125" i="2"/>
  <c r="F247" i="40" s="1"/>
  <c r="H114" i="2"/>
  <c r="F469" i="40" s="1"/>
  <c r="H95" i="2"/>
  <c r="F399" i="40" s="1"/>
  <c r="H94" i="2"/>
  <c r="F398" i="40" s="1"/>
  <c r="H87" i="2"/>
  <c r="F368" i="40" s="1"/>
  <c r="F367" i="40" s="1"/>
  <c r="H71" i="2"/>
  <c r="F427" i="40" s="1"/>
  <c r="H70" i="2"/>
  <c r="F426" i="40" s="1"/>
  <c r="H66" i="2"/>
  <c r="F417" i="40" s="1"/>
  <c r="H61" i="2"/>
  <c r="F352" i="40" s="1"/>
  <c r="H59" i="2"/>
  <c r="F350" i="40" s="1"/>
  <c r="F349" i="40" s="1"/>
  <c r="H53" i="2"/>
  <c r="H48" i="2"/>
  <c r="F314" i="40" s="1"/>
  <c r="H42" i="2"/>
  <c r="H37" i="2"/>
  <c r="F101" i="40" s="1"/>
  <c r="H651" i="2"/>
  <c r="F97" i="40" s="1"/>
  <c r="F431" i="40"/>
  <c r="F430" i="40" s="1"/>
  <c r="F422" i="40"/>
  <c r="F38" i="40" l="1"/>
  <c r="F319" i="40"/>
  <c r="F318" i="40" s="1"/>
  <c r="H52" i="2"/>
  <c r="F269" i="40"/>
  <c r="E22" i="74"/>
  <c r="F283" i="40"/>
  <c r="E23" i="74"/>
  <c r="F56" i="40"/>
  <c r="E19" i="74"/>
  <c r="E18" i="74" s="1"/>
  <c r="F249" i="40"/>
  <c r="F248" i="40" s="1"/>
  <c r="H41" i="2"/>
  <c r="H246" i="2"/>
  <c r="E21" i="74" l="1"/>
  <c r="E17" i="74" s="1"/>
  <c r="E13" i="74" s="1"/>
  <c r="F476" i="40" l="1"/>
  <c r="F472" i="40"/>
  <c r="F468" i="40"/>
  <c r="F467" i="40" s="1"/>
  <c r="F456" i="40"/>
  <c r="F459" i="40"/>
  <c r="F461" i="40"/>
  <c r="F452" i="40"/>
  <c r="F450" i="40"/>
  <c r="F448" i="40"/>
  <c r="F441" i="40"/>
  <c r="F429" i="40"/>
  <c r="F428" i="40" s="1"/>
  <c r="F425" i="40"/>
  <c r="F424" i="40" s="1"/>
  <c r="F423" i="40" s="1"/>
  <c r="F421" i="40"/>
  <c r="F420" i="40" s="1"/>
  <c r="F419" i="40" s="1"/>
  <c r="F416" i="40"/>
  <c r="F415" i="40" s="1"/>
  <c r="F414" i="40" s="1"/>
  <c r="F409" i="40" s="1"/>
  <c r="F407" i="40"/>
  <c r="F406" i="40" s="1"/>
  <c r="F403" i="40"/>
  <c r="F402" i="40" s="1"/>
  <c r="F397" i="40"/>
  <c r="F384" i="40"/>
  <c r="F383" i="40" s="1"/>
  <c r="F381" i="40"/>
  <c r="F380" i="40" s="1"/>
  <c r="F372" i="40"/>
  <c r="F371" i="40" s="1"/>
  <c r="F370" i="40" s="1"/>
  <c r="F366" i="40"/>
  <c r="F359" i="40"/>
  <c r="F355" i="40" s="1"/>
  <c r="F351" i="40"/>
  <c r="F343" i="40"/>
  <c r="F335" i="40"/>
  <c r="F334" i="40" s="1"/>
  <c r="F333" i="40" s="1"/>
  <c r="F323" i="40"/>
  <c r="F322" i="40" s="1"/>
  <c r="F321" i="40" s="1"/>
  <c r="F317" i="40"/>
  <c r="F316" i="40" s="1"/>
  <c r="F313" i="40"/>
  <c r="F312" i="40" s="1"/>
  <c r="F311" i="40" s="1"/>
  <c r="F310" i="40" s="1"/>
  <c r="F304" i="40"/>
  <c r="F302" i="40"/>
  <c r="F296" i="40"/>
  <c r="F295" i="40" s="1"/>
  <c r="F291" i="40"/>
  <c r="F290" i="40" s="1"/>
  <c r="F282" i="40"/>
  <c r="F276" i="40"/>
  <c r="F268" i="40"/>
  <c r="F266" i="40"/>
  <c r="F264" i="40"/>
  <c r="F254" i="40"/>
  <c r="F253" i="40" s="1"/>
  <c r="F252" i="40" s="1"/>
  <c r="F251" i="40" s="1"/>
  <c r="F246" i="40"/>
  <c r="F245" i="40" s="1"/>
  <c r="F240" i="40"/>
  <c r="F239" i="40" s="1"/>
  <c r="F388" i="40"/>
  <c r="F387" i="40" s="1"/>
  <c r="F231" i="40"/>
  <c r="F230" i="40" s="1"/>
  <c r="F229" i="40" s="1"/>
  <c r="F214" i="40"/>
  <c r="F209" i="40" s="1"/>
  <c r="F191" i="40"/>
  <c r="F189" i="40"/>
  <c r="F169" i="40"/>
  <c r="F146" i="40"/>
  <c r="F136" i="40"/>
  <c r="F124" i="40"/>
  <c r="F122" i="40"/>
  <c r="F128" i="40"/>
  <c r="F120" i="40"/>
  <c r="F118" i="40"/>
  <c r="F115" i="40"/>
  <c r="F100" i="40"/>
  <c r="F98" i="40"/>
  <c r="F96" i="40"/>
  <c r="F92" i="40"/>
  <c r="F90" i="40"/>
  <c r="F83" i="40"/>
  <c r="F80" i="40"/>
  <c r="F77" i="40"/>
  <c r="F74" i="40"/>
  <c r="F72" i="40"/>
  <c r="F68" i="40"/>
  <c r="F63" i="40"/>
  <c r="F55" i="40"/>
  <c r="F53" i="40"/>
  <c r="F35" i="40"/>
  <c r="F34" i="40" s="1"/>
  <c r="I708" i="51"/>
  <c r="I707" i="51" s="1"/>
  <c r="I706" i="51" s="1"/>
  <c r="I705" i="51" s="1"/>
  <c r="I704" i="51" s="1"/>
  <c r="I697" i="51"/>
  <c r="I696" i="51" s="1"/>
  <c r="I691" i="51"/>
  <c r="I689" i="51"/>
  <c r="I684" i="51"/>
  <c r="I682" i="51"/>
  <c r="I675" i="51"/>
  <c r="I674" i="51" s="1"/>
  <c r="I673" i="51" s="1"/>
  <c r="I672" i="51" s="1"/>
  <c r="I655" i="51"/>
  <c r="I654" i="51" s="1"/>
  <c r="I650" i="51"/>
  <c r="I649" i="51" s="1"/>
  <c r="I641" i="51"/>
  <c r="I640" i="51" s="1"/>
  <c r="I639" i="51" s="1"/>
  <c r="I638" i="51" s="1"/>
  <c r="I633" i="51"/>
  <c r="I632" i="51" s="1"/>
  <c r="I631" i="51" s="1"/>
  <c r="I613" i="51"/>
  <c r="I605" i="51" s="1"/>
  <c r="I597" i="51"/>
  <c r="I596" i="51" s="1"/>
  <c r="I595" i="51" s="1"/>
  <c r="I594" i="51" s="1"/>
  <c r="I592" i="51"/>
  <c r="I591" i="51" s="1"/>
  <c r="I590" i="51" s="1"/>
  <c r="I573" i="51"/>
  <c r="I567" i="51"/>
  <c r="I553" i="51"/>
  <c r="I530" i="51"/>
  <c r="I520" i="51"/>
  <c r="I509" i="51"/>
  <c r="I508" i="51" s="1"/>
  <c r="I507" i="51" s="1"/>
  <c r="I506" i="51" s="1"/>
  <c r="I500" i="51"/>
  <c r="I498" i="51"/>
  <c r="I495" i="51"/>
  <c r="I467" i="51"/>
  <c r="I466" i="51" s="1"/>
  <c r="I465" i="51" s="1"/>
  <c r="I464" i="51" s="1"/>
  <c r="I463" i="51" s="1"/>
  <c r="I461" i="51"/>
  <c r="I460" i="51" s="1"/>
  <c r="I459" i="51" s="1"/>
  <c r="I458" i="51" s="1"/>
  <c r="I457" i="51" s="1"/>
  <c r="I454" i="51"/>
  <c r="I453" i="51" s="1"/>
  <c r="I452" i="51" s="1"/>
  <c r="I438" i="51"/>
  <c r="I431" i="51"/>
  <c r="I430" i="51" s="1"/>
  <c r="I429" i="51" s="1"/>
  <c r="I428" i="51" s="1"/>
  <c r="I426" i="51"/>
  <c r="I425" i="51" s="1"/>
  <c r="I424" i="51" s="1"/>
  <c r="I423" i="51" s="1"/>
  <c r="H671" i="2"/>
  <c r="H670" i="2" s="1"/>
  <c r="H669" i="2" s="1"/>
  <c r="H668" i="2" s="1"/>
  <c r="H667" i="2" s="1"/>
  <c r="H665" i="2"/>
  <c r="H664" i="2" s="1"/>
  <c r="H663" i="2" s="1"/>
  <c r="H662" i="2" s="1"/>
  <c r="H661" i="2" s="1"/>
  <c r="H656" i="2"/>
  <c r="H655" i="2" s="1"/>
  <c r="H654" i="2" s="1"/>
  <c r="H653" i="2" s="1"/>
  <c r="H646" i="2"/>
  <c r="H641" i="2"/>
  <c r="H630" i="2"/>
  <c r="H629" i="2" s="1"/>
  <c r="H628" i="2" s="1"/>
  <c r="H627" i="2" s="1"/>
  <c r="H622" i="2"/>
  <c r="H621" i="2" s="1"/>
  <c r="H620" i="2" s="1"/>
  <c r="H635" i="2"/>
  <c r="H634" i="2" s="1"/>
  <c r="H603" i="2"/>
  <c r="H602" i="2" s="1"/>
  <c r="H597" i="2"/>
  <c r="H595" i="2"/>
  <c r="H590" i="2"/>
  <c r="H588" i="2"/>
  <c r="H582" i="2"/>
  <c r="H579" i="2"/>
  <c r="H576" i="2"/>
  <c r="H573" i="2"/>
  <c r="H614" i="2"/>
  <c r="H613" i="2" s="1"/>
  <c r="H567" i="2"/>
  <c r="H566" i="2" s="1"/>
  <c r="H565" i="2" s="1"/>
  <c r="H564" i="2" s="1"/>
  <c r="H563" i="2" s="1"/>
  <c r="H560" i="2"/>
  <c r="H559" i="2" s="1"/>
  <c r="H558" i="2" s="1"/>
  <c r="H557" i="2" s="1"/>
  <c r="H556" i="2" s="1"/>
  <c r="H554" i="2"/>
  <c r="H553" i="2" s="1"/>
  <c r="H548" i="2"/>
  <c r="H547" i="2" s="1"/>
  <c r="H515" i="2"/>
  <c r="H494" i="2"/>
  <c r="H493" i="2" s="1"/>
  <c r="H492" i="2" s="1"/>
  <c r="H491" i="2" s="1"/>
  <c r="H472" i="2"/>
  <c r="H471" i="2" s="1"/>
  <c r="H148" i="2"/>
  <c r="H147" i="2" s="1"/>
  <c r="H146" i="2" s="1"/>
  <c r="H145" i="2" s="1"/>
  <c r="H458" i="2"/>
  <c r="H457" i="2" s="1"/>
  <c r="H456" i="2" s="1"/>
  <c r="H455" i="2" s="1"/>
  <c r="H450" i="2"/>
  <c r="H449" i="2" s="1"/>
  <c r="H448" i="2" s="1"/>
  <c r="H480" i="2"/>
  <c r="H478" i="2"/>
  <c r="H444" i="2"/>
  <c r="H443" i="2" s="1"/>
  <c r="H442" i="2" s="1"/>
  <c r="H437" i="2"/>
  <c r="H436" i="2" s="1"/>
  <c r="H435" i="2" s="1"/>
  <c r="H417" i="2"/>
  <c r="H409" i="2" s="1"/>
  <c r="H399" i="2"/>
  <c r="H398" i="2" s="1"/>
  <c r="H397" i="2" s="1"/>
  <c r="H396" i="2" s="1"/>
  <c r="H394" i="2"/>
  <c r="H393" i="2" s="1"/>
  <c r="H392" i="2" s="1"/>
  <c r="H375" i="2"/>
  <c r="H369" i="2"/>
  <c r="H355" i="2"/>
  <c r="H332" i="2"/>
  <c r="H322" i="2"/>
  <c r="H311" i="2"/>
  <c r="H310" i="2" s="1"/>
  <c r="H309" i="2" s="1"/>
  <c r="H308" i="2" s="1"/>
  <c r="F339" i="40"/>
  <c r="F338" i="40" s="1"/>
  <c r="H300" i="2"/>
  <c r="H269" i="2"/>
  <c r="H268" i="2" s="1"/>
  <c r="H267" i="2" s="1"/>
  <c r="H266" i="2" s="1"/>
  <c r="H265" i="2" s="1"/>
  <c r="H263" i="2"/>
  <c r="H262" i="2" s="1"/>
  <c r="H256" i="2"/>
  <c r="H255" i="2" s="1"/>
  <c r="H242" i="2"/>
  <c r="H241" i="2" s="1"/>
  <c r="H240" i="2" s="1"/>
  <c r="H239" i="2" s="1"/>
  <c r="H237" i="2"/>
  <c r="H236" i="2" s="1"/>
  <c r="H235" i="2" s="1"/>
  <c r="H234" i="2" s="1"/>
  <c r="H231" i="2"/>
  <c r="H230" i="2" s="1"/>
  <c r="H220" i="2"/>
  <c r="H219" i="2" s="1"/>
  <c r="H218" i="2" s="1"/>
  <c r="H217" i="2" s="1"/>
  <c r="H216" i="2" s="1"/>
  <c r="H207" i="2"/>
  <c r="H206" i="2" s="1"/>
  <c r="H205" i="2" s="1"/>
  <c r="H199" i="2"/>
  <c r="H195" i="2" s="1"/>
  <c r="H179" i="2"/>
  <c r="H170" i="2"/>
  <c r="H173" i="2"/>
  <c r="H175" i="2"/>
  <c r="H166" i="2"/>
  <c r="H159" i="2"/>
  <c r="H143" i="2"/>
  <c r="H142" i="2" s="1"/>
  <c r="H141" i="2" s="1"/>
  <c r="H140" i="2" s="1"/>
  <c r="H138" i="2"/>
  <c r="H137" i="2" s="1"/>
  <c r="H136" i="2" s="1"/>
  <c r="H135" i="2" s="1"/>
  <c r="H133" i="2"/>
  <c r="H132" i="2" s="1"/>
  <c r="H131" i="2" s="1"/>
  <c r="H129" i="2"/>
  <c r="H128" i="2" s="1"/>
  <c r="H127" i="2" s="1"/>
  <c r="H124" i="2"/>
  <c r="H123" i="2" s="1"/>
  <c r="H122" i="2" s="1"/>
  <c r="H121" i="2" s="1"/>
  <c r="H119" i="2"/>
  <c r="H118" i="2" s="1"/>
  <c r="H117" i="2" s="1"/>
  <c r="H116" i="2" s="1"/>
  <c r="H113" i="2"/>
  <c r="H112" i="2" s="1"/>
  <c r="H111" i="2" s="1"/>
  <c r="H110" i="2" s="1"/>
  <c r="H93" i="2"/>
  <c r="H86" i="2"/>
  <c r="H85" i="2" s="1"/>
  <c r="H84" i="2" s="1"/>
  <c r="H83" i="2" s="1"/>
  <c r="H81" i="2"/>
  <c r="H80" i="2" s="1"/>
  <c r="H79" i="2" s="1"/>
  <c r="H78" i="2" s="1"/>
  <c r="H65" i="2"/>
  <c r="H64" i="2" s="1"/>
  <c r="H63" i="2" s="1"/>
  <c r="H62" i="2" s="1"/>
  <c r="H60" i="2"/>
  <c r="H58" i="2"/>
  <c r="H51" i="2"/>
  <c r="H50" i="2" s="1"/>
  <c r="H49" i="2" s="1"/>
  <c r="H47" i="2"/>
  <c r="H46" i="2" s="1"/>
  <c r="H45" i="2" s="1"/>
  <c r="H44" i="2" s="1"/>
  <c r="H40" i="2"/>
  <c r="H36" i="2"/>
  <c r="H35" i="2" s="1"/>
  <c r="H650" i="2"/>
  <c r="H649" i="2" s="1"/>
  <c r="H97" i="2"/>
  <c r="H96" i="2" s="1"/>
  <c r="H26" i="2"/>
  <c r="H25" i="2" s="1"/>
  <c r="H24" i="2" s="1"/>
  <c r="H23" i="2" s="1"/>
  <c r="H22" i="2" s="1"/>
  <c r="H20" i="2"/>
  <c r="H19" i="2" s="1"/>
  <c r="H18" i="2" s="1"/>
  <c r="H17" i="2" s="1"/>
  <c r="C51" i="41"/>
  <c r="C41" i="41"/>
  <c r="C40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H90" i="2" l="1"/>
  <c r="H89" i="2" s="1"/>
  <c r="H88" i="2" s="1"/>
  <c r="H77" i="2" s="1"/>
  <c r="I435" i="51"/>
  <c r="I434" i="51" s="1"/>
  <c r="I433" i="51" s="1"/>
  <c r="I422" i="51" s="1"/>
  <c r="F326" i="40"/>
  <c r="H224" i="2"/>
  <c r="F71" i="40"/>
  <c r="F70" i="40" s="1"/>
  <c r="I456" i="51"/>
  <c r="H648" i="2"/>
  <c r="H514" i="2"/>
  <c r="H499" i="2" s="1"/>
  <c r="I514" i="51"/>
  <c r="I513" i="51" s="1"/>
  <c r="F19" i="40"/>
  <c r="H316" i="2"/>
  <c r="H315" i="2" s="1"/>
  <c r="F386" i="40"/>
  <c r="I681" i="51"/>
  <c r="H587" i="2"/>
  <c r="F107" i="40"/>
  <c r="I489" i="51"/>
  <c r="H594" i="2"/>
  <c r="I688" i="51"/>
  <c r="F208" i="40"/>
  <c r="F62" i="40"/>
  <c r="F61" i="40" s="1"/>
  <c r="H156" i="2"/>
  <c r="F439" i="40" s="1"/>
  <c r="F438" i="40" s="1"/>
  <c r="F437" i="40" s="1"/>
  <c r="F271" i="40"/>
  <c r="F270" i="40" s="1"/>
  <c r="F447" i="40"/>
  <c r="F446" i="40" s="1"/>
  <c r="H165" i="2"/>
  <c r="H164" i="2" s="1"/>
  <c r="F263" i="40"/>
  <c r="F262" i="40" s="1"/>
  <c r="F52" i="40"/>
  <c r="F37" i="40" s="1"/>
  <c r="I695" i="51"/>
  <c r="H601" i="2"/>
  <c r="H612" i="2"/>
  <c r="H611" i="2" s="1"/>
  <c r="F354" i="40"/>
  <c r="H194" i="2"/>
  <c r="H193" i="2" s="1"/>
  <c r="H192" i="2" s="1"/>
  <c r="H185" i="2" s="1"/>
  <c r="H178" i="2"/>
  <c r="H177" i="2" s="1"/>
  <c r="F471" i="40"/>
  <c r="F470" i="40" s="1"/>
  <c r="H406" i="2"/>
  <c r="H229" i="2"/>
  <c r="F337" i="40"/>
  <c r="H633" i="2"/>
  <c r="H632" i="2" s="1"/>
  <c r="H572" i="2"/>
  <c r="H571" i="2" s="1"/>
  <c r="H570" i="2" s="1"/>
  <c r="I648" i="51"/>
  <c r="H652" i="2"/>
  <c r="H546" i="2"/>
  <c r="H545" i="2" s="1"/>
  <c r="F466" i="40"/>
  <c r="F233" i="40"/>
  <c r="F348" i="40"/>
  <c r="F347" i="40" s="1"/>
  <c r="F365" i="40"/>
  <c r="F379" i="40"/>
  <c r="H57" i="2"/>
  <c r="H56" i="2" s="1"/>
  <c r="H55" i="2" s="1"/>
  <c r="F244" i="40"/>
  <c r="F243" i="40" s="1"/>
  <c r="H660" i="2"/>
  <c r="H261" i="2"/>
  <c r="H260" i="2" s="1"/>
  <c r="H259" i="2" s="1"/>
  <c r="F405" i="40"/>
  <c r="F342" i="40"/>
  <c r="F301" i="40"/>
  <c r="F300" i="40" s="1"/>
  <c r="F289" i="40" s="1"/>
  <c r="H552" i="2"/>
  <c r="H551" i="2" s="1"/>
  <c r="H550" i="2" s="1"/>
  <c r="H477" i="2"/>
  <c r="H476" i="2" s="1"/>
  <c r="H245" i="2"/>
  <c r="H244" i="2" s="1"/>
  <c r="H126" i="2"/>
  <c r="H34" i="2"/>
  <c r="H29" i="2" s="1"/>
  <c r="I659" i="51"/>
  <c r="I658" i="51" s="1"/>
  <c r="D23" i="42"/>
  <c r="D33" i="42"/>
  <c r="D32" i="42" s="1"/>
  <c r="C54" i="41"/>
  <c r="F95" i="40"/>
  <c r="F94" i="40" s="1"/>
  <c r="F315" i="40"/>
  <c r="F183" i="40"/>
  <c r="F130" i="40" s="1"/>
  <c r="F401" i="40"/>
  <c r="H39" i="2"/>
  <c r="H38" i="2" s="1"/>
  <c r="H254" i="2"/>
  <c r="H253" i="2" s="1"/>
  <c r="H465" i="2"/>
  <c r="H69" i="2"/>
  <c r="H68" i="2" s="1"/>
  <c r="H67" i="2" s="1"/>
  <c r="H297" i="2"/>
  <c r="H302" i="2"/>
  <c r="D16" i="42" l="1"/>
  <c r="D40" i="42" s="1"/>
  <c r="F106" i="40"/>
  <c r="F105" i="40" s="1"/>
  <c r="H28" i="2"/>
  <c r="H441" i="2"/>
  <c r="H475" i="2"/>
  <c r="I421" i="51"/>
  <c r="I420" i="51" s="1"/>
  <c r="F353" i="40"/>
  <c r="H291" i="2"/>
  <c r="F378" i="40"/>
  <c r="C15" i="41"/>
  <c r="H233" i="2"/>
  <c r="H155" i="2"/>
  <c r="H115" i="2" s="1"/>
  <c r="F418" i="40"/>
  <c r="I488" i="51"/>
  <c r="I487" i="51" s="1"/>
  <c r="I486" i="51" s="1"/>
  <c r="I680" i="51"/>
  <c r="I679" i="51" s="1"/>
  <c r="I678" i="51" s="1"/>
  <c r="I677" i="51" s="1"/>
  <c r="H610" i="2"/>
  <c r="I604" i="51"/>
  <c r="H314" i="2"/>
  <c r="H313" i="2" s="1"/>
  <c r="I512" i="51"/>
  <c r="I511" i="51" s="1"/>
  <c r="H460" i="2"/>
  <c r="I643" i="51"/>
  <c r="I637" i="51" s="1"/>
  <c r="F325" i="40"/>
  <c r="H223" i="2"/>
  <c r="H222" i="2" s="1"/>
  <c r="F400" i="40"/>
  <c r="F341" i="40"/>
  <c r="H258" i="2"/>
  <c r="F261" i="40"/>
  <c r="F60" i="40"/>
  <c r="H586" i="2"/>
  <c r="H585" i="2" s="1"/>
  <c r="H569" i="2" s="1"/>
  <c r="I485" i="51" l="1"/>
  <c r="I469" i="51" s="1"/>
  <c r="I14" i="51" s="1"/>
  <c r="H454" i="2"/>
  <c r="H16" i="2"/>
  <c r="H290" i="2"/>
  <c r="H289" i="2" s="1"/>
  <c r="H288" i="2" s="1"/>
  <c r="H215" i="2"/>
  <c r="H287" i="2" l="1"/>
  <c r="H640" i="2" l="1"/>
  <c r="J517" i="2"/>
  <c r="I517" i="2"/>
  <c r="H639" i="2" l="1"/>
  <c r="H638" i="2" s="1"/>
  <c r="H637" i="2" s="1"/>
  <c r="H562" i="2" s="1"/>
  <c r="I498" i="2"/>
  <c r="I497" i="2" s="1"/>
  <c r="I496" i="2" s="1"/>
  <c r="I15" i="2" s="1"/>
  <c r="H498" i="2"/>
  <c r="H497" i="2" s="1"/>
  <c r="H496" i="2" s="1"/>
  <c r="J498" i="2"/>
  <c r="J497" i="2" s="1"/>
  <c r="J496" i="2" s="1"/>
  <c r="J15" i="2" s="1"/>
  <c r="F18" i="40"/>
  <c r="H37" i="40"/>
  <c r="H18" i="40" s="1"/>
  <c r="G37" i="40"/>
  <c r="G18" i="40" s="1"/>
  <c r="H15" i="2" l="1"/>
  <c r="G17" i="40"/>
  <c r="F17" i="40"/>
  <c r="H17" i="40"/>
  <c r="G16" i="40" l="1"/>
  <c r="H16" i="40"/>
  <c r="F16" i="40"/>
  <c r="C105" i="41"/>
  <c r="C89" i="41" s="1"/>
  <c r="C88" i="41" s="1"/>
  <c r="C121" i="41" s="1"/>
  <c r="D105" i="41"/>
  <c r="D89" i="41" s="1"/>
  <c r="D88" i="41" s="1"/>
  <c r="D121" i="41" s="1"/>
  <c r="E105" i="41"/>
  <c r="E89" i="41" s="1"/>
  <c r="E88" i="41" s="1"/>
  <c r="E121" i="41" s="1"/>
</calcChain>
</file>

<file path=xl/sharedStrings.xml><?xml version="1.0" encoding="utf-8"?>
<sst xmlns="http://schemas.openxmlformats.org/spreadsheetml/2006/main" count="10838" uniqueCount="862">
  <si>
    <t>Наименование</t>
  </si>
  <si>
    <t>Рз</t>
  </si>
  <si>
    <t>ПР</t>
  </si>
  <si>
    <t>ЦСР</t>
  </si>
  <si>
    <t>ВР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</si>
  <si>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</si>
  <si>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</si>
  <si>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</si>
  <si>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</si>
  <si>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</si>
  <si>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</si>
  <si>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</si>
  <si>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</si>
  <si>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</si>
  <si>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</si>
  <si>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</si>
  <si>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</si>
  <si>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</si>
  <si>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</si>
  <si>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</si>
  <si>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</si>
  <si>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</si>
  <si>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</si>
  <si>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</si>
  <si>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</si>
  <si>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</si>
  <si>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</si>
  <si>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</si>
  <si>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</si>
  <si>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</si>
  <si>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</si>
  <si>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</si>
  <si>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</si>
  <si>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</si>
  <si>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</si>
  <si>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</si>
  <si>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</si>
  <si>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</si>
  <si>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</si>
  <si>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</si>
  <si>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</si>
  <si>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</si>
  <si>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</si>
  <si>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</si>
  <si>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</si>
  <si>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</si>
  <si>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</si>
  <si>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</si>
  <si>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</si>
  <si>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</si>
  <si>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</si>
  <si>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</si>
  <si>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</si>
  <si>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</si>
  <si>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</si>
  <si>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</si>
  <si>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</si>
  <si>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</si>
  <si>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</si>
  <si>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</si>
  <si>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</si>
  <si>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</si>
  <si>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</si>
  <si>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</si>
  <si>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</si>
  <si>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</si>
  <si>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</si>
  <si>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</si>
  <si>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</si>
  <si>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</si>
  <si>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</si>
  <si>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</si>
  <si>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</si>
  <si>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</si>
  <si>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</si>
  <si>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</si>
  <si>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</si>
  <si>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</si>
  <si>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</si>
  <si>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</si>
  <si>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</si>
  <si>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</si>
  <si>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</si>
  <si>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</si>
  <si>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</si>
  <si>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</si>
  <si>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</si>
  <si>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</si>
  <si>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</si>
  <si>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</si>
  <si>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</si>
  <si>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</si>
  <si>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</si>
  <si>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</si>
  <si>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</si>
  <si>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</si>
  <si>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</si>
  <si>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</si>
  <si>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</si>
  <si>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</si>
  <si>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</si>
  <si>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</si>
  <si>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</si>
  <si>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</si>
  <si>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</si>
  <si>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</si>
  <si>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</si>
  <si>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</si>
  <si>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</si>
  <si>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</si>
  <si>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</si>
  <si>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</si>
  <si>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</si>
  <si>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</si>
  <si>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</si>
  <si>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</si>
  <si>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</si>
  <si>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</si>
  <si>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</si>
  <si>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</si>
  <si>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</si>
  <si>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</si>
  <si>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</si>
  <si>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</si>
  <si>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</si>
  <si>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</si>
  <si>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</si>
  <si>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</si>
  <si>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</si>
  <si>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</si>
  <si>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</si>
  <si>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</si>
  <si>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</si>
  <si>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</si>
  <si>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</si>
  <si>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</si>
  <si>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</si>
  <si>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</si>
  <si>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</si>
  <si>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</si>
  <si>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</si>
  <si>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</si>
  <si>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</si>
  <si>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</si>
  <si>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</si>
  <si>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</si>
  <si>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</si>
  <si>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</si>
  <si>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</si>
  <si>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</si>
  <si>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</si>
  <si>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</si>
  <si>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</si>
  <si>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</si>
  <si>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</si>
  <si>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</si>
  <si>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</si>
  <si>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</si>
  <si>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</si>
  <si>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</si>
  <si>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</si>
  <si>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</si>
  <si>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</si>
  <si>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</si>
  <si>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</si>
  <si>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</si>
  <si>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</si>
  <si>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</si>
  <si>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</si>
  <si>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</si>
  <si>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</si>
  <si>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</si>
  <si>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</si>
  <si>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</si>
  <si>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</si>
  <si>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</si>
  <si>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</si>
  <si>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</si>
  <si>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</si>
  <si>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</si>
  <si>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</si>
  <si>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</si>
  <si>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</si>
  <si>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</si>
  <si>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</si>
  <si>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</si>
  <si>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</si>
  <si>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</si>
  <si>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</si>
  <si>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</si>
  <si>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</si>
  <si>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</si>
  <si>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</si>
  <si>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</si>
  <si>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</si>
  <si>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</si>
  <si>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</si>
  <si>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</si>
  <si>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</si>
  <si>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</si>
  <si>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</si>
  <si>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</si>
  <si>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</si>
  <si>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</si>
  <si>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</si>
  <si>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</si>
  <si>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</si>
  <si>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</si>
  <si>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</si>
  <si>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</si>
  <si>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</si>
  <si>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</si>
  <si>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</si>
  <si>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</si>
  <si>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</si>
  <si>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</si>
  <si>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</si>
  <si>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</si>
  <si>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</si>
  <si>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</si>
  <si>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</si>
  <si>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</si>
  <si>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</si>
  <si>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</si>
  <si>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</si>
  <si>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</si>
  <si>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</si>
  <si>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</si>
  <si>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</si>
  <si>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</si>
  <si>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</si>
  <si>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</si>
  <si>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</si>
  <si>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</si>
  <si>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</si>
  <si>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</si>
  <si>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</si>
  <si>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</si>
  <si>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</si>
  <si>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</si>
  <si>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</si>
  <si>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</si>
  <si>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</si>
  <si>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</si>
  <si>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</si>
  <si>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</si>
  <si>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</si>
  <si>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</si>
  <si>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</si>
  <si>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</si>
  <si>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</si>
  <si>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</si>
  <si>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</si>
  <si>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</si>
  <si>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</si>
  <si>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</si>
  <si>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</si>
  <si>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</si>
  <si>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</si>
  <si>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</si>
  <si>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</si>
  <si>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</si>
  <si>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</si>
  <si>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</si>
  <si>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</si>
  <si>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</si>
  <si>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</si>
  <si>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</si>
  <si>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</si>
  <si>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</si>
  <si>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</si>
  <si>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</si>
  <si>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</si>
  <si>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</si>
  <si>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</si>
  <si>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</si>
  <si>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</si>
  <si>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</si>
  <si>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</si>
  <si>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</si>
  <si>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</si>
  <si>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</si>
  <si>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</si>
  <si>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</si>
  <si>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</si>
  <si>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</si>
  <si>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</si>
  <si>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</si>
  <si>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</si>
  <si>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</si>
  <si>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</si>
  <si>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</si>
  <si>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</si>
  <si>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</si>
  <si>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</si>
  <si>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</si>
  <si>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</si>
  <si>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</si>
  <si>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</si>
  <si>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</si>
  <si>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</si>
  <si>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</si>
  <si>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</si>
  <si>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</si>
  <si>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</si>
  <si>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</si>
  <si>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</si>
  <si>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</si>
  <si>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</si>
  <si>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</si>
  <si>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</si>
  <si>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</si>
  <si>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</si>
  <si>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</si>
  <si>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</si>
  <si>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</si>
  <si>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</si>
  <si>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</si>
  <si>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</si>
  <si>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</si>
  <si>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</si>
  <si>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</si>
  <si>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</si>
  <si>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</si>
  <si>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</si>
  <si>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</si>
  <si>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</si>
  <si>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</si>
  <si>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</si>
  <si>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</si>
  <si>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</si>
  <si>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</si>
  <si>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</si>
  <si>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</si>
  <si>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</si>
  <si>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</si>
  <si>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</si>
  <si>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</si>
  <si>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</si>
  <si>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</si>
  <si>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</si>
  <si>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</si>
  <si>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</si>
  <si>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</si>
  <si>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</si>
  <si>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</si>
  <si>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</si>
  <si>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</si>
  <si>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</si>
  <si>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</si>
  <si>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</si>
  <si>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</si>
  <si>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</si>
  <si>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</si>
  <si>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</si>
  <si>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</si>
  <si>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</si>
  <si>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</si>
  <si>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</si>
  <si>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</si>
  <si>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</si>
  <si>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</si>
  <si>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</si>
  <si>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</si>
  <si>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</si>
  <si>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</si>
  <si>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</si>
  <si>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</si>
  <si>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</si>
  <si>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</si>
  <si>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</si>
  <si>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</si>
  <si>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</si>
  <si>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</si>
  <si>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</si>
  <si>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</si>
  <si>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</si>
  <si>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</si>
  <si>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</si>
  <si>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</si>
  <si>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</si>
  <si>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</si>
  <si>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</si>
  <si>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</si>
  <si>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</si>
  <si>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</si>
  <si>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</si>
  <si>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</si>
  <si>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</si>
  <si>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</si>
  <si>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</si>
  <si>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</si>
  <si>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</si>
  <si>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</si>
  <si>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</si>
  <si>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</si>
  <si>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</si>
  <si>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</si>
  <si>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</si>
  <si>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</si>
  <si>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</si>
  <si>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</si>
  <si>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</si>
  <si>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</si>
  <si>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</si>
  <si>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</si>
  <si>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</si>
  <si>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</si>
  <si>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</si>
  <si>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</si>
  <si>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</si>
  <si>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</si>
  <si>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</si>
  <si>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</si>
  <si>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</si>
  <si>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</si>
  <si>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</si>
  <si>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</si>
  <si>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</si>
  <si>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</si>
  <si>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</si>
  <si>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</si>
  <si>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</si>
  <si>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</si>
  <si>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</si>
  <si>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</si>
  <si>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</si>
  <si>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</si>
  <si>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</si>
  <si>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</si>
  <si>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</si>
  <si>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</si>
  <si>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</si>
  <si>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</si>
  <si>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</si>
  <si>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</si>
  <si>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</si>
  <si>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</si>
  <si>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</si>
  <si>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</si>
  <si>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</si>
  <si>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</si>
  <si>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</si>
  <si>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</si>
  <si>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</si>
  <si>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</si>
  <si>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</si>
  <si>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</si>
  <si>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</si>
  <si>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</si>
  <si>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</si>
  <si>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</si>
  <si>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</si>
  <si>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</si>
  <si>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</si>
  <si>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</si>
  <si>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</si>
  <si>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</si>
  <si>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</si>
  <si>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</si>
  <si>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</si>
  <si>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</si>
  <si>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</si>
  <si>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</si>
  <si>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</si>
  <si>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</si>
  <si>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</si>
  <si>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</si>
  <si>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</si>
  <si>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</si>
  <si>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</si>
  <si>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</si>
  <si>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</si>
  <si>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</si>
  <si>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</si>
  <si>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</si>
  <si>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</si>
  <si>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</si>
  <si>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</si>
  <si>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</si>
  <si>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</si>
  <si>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</si>
  <si>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</si>
  <si>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</si>
  <si>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</si>
  <si>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</si>
  <si>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</si>
  <si>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S3600</t>
  </si>
  <si>
    <t xml:space="preserve">Молодежная политика </t>
  </si>
  <si>
    <t>13600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</si>
  <si>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</si>
  <si>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</si>
  <si>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</si>
  <si>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</si>
  <si>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</si>
  <si>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</si>
  <si>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</si>
  <si>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</si>
  <si>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</si>
  <si>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</si>
  <si>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</si>
  <si>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</si>
  <si>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</si>
  <si>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</si>
  <si>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</si>
  <si>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</si>
  <si>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</si>
  <si>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</si>
  <si>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</si>
  <si>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</si>
  <si>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</si>
  <si>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</si>
  <si>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</si>
  <si>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</si>
  <si>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</si>
  <si>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</si>
  <si>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</si>
  <si>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</si>
  <si>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</si>
  <si>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</si>
  <si>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</si>
  <si>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</si>
  <si>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</si>
  <si>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</si>
  <si>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</si>
  <si>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</si>
  <si>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</si>
  <si>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</si>
  <si>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</si>
  <si>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</si>
  <si>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</si>
  <si>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</si>
  <si>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</si>
  <si>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</si>
  <si>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</si>
  <si>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</si>
  <si>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</si>
  <si>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</si>
  <si>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</si>
  <si>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</si>
  <si>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</si>
  <si>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</si>
  <si>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</si>
  <si>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</si>
  <si>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</si>
  <si>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</si>
  <si>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</si>
  <si>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</si>
  <si>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</si>
  <si>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</si>
  <si>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</si>
  <si>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</si>
  <si>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</si>
  <si>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</si>
  <si>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</si>
  <si>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</si>
  <si>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</si>
  <si>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2 02 20000 00 0000 150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</si>
  <si>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</si>
  <si>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</si>
  <si>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</si>
  <si>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</si>
  <si>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</si>
  <si>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</si>
  <si>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</si>
  <si>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</si>
  <si>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</si>
  <si>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</si>
  <si>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</si>
  <si>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</si>
  <si>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</si>
  <si>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</si>
  <si>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</si>
  <si>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</si>
  <si>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</si>
  <si>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</si>
  <si>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</si>
  <si>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</si>
  <si>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</si>
  <si>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</si>
  <si>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</si>
  <si>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</si>
  <si>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</si>
  <si>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</si>
  <si>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</si>
  <si>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</si>
  <si>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</si>
  <si>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</si>
  <si>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</si>
  <si>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</si>
  <si>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</si>
  <si>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</si>
  <si>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</si>
  <si>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</si>
  <si>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</si>
  <si>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</si>
  <si>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</si>
  <si>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</si>
  <si>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</si>
  <si>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</si>
  <si>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</si>
  <si>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</si>
  <si>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</si>
  <si>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</si>
  <si>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</si>
  <si>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</si>
  <si>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</si>
  <si>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</si>
  <si>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</si>
  <si>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</si>
  <si>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</si>
  <si>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</si>
  <si>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</si>
  <si>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</si>
  <si>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</si>
  <si>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</si>
  <si>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</si>
  <si>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</si>
  <si>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</si>
  <si>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</si>
  <si>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</si>
  <si>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</si>
  <si>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</si>
  <si>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</si>
  <si>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</si>
  <si>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</si>
  <si>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</si>
  <si>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</si>
  <si>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</si>
  <si>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</si>
  <si>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</si>
  <si>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</si>
  <si>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</si>
  <si>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</si>
  <si>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</si>
  <si>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</si>
  <si>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</si>
  <si>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</si>
  <si>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</si>
  <si>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</si>
  <si>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</si>
  <si>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</si>
  <si>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</si>
  <si>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</si>
  <si>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</si>
  <si>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</si>
  <si>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</si>
  <si>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</si>
  <si>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</si>
  <si>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</si>
  <si>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</si>
  <si>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</si>
  <si>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</si>
  <si>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</si>
  <si>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</si>
  <si>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</si>
  <si>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</si>
  <si>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</si>
  <si>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</si>
  <si>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</si>
  <si>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</si>
  <si>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</si>
  <si>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</si>
  <si>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</si>
  <si>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</si>
  <si>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</si>
  <si>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</si>
  <si>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</si>
  <si>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</si>
  <si>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</si>
  <si>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</si>
  <si>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</si>
  <si>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</si>
  <si>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</si>
  <si>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</si>
  <si>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</si>
  <si>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</si>
  <si>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</si>
  <si>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</si>
  <si>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</si>
  <si>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</si>
  <si>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Сумма на 2025 год</t>
  </si>
  <si>
    <t>2025 год</t>
  </si>
  <si>
    <t xml:space="preserve">                                                                        Приложение № 12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</si>
  <si>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</si>
  <si>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</si>
  <si>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</si>
  <si>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</si>
  <si>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</si>
  <si>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</si>
  <si>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</si>
  <si>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</si>
  <si>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</si>
  <si>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</si>
  <si>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</si>
  <si>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</si>
  <si>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</si>
  <si>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</si>
  <si>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</si>
  <si>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</si>
  <si>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</si>
  <si>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</si>
  <si>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</si>
  <si>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</si>
  <si>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</si>
  <si>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</si>
  <si>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</si>
  <si>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</si>
  <si>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</si>
  <si>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</si>
  <si>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</si>
  <si>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01 03 0100 00 0000 000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</si>
  <si>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</si>
  <si>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</si>
  <si>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</si>
  <si>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</si>
  <si>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</si>
  <si>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</si>
  <si>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</si>
  <si>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</si>
  <si>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</si>
  <si>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</si>
  <si>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</si>
  <si>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</si>
  <si>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</si>
  <si>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</si>
  <si>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</si>
  <si>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</si>
  <si>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</si>
  <si>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</si>
  <si>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</si>
  <si>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</si>
  <si>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</si>
  <si>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</si>
  <si>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</si>
  <si>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</si>
  <si>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</si>
  <si>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</si>
  <si>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</si>
  <si>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</si>
  <si>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</si>
  <si>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</si>
  <si>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</si>
  <si>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</si>
  <si>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</si>
  <si>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</si>
  <si>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</si>
  <si>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</si>
  <si>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</si>
  <si>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</si>
  <si>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</si>
  <si>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</si>
  <si>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</si>
  <si>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</si>
  <si>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</si>
  <si>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</si>
  <si>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</si>
  <si>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</si>
  <si>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</si>
  <si>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</si>
  <si>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13050</t>
  </si>
  <si>
    <t xml:space="preserve">Проведение капитального ремонта муниципальных образовательных организаций </t>
  </si>
  <si>
    <t>1 01 02130 01 0000 110</t>
  </si>
  <si>
    <t>Сумма на 2026 год</t>
  </si>
  <si>
    <t>2026 год</t>
  </si>
  <si>
    <t xml:space="preserve">Капитальный ремонт, ремонт и содержание автомобильных дорог общего пользования местного значения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</si>
  <si>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</si>
  <si>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</si>
  <si>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</si>
  <si>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</si>
  <si>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1 16 01083 01 0000 140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</si>
  <si>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</si>
  <si>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</si>
  <si>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004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</si>
  <si>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</si>
  <si>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</si>
  <si>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</si>
  <si>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</si>
  <si>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R7500</t>
  </si>
  <si>
    <t xml:space="preserve">Реализация мероприятий по модернизации школьных систем образования  </t>
  </si>
  <si>
    <t>55197</t>
  </si>
  <si>
    <t>A1</t>
  </si>
  <si>
    <t>Региональный проект "Культурная среда"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</si>
  <si>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</si>
  <si>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А1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</si>
  <si>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</si>
  <si>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</si>
  <si>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</si>
  <si>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</si>
  <si>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</si>
  <si>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</si>
  <si>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</si>
  <si>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13140</t>
  </si>
  <si>
    <t>Обеспечение мер социальной поддержки ветеранов труда и тружеников тыла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</si>
  <si>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</si>
  <si>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Содержание работников, осуществляющих переданные государственные полномочия в сфере социальной защиты</t>
  </si>
  <si>
    <t>1 16 10123 01 0000 140</t>
  </si>
  <si>
    <t>1 14 02000 00 0000 430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</si>
  <si>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</si>
  <si>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</si>
  <si>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</si>
  <si>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                                                                     Курской области на 2025 год и на  </t>
  </si>
  <si>
    <t xml:space="preserve">                                                                      плановый период 2026 и 2027 годов"  </t>
  </si>
  <si>
    <t>бюджета Поныровского района Курской области на 2025 год</t>
  </si>
  <si>
    <t>и на плановый период 2026 и 2027 годов</t>
  </si>
  <si>
    <t>Сумма на 2027 год</t>
  </si>
  <si>
    <t xml:space="preserve">                                                                                                                   Курской области на 2025 год и на </t>
  </si>
  <si>
    <t xml:space="preserve">                                                                                                                   плановый период 2026 и 2027 годов" </t>
  </si>
  <si>
    <t xml:space="preserve"> в 2025 году и в плановом периоде 2026 и 2027 годов </t>
  </si>
  <si>
    <t xml:space="preserve"> Курской области на 2025 год и на </t>
  </si>
  <si>
    <t xml:space="preserve">плановый период 2026 и 2027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</si>
  <si>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2025 год  и на плановый период                                2026 и 2027 годов</t>
  </si>
  <si>
    <t>на 2025 год и на плановый период 2026 и 2027 годов</t>
  </si>
  <si>
    <t xml:space="preserve">                                                                        Курской области на 2025 год и на  </t>
  </si>
  <si>
    <t xml:space="preserve">                                                                        плановый период 2026 и 2027 годов" 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</si>
  <si>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2025 год и на плановый период 2026 и 2027 годов</t>
  </si>
  <si>
    <t>2027 год</t>
  </si>
  <si>
    <t>1 16 01093 01 0000 140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</si>
  <si>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</si>
  <si>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</si>
  <si>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</si>
  <si>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</si>
  <si>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</si>
  <si>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9Д102</t>
  </si>
  <si>
    <t>13460</t>
  </si>
  <si>
    <t>Организация осуществления отдельных государственных полномочий по расчету и предоставлению дотаций на выравнивание бюджетной обеспеченности городских и сельских поселений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</si>
  <si>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</si>
  <si>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</si>
  <si>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</si>
  <si>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Д0820</t>
  </si>
  <si>
    <t xml:space="preserve">                                                                                                                   от 12 декабря 2024 года № 79 (в редакции</t>
  </si>
  <si>
    <t xml:space="preserve">                                                                      от 12 декабря 2024 года № 79 (в редакции решения</t>
  </si>
  <si>
    <t xml:space="preserve"> от 12 декабря 2024 года № 79 (в редакции</t>
  </si>
  <si>
    <t>от 12 декабря 2024 года № 79 (в редакции</t>
  </si>
  <si>
    <t>2 02 25454 05 0000 150</t>
  </si>
  <si>
    <t>Субсидии бюджетам муниципальных районов на создание модельных муниципальных библиотек</t>
  </si>
  <si>
    <t>2 02 45050 05 0000 150</t>
  </si>
  <si>
    <t>2 02 49001 05 0000 150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</si>
  <si>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</si>
  <si>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</si>
  <si>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Я5</t>
  </si>
  <si>
    <t>54540</t>
  </si>
  <si>
    <t>Региональный проект "Семейные ценности и инфраструктура культуры"</t>
  </si>
  <si>
    <t>Создание модельных муниципальных библиотек</t>
  </si>
  <si>
    <t>Финансовое обеспечение отдельных мер по ликвидации последствий атаки вооруженных сил Украины на территорию Курской области в целях развертывания и содержания пунктов временного размещения и питания для эвакуируемых граждан за счет средств резервного фонда  Правительства Российской Федерации</t>
  </si>
  <si>
    <t>56280</t>
  </si>
  <si>
    <t>Ю4</t>
  </si>
  <si>
    <t>Региональный проект "Все лучшее детям"</t>
  </si>
  <si>
    <t>57500</t>
  </si>
  <si>
    <t>Реализация мероприятий по модернизации школьных систем образования</t>
  </si>
  <si>
    <t>Ю6</t>
  </si>
  <si>
    <t>Региональный проект "Педагоги и наставники"</t>
  </si>
  <si>
    <t>50500</t>
  </si>
  <si>
    <t>53030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</si>
  <si>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</si>
  <si>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Гражданская оборона</t>
  </si>
  <si>
    <t xml:space="preserve">                                                                        от 12 декабря 2024 года № 79 (в редакции</t>
  </si>
  <si>
    <t xml:space="preserve">                                                                      решения от 28.02.2025 № 94)</t>
  </si>
  <si>
    <t xml:space="preserve">                                                                                                                   решения от 28.02.2025 № 94)</t>
  </si>
  <si>
    <t xml:space="preserve"> решения от 28.02.2025 № 94)</t>
  </si>
  <si>
    <t>решения от 28.02.2025 № 94)</t>
  </si>
  <si>
    <t xml:space="preserve">                                                                        решения от 28.02.2025 № 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</si>
</sst>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"/>
  </numFmts>
  <fonts count="3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6" fillId="0" borderId="0">
      <alignment vertical="top" wrapText="1"/>
    </xf>
    <xf numFmtId="0" fontId="17" fillId="0" borderId="0"/>
    <xf numFmtId="0" fontId="18" fillId="0" borderId="0"/>
    <xf numFmtId="0" fontId="20" fillId="0" borderId="0"/>
    <xf numFmtId="0" fontId="21" fillId="0" borderId="0"/>
    <xf numFmtId="164" fontId="22" fillId="0" borderId="0">
      <alignment vertical="top" wrapText="1"/>
    </xf>
    <xf numFmtId="0" fontId="20" fillId="0" borderId="0"/>
    <xf numFmtId="0" fontId="20" fillId="0" borderId="0"/>
  </cellStyleXfs>
  <cellXfs count="678">
    <xf numFmtId="0" fontId="0" fillId="0" borderId="0" xfId="0"/>
    <xf numFmtId="0" fontId="7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/>
    <xf numFmtId="49" fontId="8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2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2" fillId="0" borderId="0" xfId="0" applyFont="1"/>
    <xf numFmtId="49" fontId="8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8" fillId="6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top" wrapText="1"/>
    </xf>
    <xf numFmtId="49" fontId="8" fillId="6" borderId="3" xfId="0" applyNumberFormat="1" applyFont="1" applyFill="1" applyBorder="1" applyAlignment="1">
      <alignment horizontal="center" vertical="center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vertical="center"/>
    </xf>
    <xf numFmtId="0" fontId="5" fillId="0" borderId="0" xfId="0" applyFont="1"/>
    <xf numFmtId="0" fontId="8" fillId="4" borderId="2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8" fillId="4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 wrapText="1"/>
    </xf>
    <xf numFmtId="0" fontId="8" fillId="6" borderId="1" xfId="0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8" fillId="6" borderId="0" xfId="0" applyFont="1" applyFill="1" applyAlignment="1">
      <alignment vertical="top" wrapText="1"/>
    </xf>
    <xf numFmtId="0" fontId="8" fillId="6" borderId="1" xfId="0" applyFont="1" applyFill="1" applyBorder="1" applyAlignment="1">
      <alignment horizontal="justify" vertical="top" wrapText="1"/>
    </xf>
    <xf numFmtId="0" fontId="6" fillId="5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10" fillId="0" borderId="14" xfId="0" applyFont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8" fillId="6" borderId="1" xfId="0" applyFont="1" applyFill="1" applyBorder="1" applyAlignment="1">
      <alignment vertical="top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top" wrapText="1"/>
    </xf>
    <xf numFmtId="0" fontId="8" fillId="3" borderId="6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4" borderId="6" xfId="0" applyFont="1" applyFill="1" applyBorder="1" applyAlignment="1">
      <alignment vertical="top" wrapText="1"/>
    </xf>
    <xf numFmtId="0" fontId="8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8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8" fillId="4" borderId="6" xfId="0" applyFont="1" applyFill="1" applyBorder="1" applyAlignment="1">
      <alignment horizontal="justify" vertical="top" wrapText="1"/>
    </xf>
    <xf numFmtId="0" fontId="8" fillId="6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vertical="top" wrapText="1"/>
    </xf>
    <xf numFmtId="0" fontId="10" fillId="0" borderId="1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/>
    </xf>
    <xf numFmtId="0" fontId="10" fillId="0" borderId="6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>
      <alignment horizontal="right" vertical="center"/>
    </xf>
    <xf numFmtId="49" fontId="6" fillId="3" borderId="6" xfId="0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>
      <alignment horizontal="right" vertical="center" wrapText="1"/>
    </xf>
    <xf numFmtId="49" fontId="8" fillId="6" borderId="6" xfId="0" applyNumberFormat="1" applyFont="1" applyFill="1" applyBorder="1" applyAlignment="1">
      <alignment horizontal="right" vertical="center" wrapText="1"/>
    </xf>
    <xf numFmtId="49" fontId="8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6" fillId="2" borderId="4" xfId="0" applyNumberFormat="1" applyFont="1" applyFill="1" applyBorder="1" applyAlignment="1">
      <alignment horizontal="center" vertical="center"/>
    </xf>
    <xf numFmtId="49" fontId="8" fillId="6" borderId="4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8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8" fillId="4" borderId="4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left" vertical="top" wrapText="1"/>
    </xf>
    <xf numFmtId="49" fontId="8" fillId="7" borderId="6" xfId="0" applyNumberFormat="1" applyFont="1" applyFill="1" applyBorder="1" applyAlignment="1">
      <alignment horizontal="right" vertical="center"/>
    </xf>
    <xf numFmtId="49" fontId="8" fillId="7" borderId="3" xfId="0" applyNumberFormat="1" applyFont="1" applyFill="1" applyBorder="1" applyAlignment="1">
      <alignment horizontal="left" vertical="center"/>
    </xf>
    <xf numFmtId="49" fontId="8" fillId="7" borderId="4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horizontal="left" vertical="center" wrapText="1"/>
    </xf>
    <xf numFmtId="49" fontId="8" fillId="7" borderId="3" xfId="0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vertical="top" wrapText="1"/>
    </xf>
    <xf numFmtId="49" fontId="8" fillId="7" borderId="6" xfId="0" applyNumberFormat="1" applyFont="1" applyFill="1" applyBorder="1" applyAlignment="1">
      <alignment horizontal="right" vertical="center" wrapText="1"/>
    </xf>
    <xf numFmtId="49" fontId="6" fillId="2" borderId="6" xfId="0" applyNumberFormat="1" applyFont="1" applyFill="1" applyBorder="1" applyAlignment="1">
      <alignment horizontal="right" vertical="center" wrapText="1"/>
    </xf>
    <xf numFmtId="49" fontId="6" fillId="2" borderId="3" xfId="0" applyNumberFormat="1" applyFont="1" applyFill="1" applyBorder="1" applyAlignment="1">
      <alignment horizontal="left" vertical="center" wrapText="1"/>
    </xf>
    <xf numFmtId="49" fontId="8" fillId="6" borderId="8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wrapText="1"/>
    </xf>
    <xf numFmtId="49" fontId="8" fillId="7" borderId="1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horizontal="left" wrapText="1"/>
    </xf>
    <xf numFmtId="49" fontId="8" fillId="7" borderId="8" xfId="0" applyNumberFormat="1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8" fillId="4" borderId="4" xfId="0" applyNumberFormat="1" applyFont="1" applyFill="1" applyBorder="1" applyAlignment="1">
      <alignment horizontal="center" vertical="center" wrapText="1"/>
    </xf>
    <xf numFmtId="49" fontId="8" fillId="7" borderId="4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justify" vertical="top" wrapText="1"/>
    </xf>
    <xf numFmtId="49" fontId="8" fillId="7" borderId="1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3" borderId="6" xfId="0" applyFont="1" applyFill="1" applyBorder="1" applyAlignment="1">
      <alignment horizontal="left" vertical="distributed" wrapText="1"/>
    </xf>
    <xf numFmtId="0" fontId="6" fillId="3" borderId="1" xfId="0" applyFont="1" applyFill="1" applyBorder="1" applyAlignment="1">
      <alignment horizontal="justify" vertical="center" wrapText="1"/>
    </xf>
    <xf numFmtId="0" fontId="8" fillId="0" borderId="7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6" fillId="3" borderId="1" xfId="0" applyFont="1" applyFill="1" applyBorder="1"/>
    <xf numFmtId="0" fontId="8" fillId="0" borderId="7" xfId="0" applyFont="1" applyBorder="1" applyAlignment="1">
      <alignment horizontal="justify" vertical="center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justify" vertical="top" wrapText="1"/>
    </xf>
    <xf numFmtId="0" fontId="11" fillId="3" borderId="1" xfId="0" applyFont="1" applyFill="1" applyBorder="1"/>
    <xf numFmtId="0" fontId="6" fillId="2" borderId="2" xfId="0" applyFont="1" applyFill="1" applyBorder="1" applyAlignment="1">
      <alignment horizontal="justify" vertical="center" wrapText="1"/>
    </xf>
    <xf numFmtId="0" fontId="6" fillId="3" borderId="7" xfId="0" applyFont="1" applyFill="1" applyBorder="1" applyAlignment="1">
      <alignment horizontal="justify" vertical="center" wrapText="1"/>
    </xf>
    <xf numFmtId="0" fontId="6" fillId="3" borderId="2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14" fillId="5" borderId="9" xfId="0" applyFont="1" applyFill="1" applyBorder="1" applyAlignment="1">
      <alignment horizontal="center"/>
    </xf>
    <xf numFmtId="0" fontId="10" fillId="0" borderId="1" xfId="0" applyFont="1" applyBorder="1" applyAlignment="1">
      <alignment horizontal="justify" vertical="top" wrapText="1"/>
    </xf>
    <xf numFmtId="0" fontId="15" fillId="2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8" fillId="0" borderId="1" xfId="0" applyFont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vertical="center" wrapText="1"/>
    </xf>
    <xf numFmtId="0" fontId="15" fillId="3" borderId="6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6" fillId="5" borderId="1" xfId="0" applyFont="1" applyFill="1" applyBorder="1" applyAlignment="1">
      <alignment vertical="center" wrapText="1"/>
    </xf>
    <xf numFmtId="49" fontId="8" fillId="4" borderId="8" xfId="0" applyNumberFormat="1" applyFont="1" applyFill="1" applyBorder="1" applyAlignment="1">
      <alignment horizontal="right" vertical="center"/>
    </xf>
    <xf numFmtId="49" fontId="8" fillId="6" borderId="8" xfId="0" applyNumberFormat="1" applyFont="1" applyFill="1" applyBorder="1" applyAlignment="1">
      <alignment horizontal="right" vertical="center"/>
    </xf>
    <xf numFmtId="49" fontId="8" fillId="5" borderId="6" xfId="0" applyNumberFormat="1" applyFont="1" applyFill="1" applyBorder="1" applyAlignment="1">
      <alignment vertical="center"/>
    </xf>
    <xf numFmtId="49" fontId="8" fillId="5" borderId="8" xfId="0" applyNumberFormat="1" applyFont="1" applyFill="1" applyBorder="1" applyAlignment="1">
      <alignment vertical="center"/>
    </xf>
    <xf numFmtId="49" fontId="8" fillId="5" borderId="3" xfId="0" applyNumberFormat="1" applyFont="1" applyFill="1" applyBorder="1" applyAlignment="1">
      <alignment vertical="center"/>
    </xf>
    <xf numFmtId="49" fontId="6" fillId="2" borderId="6" xfId="0" applyNumberFormat="1" applyFont="1" applyFill="1" applyBorder="1" applyAlignment="1">
      <alignment vertical="center"/>
    </xf>
    <xf numFmtId="49" fontId="6" fillId="2" borderId="8" xfId="0" applyNumberFormat="1" applyFont="1" applyFill="1" applyBorder="1" applyAlignment="1">
      <alignment vertical="center"/>
    </xf>
    <xf numFmtId="49" fontId="6" fillId="2" borderId="3" xfId="0" applyNumberFormat="1" applyFont="1" applyFill="1" applyBorder="1" applyAlignment="1">
      <alignment vertical="center"/>
    </xf>
    <xf numFmtId="49" fontId="6" fillId="3" borderId="6" xfId="0" applyNumberFormat="1" applyFont="1" applyFill="1" applyBorder="1" applyAlignment="1">
      <alignment vertical="center"/>
    </xf>
    <xf numFmtId="49" fontId="6" fillId="3" borderId="8" xfId="0" applyNumberFormat="1" applyFont="1" applyFill="1" applyBorder="1" applyAlignment="1">
      <alignment vertical="center"/>
    </xf>
    <xf numFmtId="49" fontId="6" fillId="3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8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8" fillId="0" borderId="6" xfId="0" applyNumberFormat="1" applyFont="1" applyBorder="1" applyAlignment="1">
      <alignment vertical="center"/>
    </xf>
    <xf numFmtId="49" fontId="8" fillId="0" borderId="8" xfId="0" applyNumberFormat="1" applyFont="1" applyBorder="1" applyAlignment="1">
      <alignment vertical="center"/>
    </xf>
    <xf numFmtId="49" fontId="8" fillId="0" borderId="3" xfId="0" applyNumberFormat="1" applyFont="1" applyBorder="1" applyAlignment="1">
      <alignment vertical="center"/>
    </xf>
    <xf numFmtId="0" fontId="8" fillId="4" borderId="6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vertical="center" wrapText="1"/>
    </xf>
    <xf numFmtId="0" fontId="8" fillId="6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8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8" fillId="6" borderId="6" xfId="0" applyNumberFormat="1" applyFont="1" applyFill="1" applyBorder="1" applyAlignment="1">
      <alignment vertical="center" wrapText="1"/>
    </xf>
    <xf numFmtId="49" fontId="8" fillId="6" borderId="8" xfId="0" applyNumberFormat="1" applyFont="1" applyFill="1" applyBorder="1" applyAlignment="1">
      <alignment vertical="center" wrapText="1"/>
    </xf>
    <xf numFmtId="49" fontId="8" fillId="6" borderId="3" xfId="0" applyNumberFormat="1" applyFont="1" applyFill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49" fontId="6" fillId="2" borderId="8" xfId="0" applyNumberFormat="1" applyFont="1" applyFill="1" applyBorder="1" applyAlignment="1">
      <alignment horizontal="right" vertical="center"/>
    </xf>
    <xf numFmtId="49" fontId="8" fillId="7" borderId="8" xfId="0" applyNumberFormat="1" applyFont="1" applyFill="1" applyBorder="1" applyAlignment="1">
      <alignment horizontal="right" vertical="center"/>
    </xf>
    <xf numFmtId="49" fontId="6" fillId="2" borderId="8" xfId="0" applyNumberFormat="1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49" fontId="6" fillId="3" borderId="6" xfId="0" applyNumberFormat="1" applyFont="1" applyFill="1" applyBorder="1" applyAlignment="1">
      <alignment vertical="center" wrapText="1"/>
    </xf>
    <xf numFmtId="49" fontId="6" fillId="3" borderId="8" xfId="0" applyNumberFormat="1" applyFont="1" applyFill="1" applyBorder="1" applyAlignment="1">
      <alignment vertical="center" wrapText="1"/>
    </xf>
    <xf numFmtId="49" fontId="6" fillId="3" borderId="3" xfId="0" applyNumberFormat="1" applyFont="1" applyFill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8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center" wrapText="1"/>
    </xf>
    <xf numFmtId="49" fontId="8" fillId="6" borderId="6" xfId="0" applyNumberFormat="1" applyFont="1" applyFill="1" applyBorder="1" applyAlignment="1">
      <alignment vertical="center"/>
    </xf>
    <xf numFmtId="49" fontId="8" fillId="6" borderId="8" xfId="0" applyNumberFormat="1" applyFont="1" applyFill="1" applyBorder="1" applyAlignment="1">
      <alignment vertical="center"/>
    </xf>
    <xf numFmtId="49" fontId="8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8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49" fontId="8" fillId="0" borderId="3" xfId="0" applyNumberFormat="1" applyFont="1" applyBorder="1" applyAlignment="1">
      <alignment horizontal="center" vertical="center"/>
    </xf>
    <xf numFmtId="0" fontId="8" fillId="6" borderId="3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8" fillId="0" borderId="0" xfId="0" applyNumberFormat="1" applyFont="1" applyAlignment="1">
      <alignment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0" fontId="10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3" borderId="8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vertical="center"/>
    </xf>
    <xf numFmtId="49" fontId="8" fillId="2" borderId="8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3" borderId="6" xfId="0" applyNumberFormat="1" applyFont="1" applyFill="1" applyBorder="1" applyAlignment="1">
      <alignment vertical="center" wrapText="1"/>
    </xf>
    <xf numFmtId="49" fontId="8" fillId="3" borderId="8" xfId="0" applyNumberFormat="1" applyFont="1" applyFill="1" applyBorder="1" applyAlignment="1">
      <alignment vertical="center" wrapText="1"/>
    </xf>
    <xf numFmtId="49" fontId="8" fillId="3" borderId="3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 wrapText="1"/>
    </xf>
    <xf numFmtId="49" fontId="8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left" vertical="top" wrapText="1"/>
    </xf>
    <xf numFmtId="49" fontId="8" fillId="8" borderId="6" xfId="0" applyNumberFormat="1" applyFont="1" applyFill="1" applyBorder="1" applyAlignment="1">
      <alignment horizontal="right" vertical="center"/>
    </xf>
    <xf numFmtId="49" fontId="8" fillId="8" borderId="8" xfId="0" applyNumberFormat="1" applyFont="1" applyFill="1" applyBorder="1" applyAlignment="1">
      <alignment horizontal="right" vertical="center"/>
    </xf>
    <xf numFmtId="49" fontId="8" fillId="8" borderId="3" xfId="0" applyNumberFormat="1" applyFont="1" applyFill="1" applyBorder="1" applyAlignment="1">
      <alignment horizontal="left" vertical="center"/>
    </xf>
    <xf numFmtId="49" fontId="8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center" vertical="center" wrapText="1"/>
    </xf>
    <xf numFmtId="49" fontId="8" fillId="7" borderId="6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>
      <alignment horizontal="left" vertical="center"/>
    </xf>
    <xf numFmtId="49" fontId="8" fillId="4" borderId="8" xfId="0" applyNumberFormat="1" applyFont="1" applyFill="1" applyBorder="1" applyAlignment="1">
      <alignment horizontal="left" vertical="center"/>
    </xf>
    <xf numFmtId="49" fontId="8" fillId="6" borderId="6" xfId="0" applyNumberFormat="1" applyFont="1" applyFill="1" applyBorder="1" applyAlignment="1">
      <alignment horizontal="left" vertical="center"/>
    </xf>
    <xf numFmtId="49" fontId="8" fillId="6" borderId="8" xfId="0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vertical="top" wrapText="1"/>
    </xf>
    <xf numFmtId="49" fontId="8" fillId="8" borderId="6" xfId="0" applyNumberFormat="1" applyFont="1" applyFill="1" applyBorder="1" applyAlignment="1">
      <alignment horizontal="right" vertical="center" wrapText="1"/>
    </xf>
    <xf numFmtId="49" fontId="8" fillId="8" borderId="8" xfId="0" applyNumberFormat="1" applyFont="1" applyFill="1" applyBorder="1" applyAlignment="1">
      <alignment horizontal="right" vertical="center" wrapText="1"/>
    </xf>
    <xf numFmtId="49" fontId="8" fillId="8" borderId="3" xfId="0" applyNumberFormat="1" applyFont="1" applyFill="1" applyBorder="1" applyAlignment="1">
      <alignment horizontal="left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left" wrapText="1"/>
    </xf>
    <xf numFmtId="0" fontId="10" fillId="8" borderId="1" xfId="0" applyFont="1" applyFill="1" applyBorder="1" applyAlignment="1">
      <alignment horizontal="left" wrapText="1"/>
    </xf>
    <xf numFmtId="49" fontId="8" fillId="8" borderId="4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horizontal="justify" vertical="top" wrapText="1"/>
    </xf>
    <xf numFmtId="49" fontId="8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2" fillId="0" borderId="1" xfId="0" applyFont="1" applyBorder="1"/>
    <xf numFmtId="0" fontId="10" fillId="0" borderId="18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6" fillId="5" borderId="6" xfId="0" applyFont="1" applyFill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49" fontId="8" fillId="8" borderId="6" xfId="0" applyNumberFormat="1" applyFont="1" applyFill="1" applyBorder="1" applyAlignment="1">
      <alignment horizontal="left" vertical="center"/>
    </xf>
    <xf numFmtId="49" fontId="8" fillId="8" borderId="8" xfId="0" applyNumberFormat="1" applyFont="1" applyFill="1" applyBorder="1" applyAlignment="1">
      <alignment horizontal="left" vertical="center"/>
    </xf>
    <xf numFmtId="0" fontId="6" fillId="3" borderId="6" xfId="0" applyFont="1" applyFill="1" applyBorder="1" applyAlignment="1">
      <alignment vertical="top" wrapText="1"/>
    </xf>
    <xf numFmtId="49" fontId="19" fillId="3" borderId="2" xfId="0" applyNumberFormat="1" applyFont="1" applyFill="1" applyBorder="1" applyAlignment="1">
      <alignment horizontal="center" vertical="center"/>
    </xf>
    <xf numFmtId="49" fontId="19" fillId="3" borderId="6" xfId="0" applyNumberFormat="1" applyFont="1" applyFill="1" applyBorder="1" applyAlignment="1">
      <alignment vertical="center"/>
    </xf>
    <xf numFmtId="49" fontId="19" fillId="3" borderId="8" xfId="0" applyNumberFormat="1" applyFont="1" applyFill="1" applyBorder="1" applyAlignment="1">
      <alignment vertical="center"/>
    </xf>
    <xf numFmtId="49" fontId="19" fillId="3" borderId="3" xfId="0" applyNumberFormat="1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top" wrapText="1"/>
    </xf>
    <xf numFmtId="0" fontId="8" fillId="6" borderId="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5" borderId="7" xfId="0" applyFont="1" applyFill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/>
    </xf>
    <xf numFmtId="3" fontId="6" fillId="5" borderId="3" xfId="0" applyNumberFormat="1" applyFont="1" applyFill="1" applyBorder="1" applyAlignment="1">
      <alignment vertical="top" wrapText="1"/>
    </xf>
    <xf numFmtId="3" fontId="6" fillId="2" borderId="3" xfId="0" applyNumberFormat="1" applyFont="1" applyFill="1" applyBorder="1"/>
    <xf numFmtId="3" fontId="6" fillId="3" borderId="3" xfId="0" applyNumberFormat="1" applyFont="1" applyFill="1" applyBorder="1"/>
    <xf numFmtId="3" fontId="8" fillId="0" borderId="3" xfId="0" applyNumberFormat="1" applyFont="1" applyBorder="1"/>
    <xf numFmtId="3" fontId="8" fillId="3" borderId="3" xfId="0" applyNumberFormat="1" applyFont="1" applyFill="1" applyBorder="1"/>
    <xf numFmtId="3" fontId="8" fillId="6" borderId="3" xfId="0" applyNumberFormat="1" applyFont="1" applyFill="1" applyBorder="1"/>
    <xf numFmtId="3" fontId="8" fillId="6" borderId="2" xfId="0" applyNumberFormat="1" applyFont="1" applyFill="1" applyBorder="1"/>
    <xf numFmtId="3" fontId="6" fillId="5" borderId="3" xfId="0" applyNumberFormat="1" applyFont="1" applyFill="1" applyBorder="1"/>
    <xf numFmtId="3" fontId="6" fillId="5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3" fontId="8" fillId="8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8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left" vertical="top" wrapText="1"/>
    </xf>
    <xf numFmtId="49" fontId="6" fillId="9" borderId="1" xfId="0" applyNumberFormat="1" applyFont="1" applyFill="1" applyBorder="1" applyAlignment="1">
      <alignment horizontal="center" vertical="center" wrapText="1"/>
    </xf>
    <xf numFmtId="49" fontId="8" fillId="9" borderId="2" xfId="0" applyNumberFormat="1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vertical="center" wrapText="1"/>
    </xf>
    <xf numFmtId="0" fontId="8" fillId="9" borderId="8" xfId="0" applyFont="1" applyFill="1" applyBorder="1" applyAlignment="1">
      <alignment vertical="center" wrapText="1"/>
    </xf>
    <xf numFmtId="0" fontId="8" fillId="9" borderId="3" xfId="0" applyFont="1" applyFill="1" applyBorder="1" applyAlignment="1">
      <alignment vertical="center" wrapText="1"/>
    </xf>
    <xf numFmtId="49" fontId="8" fillId="9" borderId="3" xfId="0" applyNumberFormat="1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/>
    </xf>
    <xf numFmtId="49" fontId="6" fillId="9" borderId="6" xfId="0" applyNumberFormat="1" applyFont="1" applyFill="1" applyBorder="1" applyAlignment="1">
      <alignment vertical="center"/>
    </xf>
    <xf numFmtId="49" fontId="6" fillId="9" borderId="8" xfId="0" applyNumberFormat="1" applyFont="1" applyFill="1" applyBorder="1" applyAlignment="1">
      <alignment vertical="center"/>
    </xf>
    <xf numFmtId="49" fontId="6" fillId="9" borderId="3" xfId="0" applyNumberFormat="1" applyFont="1" applyFill="1" applyBorder="1" applyAlignment="1">
      <alignment vertical="center"/>
    </xf>
    <xf numFmtId="49" fontId="6" fillId="9" borderId="2" xfId="0" applyNumberFormat="1" applyFont="1" applyFill="1" applyBorder="1" applyAlignment="1">
      <alignment horizontal="center" vertical="center"/>
    </xf>
    <xf numFmtId="49" fontId="6" fillId="9" borderId="7" xfId="0" applyNumberFormat="1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left" vertical="center" wrapText="1"/>
    </xf>
    <xf numFmtId="49" fontId="6" fillId="9" borderId="3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left" vertical="top" wrapText="1"/>
    </xf>
    <xf numFmtId="49" fontId="6" fillId="9" borderId="2" xfId="0" applyNumberFormat="1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right" vertical="center" wrapText="1"/>
    </xf>
    <xf numFmtId="0" fontId="6" fillId="9" borderId="8" xfId="0" applyFont="1" applyFill="1" applyBorder="1" applyAlignment="1">
      <alignment horizontal="right" vertical="center" wrapText="1"/>
    </xf>
    <xf numFmtId="0" fontId="6" fillId="9" borderId="1" xfId="0" applyFont="1" applyFill="1" applyBorder="1"/>
    <xf numFmtId="0" fontId="6" fillId="9" borderId="6" xfId="0" applyFont="1" applyFill="1" applyBorder="1"/>
    <xf numFmtId="49" fontId="6" fillId="9" borderId="12" xfId="0" applyNumberFormat="1" applyFont="1" applyFill="1" applyBorder="1" applyAlignment="1">
      <alignment horizontal="center" vertical="center"/>
    </xf>
    <xf numFmtId="49" fontId="6" fillId="9" borderId="5" xfId="0" applyNumberFormat="1" applyFont="1" applyFill="1" applyBorder="1" applyAlignment="1">
      <alignment horizontal="center" vertical="center"/>
    </xf>
    <xf numFmtId="49" fontId="6" fillId="10" borderId="7" xfId="0" applyNumberFormat="1" applyFont="1" applyFill="1" applyBorder="1" applyAlignment="1">
      <alignment horizontal="center" vertical="center"/>
    </xf>
    <xf numFmtId="49" fontId="6" fillId="10" borderId="12" xfId="0" applyNumberFormat="1" applyFont="1" applyFill="1" applyBorder="1" applyAlignment="1">
      <alignment horizontal="center" vertical="center"/>
    </xf>
    <xf numFmtId="49" fontId="6" fillId="10" borderId="5" xfId="0" applyNumberFormat="1" applyFont="1" applyFill="1" applyBorder="1" applyAlignment="1">
      <alignment horizontal="center" vertical="center"/>
    </xf>
    <xf numFmtId="49" fontId="6" fillId="10" borderId="10" xfId="0" applyNumberFormat="1" applyFont="1" applyFill="1" applyBorder="1" applyAlignment="1">
      <alignment horizontal="center" vertical="center"/>
    </xf>
    <xf numFmtId="49" fontId="8" fillId="10" borderId="6" xfId="0" applyNumberFormat="1" applyFont="1" applyFill="1" applyBorder="1" applyAlignment="1">
      <alignment horizontal="right" vertical="center"/>
    </xf>
    <xf numFmtId="49" fontId="8" fillId="10" borderId="8" xfId="0" applyNumberFormat="1" applyFont="1" applyFill="1" applyBorder="1" applyAlignment="1">
      <alignment horizontal="right" vertical="center"/>
    </xf>
    <xf numFmtId="49" fontId="8" fillId="10" borderId="3" xfId="0" applyNumberFormat="1" applyFont="1" applyFill="1" applyBorder="1" applyAlignment="1">
      <alignment horizontal="left" vertical="center"/>
    </xf>
    <xf numFmtId="49" fontId="8" fillId="10" borderId="1" xfId="0" applyNumberFormat="1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left" vertical="center" wrapText="1"/>
    </xf>
    <xf numFmtId="0" fontId="6" fillId="10" borderId="6" xfId="0" applyFont="1" applyFill="1" applyBorder="1" applyAlignment="1">
      <alignment vertical="center"/>
    </xf>
    <xf numFmtId="3" fontId="0" fillId="0" borderId="0" xfId="0" applyNumberFormat="1"/>
    <xf numFmtId="3" fontId="6" fillId="2" borderId="1" xfId="0" applyNumberFormat="1" applyFont="1" applyFill="1" applyBorder="1" applyAlignment="1">
      <alignment horizontal="center" vertical="center"/>
    </xf>
    <xf numFmtId="3" fontId="9" fillId="0" borderId="0" xfId="0" applyNumberFormat="1" applyFont="1" applyAlignment="1">
      <alignment horizontal="left" vertical="center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/>
    <xf numFmtId="3" fontId="6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8" fillId="7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2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3" fontId="8" fillId="6" borderId="3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/>
    </xf>
    <xf numFmtId="3" fontId="8" fillId="8" borderId="3" xfId="0" applyNumberFormat="1" applyFont="1" applyFill="1" applyBorder="1" applyAlignment="1">
      <alignment horizontal="center" vertical="center"/>
    </xf>
    <xf numFmtId="3" fontId="8" fillId="8" borderId="3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>
      <alignment horizontal="center"/>
    </xf>
    <xf numFmtId="0" fontId="8" fillId="4" borderId="8" xfId="0" applyFont="1" applyFill="1" applyBorder="1" applyAlignment="1">
      <alignment horizontal="left" vertical="top" wrapText="1"/>
    </xf>
    <xf numFmtId="0" fontId="8" fillId="8" borderId="8" xfId="0" applyFont="1" applyFill="1" applyBorder="1" applyAlignment="1">
      <alignment horizontal="left" vertical="top" wrapText="1"/>
    </xf>
    <xf numFmtId="49" fontId="8" fillId="8" borderId="6" xfId="0" applyNumberFormat="1" applyFont="1" applyFill="1" applyBorder="1" applyAlignment="1">
      <alignment vertical="center"/>
    </xf>
    <xf numFmtId="49" fontId="8" fillId="8" borderId="8" xfId="0" applyNumberFormat="1" applyFont="1" applyFill="1" applyBorder="1" applyAlignment="1">
      <alignment vertical="center"/>
    </xf>
    <xf numFmtId="49" fontId="8" fillId="8" borderId="3" xfId="0" applyNumberFormat="1" applyFont="1" applyFill="1" applyBorder="1" applyAlignment="1">
      <alignment vertical="center"/>
    </xf>
    <xf numFmtId="0" fontId="6" fillId="11" borderId="1" xfId="0" applyFont="1" applyFill="1" applyBorder="1" applyAlignment="1">
      <alignment vertical="center" wrapText="1"/>
    </xf>
    <xf numFmtId="3" fontId="6" fillId="11" borderId="3" xfId="0" applyNumberFormat="1" applyFont="1" applyFill="1" applyBorder="1" applyAlignment="1">
      <alignment horizontal="center" vertical="center"/>
    </xf>
    <xf numFmtId="0" fontId="15" fillId="11" borderId="6" xfId="0" applyFont="1" applyFill="1" applyBorder="1" applyAlignment="1">
      <alignment horizontal="left" vertical="top" wrapText="1"/>
    </xf>
    <xf numFmtId="0" fontId="9" fillId="0" borderId="0" xfId="0" applyFont="1"/>
    <xf numFmtId="0" fontId="0" fillId="0" borderId="0" xfId="0"/>
    <xf numFmtId="0" fontId="20" fillId="0" borderId="0" xfId="5" applyNumberFormat="1" applyFont="1" applyBorder="1" applyAlignment="1">
      <alignment wrapText="1"/>
    </xf>
    <xf numFmtId="0" fontId="8" fillId="0" borderId="9" xfId="0" applyFont="1" applyBorder="1" applyAlignment="1">
      <alignment horizontal="justify" vertical="center" wrapText="1"/>
    </xf>
    <xf numFmtId="0" fontId="0" fillId="0" borderId="0" xfId="0"/>
    <xf numFmtId="0" fontId="20" fillId="0" borderId="0" xfId="5" applyNumberFormat="1" applyFont="1" applyBorder="1" applyAlignment="1">
      <alignment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8" fillId="0" borderId="2" xfId="0" applyFont="1" applyBorder="1" applyAlignment="1">
      <alignment horizontal="justify" vertical="top" wrapText="1"/>
    </xf>
    <xf numFmtId="0" fontId="0" fillId="0" borderId="0" xfId="0"/>
    <xf numFmtId="0" fontId="8" fillId="4" borderId="2" xfId="0" applyFont="1" applyFill="1" applyBorder="1" applyAlignment="1">
      <alignment horizontal="justify"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16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4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6" fillId="0" borderId="13" xfId="0" applyNumberFormat="1" applyFont="1" applyBorder="1" applyAlignment="1">
      <alignment vertical="top" wrapText="1"/>
    </xf>
    <xf numFmtId="0" fontId="16" fillId="0" borderId="13" xfId="0" applyFont="1" applyBorder="1" applyAlignment="1">
      <alignment horizontal="center" vertical="top" wrapText="1"/>
    </xf>
    <xf numFmtId="3" fontId="16" fillId="0" borderId="13" xfId="0" applyNumberFormat="1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27" fillId="0" borderId="13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top" wrapText="1"/>
    </xf>
    <xf numFmtId="3" fontId="9" fillId="0" borderId="13" xfId="0" applyNumberFormat="1" applyFont="1" applyBorder="1" applyAlignment="1">
      <alignment vertical="top" wrapText="1"/>
    </xf>
    <xf numFmtId="49" fontId="9" fillId="0" borderId="13" xfId="0" applyNumberFormat="1" applyFont="1" applyBorder="1" applyAlignment="1">
      <alignment horizontal="center" vertical="top" wrapText="1"/>
    </xf>
    <xf numFmtId="0" fontId="28" fillId="7" borderId="13" xfId="0" applyFont="1" applyFill="1" applyBorder="1" applyAlignment="1">
      <alignment vertical="top" wrapText="1"/>
    </xf>
    <xf numFmtId="0" fontId="26" fillId="7" borderId="13" xfId="0" applyFont="1" applyFill="1" applyBorder="1" applyAlignment="1">
      <alignment horizontal="center"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24" fillId="7" borderId="13" xfId="0" applyNumberFormat="1" applyFont="1" applyFill="1" applyBorder="1" applyAlignment="1">
      <alignment vertical="top" wrapText="1"/>
    </xf>
    <xf numFmtId="49" fontId="26" fillId="7" borderId="13" xfId="0" applyNumberFormat="1" applyFont="1" applyFill="1" applyBorder="1" applyAlignment="1">
      <alignment vertical="top" wrapText="1"/>
    </xf>
    <xf numFmtId="0" fontId="11" fillId="7" borderId="13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8" fillId="0" borderId="11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8" fillId="0" borderId="11" xfId="0" applyFont="1" applyBorder="1" applyAlignment="1">
      <alignment vertical="top" wrapText="1"/>
    </xf>
    <xf numFmtId="0" fontId="10" fillId="0" borderId="23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8" fillId="6" borderId="11" xfId="0" applyFont="1" applyFill="1" applyBorder="1" applyAlignment="1">
      <alignment vertical="top" wrapText="1"/>
    </xf>
    <xf numFmtId="3" fontId="8" fillId="6" borderId="2" xfId="0" applyNumberFormat="1" applyFont="1" applyFill="1" applyBorder="1" applyAlignment="1">
      <alignment horizontal="center" vertical="center"/>
    </xf>
    <xf numFmtId="0" fontId="6" fillId="9" borderId="9" xfId="0" applyFont="1" applyFill="1" applyBorder="1" applyAlignment="1">
      <alignment vertical="center" wrapText="1"/>
    </xf>
    <xf numFmtId="0" fontId="8" fillId="6" borderId="16" xfId="0" applyFont="1" applyFill="1" applyBorder="1" applyAlignment="1">
      <alignment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27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0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top" wrapText="1"/>
    </xf>
    <xf numFmtId="0" fontId="10" fillId="0" borderId="30" xfId="0" applyFont="1" applyBorder="1" applyAlignment="1">
      <alignment horizontal="left" vertical="top" wrapText="1"/>
    </xf>
    <xf numFmtId="0" fontId="10" fillId="0" borderId="3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9" fillId="0" borderId="0" xfId="0" applyFont="1" applyAlignment="1">
      <alignment vertical="center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vertical="top" wrapText="1"/>
    </xf>
    <xf numFmtId="3" fontId="28" fillId="7" borderId="13" xfId="0" applyNumberFormat="1" applyFont="1" applyFill="1" applyBorder="1" applyAlignment="1">
      <alignment vertical="top" wrapText="1"/>
    </xf>
    <xf numFmtId="3" fontId="28" fillId="13" borderId="13" xfId="0" applyNumberFormat="1" applyFont="1" applyFill="1" applyBorder="1" applyAlignment="1">
      <alignment vertical="top" wrapText="1"/>
    </xf>
    <xf numFmtId="3" fontId="28" fillId="12" borderId="13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4" borderId="16" xfId="0" applyFont="1" applyFill="1" applyBorder="1" applyAlignment="1">
      <alignment vertical="top" wrapText="1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8" fillId="6" borderId="2" xfId="0" applyFont="1" applyFill="1" applyBorder="1" applyAlignment="1">
      <alignment horizontal="justify" vertical="top" wrapText="1"/>
    </xf>
    <xf numFmtId="0" fontId="10" fillId="0" borderId="10" xfId="0" applyFont="1" applyBorder="1" applyAlignment="1">
      <alignment horizontal="left" vertical="top" wrapText="1"/>
    </xf>
    <xf numFmtId="0" fontId="10" fillId="4" borderId="32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9" fillId="0" borderId="0" xfId="0" applyFont="1"/>
    <xf numFmtId="0" fontId="0" fillId="0" borderId="0" xfId="0"/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20" fillId="0" borderId="0" xfId="5" applyNumberFormat="1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8" fillId="4" borderId="2" xfId="0" applyFont="1" applyFill="1" applyBorder="1" applyAlignment="1">
      <alignment horizontal="justify" vertical="top" wrapText="1"/>
    </xf>
    <xf numFmtId="0" fontId="0" fillId="0" borderId="0" xfId="0"/>
    <xf numFmtId="0" fontId="10" fillId="4" borderId="22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1" fontId="8" fillId="4" borderId="1" xfId="0" applyNumberFormat="1" applyFont="1" applyFill="1" applyBorder="1" applyAlignment="1">
      <alignment horizontal="center" vertical="center"/>
    </xf>
    <xf numFmtId="1" fontId="8" fillId="8" borderId="1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 wrapText="1"/>
    </xf>
    <xf numFmtId="0" fontId="8" fillId="7" borderId="6" xfId="0" applyFont="1" applyFill="1" applyBorder="1" applyAlignment="1">
      <alignment vertical="center" wrapText="1"/>
    </xf>
    <xf numFmtId="0" fontId="8" fillId="7" borderId="8" xfId="0" applyFont="1" applyFill="1" applyBorder="1" applyAlignment="1">
      <alignment vertical="center" wrapText="1"/>
    </xf>
    <xf numFmtId="0" fontId="8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8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6" fillId="9" borderId="1" xfId="0" applyNumberFormat="1" applyFont="1" applyFill="1" applyBorder="1" applyAlignment="1">
      <alignment horizontal="center"/>
    </xf>
    <xf numFmtId="0" fontId="0" fillId="0" borderId="0" xfId="0"/>
    <xf numFmtId="0" fontId="20" fillId="0" borderId="0" xfId="5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20" fillId="0" borderId="0" xfId="5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6" borderId="1" xfId="0" applyFont="1" applyFill="1" applyBorder="1" applyAlignment="1">
      <alignment horizontal="justify" vertical="top" wrapText="1"/>
    </xf>
    <xf numFmtId="0" fontId="10" fillId="4" borderId="0" xfId="0" applyFont="1" applyFill="1" applyBorder="1" applyAlignment="1">
      <alignment horizontal="left" vertical="top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3" fillId="14" borderId="6" xfId="0" applyFont="1" applyFill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0" fillId="0" borderId="0" xfId="5" applyNumberFormat="1" applyFont="1" applyBorder="1" applyAlignment="1">
      <alignment wrapText="1"/>
    </xf>
    <xf numFmtId="0" fontId="0" fillId="2" borderId="0" xfId="0" applyFill="1"/>
    <xf numFmtId="0" fontId="12" fillId="2" borderId="0" xfId="0" applyFont="1" applyFill="1"/>
    <xf numFmtId="3" fontId="7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3" fontId="8" fillId="0" borderId="1" xfId="0" applyNumberFormat="1" applyFont="1" applyBorder="1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/>
    <xf numFmtId="0" fontId="9" fillId="0" borderId="0" xfId="0" applyFont="1" applyAlignment="1">
      <alignment horizontal="left"/>
    </xf>
    <xf numFmtId="0" fontId="20" fillId="0" borderId="0" xfId="9" applyNumberFormat="1" applyFont="1" applyBorder="1" applyAlignment="1">
      <alignment wrapText="1"/>
    </xf>
    <xf numFmtId="0" fontId="29" fillId="0" borderId="0" xfId="9" applyNumberFormat="1" applyFont="1" applyBorder="1" applyAlignment="1">
      <alignment wrapText="1"/>
    </xf>
    <xf numFmtId="3" fontId="8" fillId="0" borderId="0" xfId="0" applyNumberFormat="1" applyFont="1" applyFill="1" applyBorder="1"/>
    <xf numFmtId="3" fontId="0" fillId="0" borderId="0" xfId="0" applyNumberFormat="1" applyBorder="1"/>
    <xf numFmtId="0" fontId="0" fillId="0" borderId="0" xfId="0"/>
    <xf numFmtId="0" fontId="20" fillId="0" borderId="0" xfId="5" applyNumberFormat="1" applyFont="1" applyBorder="1" applyAlignment="1">
      <alignment wrapText="1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165" fontId="0" fillId="0" borderId="0" xfId="0" applyNumberFormat="1"/>
    <xf numFmtId="0" fontId="0" fillId="0" borderId="0" xfId="0"/>
    <xf numFmtId="0" fontId="20" fillId="0" borderId="0" xfId="5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6" borderId="8" xfId="0" applyFont="1" applyFill="1" applyBorder="1" applyAlignment="1">
      <alignment horizontal="left" vertical="top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4" xfId="0" applyFont="1" applyBorder="1" applyAlignment="1">
      <alignment horizontal="justify" vertical="top" wrapText="1"/>
    </xf>
    <xf numFmtId="0" fontId="9" fillId="0" borderId="0" xfId="0" applyFont="1"/>
    <xf numFmtId="0" fontId="0" fillId="0" borderId="0" xfId="0"/>
    <xf numFmtId="0" fontId="9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0" borderId="0" xfId="5" applyNumberFormat="1" applyFont="1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0" fillId="0" borderId="0" xfId="9" applyNumberFormat="1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23" fillId="0" borderId="20" xfId="8" applyFont="1" applyBorder="1" applyAlignment="1">
      <alignment horizontal="left" wrapText="1"/>
    </xf>
    <xf numFmtId="0" fontId="23" fillId="0" borderId="20" xfId="8" applyNumberFormat="1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28" fillId="13" borderId="13" xfId="0" applyFont="1" applyFill="1" applyBorder="1" applyAlignment="1">
      <alignment vertical="top" wrapText="1"/>
    </xf>
    <xf numFmtId="0" fontId="2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28" fillId="12" borderId="13" xfId="0" applyFont="1" applyFill="1" applyBorder="1" applyAlignment="1">
      <alignment vertical="top" wrapText="1"/>
    </xf>
  </cellXfs>
  <cellStyles count="10">
    <cellStyle name="Normal" xfId="6"/>
    <cellStyle name="Обычный" xfId="0" builtinId="0"/>
    <cellStyle name="Обычный 2" xfId="2"/>
    <cellStyle name="Обычный 2 2" xfId="3"/>
    <cellStyle name="Обычный 3" xfId="4"/>
    <cellStyle name="Обычный 4" xfId="7"/>
    <cellStyle name="Обычный_прил2" xfId="9"/>
    <cellStyle name="Обычный_прил5" xfId="5"/>
    <cellStyle name="Обычный_прил9" xfId="8"/>
    <cellStyle name="Стиль 1" xfId="1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tabSelected="1" topLeftCell="A22" zoomScaleNormal="100" workbookViewId="0">
      <selection activeCell="L34" sqref="L34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561" customWidth="1"/>
  </cols>
  <sheetData>
    <row r="1" spans="2:6" x14ac:dyDescent="0.25">
      <c r="C1" s="652" t="s">
        <v>278</v>
      </c>
      <c r="D1" s="653"/>
      <c r="E1" s="563"/>
      <c r="F1" s="563"/>
    </row>
    <row r="2" spans="2:6" x14ac:dyDescent="0.25">
      <c r="C2" s="652" t="s">
        <v>279</v>
      </c>
      <c r="D2" s="653"/>
      <c r="E2" s="563"/>
      <c r="F2" s="563"/>
    </row>
    <row r="3" spans="2:6" x14ac:dyDescent="0.25">
      <c r="C3" s="652" t="s">
        <v>280</v>
      </c>
      <c r="D3" s="653"/>
      <c r="E3" s="563"/>
      <c r="F3" s="563"/>
    </row>
    <row r="4" spans="2:6" x14ac:dyDescent="0.25">
      <c r="C4" s="652" t="s">
        <v>281</v>
      </c>
      <c r="D4" s="653"/>
      <c r="E4" s="563"/>
      <c r="F4" s="563"/>
    </row>
    <row r="5" spans="2:6" x14ac:dyDescent="0.25">
      <c r="C5" s="652" t="s">
        <v>801</v>
      </c>
      <c r="D5" s="653"/>
      <c r="E5" s="563"/>
      <c r="F5" s="563"/>
    </row>
    <row r="6" spans="2:6" x14ac:dyDescent="0.25">
      <c r="C6" s="649" t="s">
        <v>802</v>
      </c>
      <c r="D6" s="650"/>
    </row>
    <row r="7" spans="2:6" x14ac:dyDescent="0.25">
      <c r="C7" s="649" t="s">
        <v>831</v>
      </c>
      <c r="D7" s="650"/>
    </row>
    <row r="8" spans="2:6" x14ac:dyDescent="0.25">
      <c r="C8" s="651" t="s">
        <v>857</v>
      </c>
      <c r="D8" s="651"/>
      <c r="E8" s="562"/>
      <c r="F8" s="562"/>
    </row>
    <row r="9" spans="2:6" x14ac:dyDescent="0.25">
      <c r="C9" s="331"/>
      <c r="D9" s="331"/>
      <c r="E9" s="562"/>
      <c r="F9" s="562"/>
    </row>
    <row r="10" spans="2:6" ht="18.75" x14ac:dyDescent="0.25">
      <c r="C10" s="333" t="s">
        <v>282</v>
      </c>
      <c r="E10" s="567"/>
    </row>
    <row r="11" spans="2:6" ht="18.75" x14ac:dyDescent="0.25">
      <c r="C11" s="333" t="s">
        <v>803</v>
      </c>
      <c r="E11" s="567"/>
    </row>
    <row r="12" spans="2:6" ht="18.75" x14ac:dyDescent="0.25">
      <c r="C12" s="333" t="s">
        <v>804</v>
      </c>
      <c r="E12" s="567"/>
    </row>
    <row r="13" spans="2:6" s="561" customFormat="1" ht="18.75" x14ac:dyDescent="0.25">
      <c r="C13" s="567"/>
      <c r="E13" s="567"/>
    </row>
    <row r="14" spans="2:6" x14ac:dyDescent="0.25">
      <c r="D14" s="4"/>
      <c r="F14" s="560" t="s">
        <v>448</v>
      </c>
    </row>
    <row r="15" spans="2:6" ht="53.25" customHeight="1" x14ac:dyDescent="0.25">
      <c r="B15" s="334" t="s">
        <v>283</v>
      </c>
      <c r="C15" s="12" t="s">
        <v>284</v>
      </c>
      <c r="D15" s="566" t="s">
        <v>681</v>
      </c>
      <c r="E15" s="566" t="s">
        <v>763</v>
      </c>
      <c r="F15" s="566" t="s">
        <v>805</v>
      </c>
    </row>
    <row r="16" spans="2:6" ht="31.5" x14ac:dyDescent="0.25">
      <c r="B16" s="443" t="s">
        <v>285</v>
      </c>
      <c r="C16" s="441" t="s">
        <v>286</v>
      </c>
      <c r="D16" s="442">
        <f>SUM(D23,D32+D17)</f>
        <v>20758375</v>
      </c>
      <c r="E16" s="442">
        <f>SUM(E23,E32+E17)</f>
        <v>0</v>
      </c>
      <c r="F16" s="442">
        <f>SUM(F23,F32+F17)</f>
        <v>0</v>
      </c>
    </row>
    <row r="17" spans="2:7" s="576" customFormat="1" ht="31.5" x14ac:dyDescent="0.25">
      <c r="B17" s="190" t="s">
        <v>710</v>
      </c>
      <c r="C17" s="129" t="s">
        <v>785</v>
      </c>
      <c r="D17" s="427">
        <f>SUM(D18)</f>
        <v>2303778</v>
      </c>
      <c r="E17" s="427">
        <f>SUM(E18)</f>
        <v>-2303778</v>
      </c>
      <c r="F17" s="427">
        <f>SUM(F18)</f>
        <v>0</v>
      </c>
    </row>
    <row r="18" spans="2:7" s="576" customFormat="1" ht="47.25" x14ac:dyDescent="0.25">
      <c r="B18" s="191" t="s">
        <v>711</v>
      </c>
      <c r="C18" s="45" t="s">
        <v>786</v>
      </c>
      <c r="D18" s="428">
        <f>SUM(D19+D21)</f>
        <v>2303778</v>
      </c>
      <c r="E18" s="428">
        <f>SUM(E19+E21)</f>
        <v>-2303778</v>
      </c>
      <c r="F18" s="428">
        <f>SUM(F19+F21)</f>
        <v>0</v>
      </c>
    </row>
    <row r="19" spans="2:7" s="576" customFormat="1" ht="47.25" x14ac:dyDescent="0.25">
      <c r="B19" s="194" t="s">
        <v>712</v>
      </c>
      <c r="C19" s="149" t="s">
        <v>731</v>
      </c>
      <c r="D19" s="430">
        <f>SUM(D20)</f>
        <v>2303778</v>
      </c>
      <c r="E19" s="430">
        <f>SUM(E20)</f>
        <v>0</v>
      </c>
      <c r="F19" s="430">
        <f>SUM(F20)</f>
        <v>0</v>
      </c>
    </row>
    <row r="20" spans="2:7" s="576" customFormat="1" ht="47.25" x14ac:dyDescent="0.25">
      <c r="B20" s="192" t="s">
        <v>713</v>
      </c>
      <c r="C20" s="193" t="s">
        <v>732</v>
      </c>
      <c r="D20" s="429">
        <v>2303778</v>
      </c>
      <c r="E20" s="429"/>
      <c r="F20" s="429"/>
    </row>
    <row r="21" spans="2:7" s="576" customFormat="1" ht="47.25" x14ac:dyDescent="0.25">
      <c r="B21" s="194" t="s">
        <v>714</v>
      </c>
      <c r="C21" s="149" t="s">
        <v>733</v>
      </c>
      <c r="D21" s="430">
        <f>SUM(D22)</f>
        <v>0</v>
      </c>
      <c r="E21" s="430">
        <f>SUM(E22)</f>
        <v>-2303778</v>
      </c>
      <c r="F21" s="430">
        <f>SUM(F22)</f>
        <v>0</v>
      </c>
    </row>
    <row r="22" spans="2:7" s="576" customFormat="1" ht="47.25" x14ac:dyDescent="0.25">
      <c r="B22" s="192" t="s">
        <v>715</v>
      </c>
      <c r="C22" s="193" t="s">
        <v>734</v>
      </c>
      <c r="D22" s="429"/>
      <c r="E22" s="431">
        <v>-2303778</v>
      </c>
      <c r="F22" s="431"/>
    </row>
    <row r="23" spans="2:7" ht="31.5" x14ac:dyDescent="0.25">
      <c r="B23" s="190" t="s">
        <v>287</v>
      </c>
      <c r="C23" s="129" t="s">
        <v>288</v>
      </c>
      <c r="D23" s="427">
        <f>SUM(D24,D28)</f>
        <v>18454597</v>
      </c>
      <c r="E23" s="427">
        <f>SUM(E24,E28)</f>
        <v>2303778</v>
      </c>
      <c r="F23" s="427">
        <f>SUM(F24,F28)</f>
        <v>0</v>
      </c>
    </row>
    <row r="24" spans="2:7" ht="15.75" x14ac:dyDescent="0.25">
      <c r="B24" s="191" t="s">
        <v>289</v>
      </c>
      <c r="C24" s="45" t="s">
        <v>290</v>
      </c>
      <c r="D24" s="432">
        <f>SUM(D25)</f>
        <v>-492361601</v>
      </c>
      <c r="E24" s="432">
        <f t="shared" ref="E24:F26" si="0">SUM(E25)</f>
        <v>-522683589</v>
      </c>
      <c r="F24" s="432">
        <f t="shared" si="0"/>
        <v>-465371108</v>
      </c>
    </row>
    <row r="25" spans="2:7" ht="15.75" x14ac:dyDescent="0.25">
      <c r="B25" s="192" t="s">
        <v>291</v>
      </c>
      <c r="C25" s="193" t="s">
        <v>292</v>
      </c>
      <c r="D25" s="433">
        <f>SUM(D26)</f>
        <v>-492361601</v>
      </c>
      <c r="E25" s="433">
        <f t="shared" si="0"/>
        <v>-522683589</v>
      </c>
      <c r="F25" s="433">
        <f t="shared" si="0"/>
        <v>-465371108</v>
      </c>
    </row>
    <row r="26" spans="2:7" ht="15.75" x14ac:dyDescent="0.25">
      <c r="B26" s="192" t="s">
        <v>293</v>
      </c>
      <c r="C26" s="193" t="s">
        <v>294</v>
      </c>
      <c r="D26" s="433">
        <f>SUM(D27)</f>
        <v>-492361601</v>
      </c>
      <c r="E26" s="433">
        <f t="shared" si="0"/>
        <v>-522683589</v>
      </c>
      <c r="F26" s="433">
        <f t="shared" si="0"/>
        <v>-465371108</v>
      </c>
    </row>
    <row r="27" spans="2:7" ht="31.5" x14ac:dyDescent="0.25">
      <c r="B27" s="192" t="s">
        <v>295</v>
      </c>
      <c r="C27" s="193" t="s">
        <v>296</v>
      </c>
      <c r="D27" s="429">
        <v>-492361601</v>
      </c>
      <c r="E27" s="429">
        <v>-522683589</v>
      </c>
      <c r="F27" s="368">
        <v>-465371108</v>
      </c>
      <c r="G27" s="637"/>
    </row>
    <row r="28" spans="2:7" ht="15.75" x14ac:dyDescent="0.25">
      <c r="B28" s="191" t="s">
        <v>297</v>
      </c>
      <c r="C28" s="45" t="s">
        <v>298</v>
      </c>
      <c r="D28" s="432">
        <f>SUM(D29)</f>
        <v>510816198</v>
      </c>
      <c r="E28" s="432">
        <f t="shared" ref="E28:F30" si="1">SUM(E29)</f>
        <v>524987367</v>
      </c>
      <c r="F28" s="432">
        <f t="shared" si="1"/>
        <v>465371108</v>
      </c>
    </row>
    <row r="29" spans="2:7" ht="15.75" x14ac:dyDescent="0.25">
      <c r="B29" s="192" t="s">
        <v>299</v>
      </c>
      <c r="C29" s="193" t="s">
        <v>300</v>
      </c>
      <c r="D29" s="434">
        <f>SUM(D30)</f>
        <v>510816198</v>
      </c>
      <c r="E29" s="434">
        <f t="shared" si="1"/>
        <v>524987367</v>
      </c>
      <c r="F29" s="434">
        <f t="shared" si="1"/>
        <v>465371108</v>
      </c>
    </row>
    <row r="30" spans="2:7" ht="15.75" x14ac:dyDescent="0.25">
      <c r="B30" s="192" t="s">
        <v>301</v>
      </c>
      <c r="C30" s="193" t="s">
        <v>302</v>
      </c>
      <c r="D30" s="434">
        <f>SUM(D31)</f>
        <v>510816198</v>
      </c>
      <c r="E30" s="434">
        <f t="shared" si="1"/>
        <v>524987367</v>
      </c>
      <c r="F30" s="434">
        <f t="shared" si="1"/>
        <v>465371108</v>
      </c>
    </row>
    <row r="31" spans="2:7" ht="31.5" x14ac:dyDescent="0.25">
      <c r="B31" s="192" t="s">
        <v>303</v>
      </c>
      <c r="C31" s="195" t="s">
        <v>304</v>
      </c>
      <c r="D31" s="429">
        <v>510816198</v>
      </c>
      <c r="E31" s="429">
        <v>524987367</v>
      </c>
      <c r="F31" s="429">
        <v>465371108</v>
      </c>
    </row>
    <row r="32" spans="2:7" ht="31.5" x14ac:dyDescent="0.25">
      <c r="B32" s="190" t="s">
        <v>305</v>
      </c>
      <c r="C32" s="129" t="s">
        <v>306</v>
      </c>
      <c r="D32" s="427">
        <f>SUM(D33)</f>
        <v>0</v>
      </c>
      <c r="E32" s="427">
        <f>SUM(E33)</f>
        <v>0</v>
      </c>
      <c r="F32" s="427">
        <f>SUM(F33)</f>
        <v>0</v>
      </c>
    </row>
    <row r="33" spans="2:6" ht="31.5" x14ac:dyDescent="0.25">
      <c r="B33" s="196" t="s">
        <v>307</v>
      </c>
      <c r="C33" s="197" t="s">
        <v>308</v>
      </c>
      <c r="D33" s="428">
        <f>SUM(D34,D37)</f>
        <v>0</v>
      </c>
      <c r="E33" s="428">
        <f>SUM(E34,E37)</f>
        <v>0</v>
      </c>
      <c r="F33" s="428">
        <f>SUM(F34,F37)</f>
        <v>0</v>
      </c>
    </row>
    <row r="34" spans="2:6" ht="31.5" x14ac:dyDescent="0.25">
      <c r="B34" s="194" t="s">
        <v>309</v>
      </c>
      <c r="C34" s="149" t="s">
        <v>310</v>
      </c>
      <c r="D34" s="430">
        <f t="shared" ref="D34:F35" si="2">SUM(D35)</f>
        <v>1400000</v>
      </c>
      <c r="E34" s="430">
        <f t="shared" si="2"/>
        <v>500000</v>
      </c>
      <c r="F34" s="430">
        <f t="shared" si="2"/>
        <v>500000</v>
      </c>
    </row>
    <row r="35" spans="2:6" ht="45.75" customHeight="1" x14ac:dyDescent="0.25">
      <c r="B35" s="192" t="s">
        <v>311</v>
      </c>
      <c r="C35" s="193" t="s">
        <v>312</v>
      </c>
      <c r="D35" s="433">
        <f t="shared" si="2"/>
        <v>1400000</v>
      </c>
      <c r="E35" s="433">
        <f t="shared" si="2"/>
        <v>500000</v>
      </c>
      <c r="F35" s="433">
        <f t="shared" si="2"/>
        <v>500000</v>
      </c>
    </row>
    <row r="36" spans="2:6" ht="63" x14ac:dyDescent="0.25">
      <c r="B36" s="192" t="s">
        <v>313</v>
      </c>
      <c r="C36" s="193" t="s">
        <v>314</v>
      </c>
      <c r="D36" s="431">
        <v>1400000</v>
      </c>
      <c r="E36" s="431">
        <v>500000</v>
      </c>
      <c r="F36" s="431">
        <v>500000</v>
      </c>
    </row>
    <row r="37" spans="2:6" ht="31.5" x14ac:dyDescent="0.25">
      <c r="B37" s="194" t="s">
        <v>315</v>
      </c>
      <c r="C37" s="149" t="s">
        <v>316</v>
      </c>
      <c r="D37" s="430">
        <f t="shared" ref="D37:F38" si="3">SUM(D38)</f>
        <v>-1400000</v>
      </c>
      <c r="E37" s="430">
        <f t="shared" si="3"/>
        <v>-500000</v>
      </c>
      <c r="F37" s="430">
        <f t="shared" si="3"/>
        <v>-500000</v>
      </c>
    </row>
    <row r="38" spans="2:6" ht="47.25" x14ac:dyDescent="0.25">
      <c r="B38" s="192" t="s">
        <v>317</v>
      </c>
      <c r="C38" s="193" t="s">
        <v>318</v>
      </c>
      <c r="D38" s="433">
        <f t="shared" si="3"/>
        <v>-1400000</v>
      </c>
      <c r="E38" s="433">
        <f t="shared" si="3"/>
        <v>-500000</v>
      </c>
      <c r="F38" s="433">
        <f t="shared" si="3"/>
        <v>-500000</v>
      </c>
    </row>
    <row r="39" spans="2:6" ht="47.25" x14ac:dyDescent="0.25">
      <c r="B39" s="192" t="s">
        <v>319</v>
      </c>
      <c r="C39" s="193" t="s">
        <v>320</v>
      </c>
      <c r="D39" s="431">
        <v>-1400000</v>
      </c>
      <c r="E39" s="431">
        <v>-500000</v>
      </c>
      <c r="F39" s="431">
        <v>-500000</v>
      </c>
    </row>
    <row r="40" spans="2:6" ht="31.5" x14ac:dyDescent="0.25">
      <c r="B40" s="198"/>
      <c r="C40" s="199" t="s">
        <v>321</v>
      </c>
      <c r="D40" s="435">
        <f>SUM(D16)</f>
        <v>20758375</v>
      </c>
      <c r="E40" s="435">
        <f>SUM(E16)</f>
        <v>0</v>
      </c>
      <c r="F40" s="435">
        <f>SUM(F16)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1"/>
  <sheetViews>
    <sheetView topLeftCell="B114" zoomScaleNormal="100" workbookViewId="0">
      <selection activeCell="C116" sqref="C116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10.85546875" bestFit="1" customWidth="1"/>
    <col min="7" max="7" width="11.7109375" customWidth="1"/>
  </cols>
  <sheetData>
    <row r="1" spans="1:9" x14ac:dyDescent="0.25">
      <c r="B1" s="652" t="s">
        <v>687</v>
      </c>
      <c r="C1" s="653"/>
    </row>
    <row r="2" spans="1:9" x14ac:dyDescent="0.25">
      <c r="B2" s="652" t="s">
        <v>219</v>
      </c>
      <c r="C2" s="653"/>
    </row>
    <row r="3" spans="1:9" x14ac:dyDescent="0.25">
      <c r="B3" s="652" t="s">
        <v>220</v>
      </c>
      <c r="C3" s="653"/>
    </row>
    <row r="4" spans="1:9" x14ac:dyDescent="0.25">
      <c r="B4" s="652" t="s">
        <v>221</v>
      </c>
      <c r="C4" s="653"/>
    </row>
    <row r="5" spans="1:9" x14ac:dyDescent="0.25">
      <c r="B5" s="652" t="s">
        <v>806</v>
      </c>
      <c r="C5" s="653"/>
    </row>
    <row r="6" spans="1:9" x14ac:dyDescent="0.25">
      <c r="B6" s="649" t="s">
        <v>807</v>
      </c>
      <c r="C6" s="650"/>
    </row>
    <row r="7" spans="1:9" x14ac:dyDescent="0.25">
      <c r="B7" s="649" t="s">
        <v>830</v>
      </c>
      <c r="C7" s="650"/>
    </row>
    <row r="8" spans="1:9" x14ac:dyDescent="0.25">
      <c r="B8" s="651" t="s">
        <v>858</v>
      </c>
      <c r="C8" s="651"/>
    </row>
    <row r="9" spans="1:9" s="626" customFormat="1" x14ac:dyDescent="0.25">
      <c r="B9" s="627"/>
      <c r="C9" s="627"/>
    </row>
    <row r="10" spans="1:9" ht="15.75" x14ac:dyDescent="0.25">
      <c r="A10" s="655" t="s">
        <v>558</v>
      </c>
      <c r="B10" s="655"/>
      <c r="C10" s="655"/>
      <c r="I10" s="4"/>
    </row>
    <row r="11" spans="1:9" ht="15.75" x14ac:dyDescent="0.25">
      <c r="A11" s="656" t="s">
        <v>808</v>
      </c>
      <c r="B11" s="656"/>
      <c r="C11" s="656"/>
    </row>
    <row r="12" spans="1:9" s="561" customFormat="1" ht="15.75" x14ac:dyDescent="0.25">
      <c r="A12" s="565"/>
      <c r="B12" s="565"/>
      <c r="C12" s="565"/>
    </row>
    <row r="13" spans="1:9" x14ac:dyDescent="0.25">
      <c r="C13" s="4"/>
      <c r="E13" s="560" t="s">
        <v>448</v>
      </c>
    </row>
    <row r="14" spans="1:9" ht="63" customHeight="1" x14ac:dyDescent="0.25">
      <c r="A14" s="167" t="s">
        <v>222</v>
      </c>
      <c r="B14" s="11" t="s">
        <v>223</v>
      </c>
      <c r="C14" s="10" t="s">
        <v>681</v>
      </c>
      <c r="D14" s="10" t="s">
        <v>763</v>
      </c>
      <c r="E14" s="10" t="s">
        <v>805</v>
      </c>
    </row>
    <row r="15" spans="1:9" ht="22.5" customHeight="1" x14ac:dyDescent="0.25">
      <c r="A15" s="353" t="s">
        <v>224</v>
      </c>
      <c r="B15" s="46" t="s">
        <v>225</v>
      </c>
      <c r="C15" s="355">
        <f>SUM(C16,C23,C29,C40,C43,C51,C54,C60,C67,C85)</f>
        <v>130265203</v>
      </c>
      <c r="D15" s="355">
        <f>SUM(D16,D23,D29,D40,D43,D51,D54,D60,D67,D85)</f>
        <v>141940228</v>
      </c>
      <c r="E15" s="355">
        <f>SUM(E16,E23,E29,E40,E43,E51,E54,E60,E67,E85)</f>
        <v>168193000</v>
      </c>
      <c r="F15" s="409"/>
      <c r="G15" s="409"/>
    </row>
    <row r="16" spans="1:9" ht="18.75" customHeight="1" x14ac:dyDescent="0.25">
      <c r="A16" s="168" t="s">
        <v>226</v>
      </c>
      <c r="B16" s="169" t="s">
        <v>227</v>
      </c>
      <c r="C16" s="356">
        <f>SUM(C17)</f>
        <v>93980988</v>
      </c>
      <c r="D16" s="356">
        <f>SUM(D17)</f>
        <v>104091048</v>
      </c>
      <c r="E16" s="356">
        <f>SUM(E17)</f>
        <v>127440946</v>
      </c>
      <c r="F16" s="409"/>
    </row>
    <row r="17" spans="1:12" ht="17.25" customHeight="1" x14ac:dyDescent="0.25">
      <c r="A17" s="170" t="s">
        <v>228</v>
      </c>
      <c r="B17" s="171" t="s">
        <v>229</v>
      </c>
      <c r="C17" s="357">
        <f>SUM(C18:C22)</f>
        <v>93980988</v>
      </c>
      <c r="D17" s="357">
        <f>SUM(D18:D22)</f>
        <v>104091048</v>
      </c>
      <c r="E17" s="357">
        <f>SUM(E18:E22)</f>
        <v>127440946</v>
      </c>
    </row>
    <row r="18" spans="1:12" ht="173.25" x14ac:dyDescent="0.25">
      <c r="A18" s="172" t="s">
        <v>230</v>
      </c>
      <c r="B18" s="49" t="s">
        <v>818</v>
      </c>
      <c r="C18" s="358">
        <v>90034114</v>
      </c>
      <c r="D18" s="358">
        <v>99598995</v>
      </c>
      <c r="E18" s="358">
        <v>121702866</v>
      </c>
    </row>
    <row r="19" spans="1:12" ht="129" customHeight="1" x14ac:dyDescent="0.25">
      <c r="A19" s="553" t="s">
        <v>231</v>
      </c>
      <c r="B19" s="62" t="s">
        <v>819</v>
      </c>
      <c r="C19" s="358">
        <v>774260</v>
      </c>
      <c r="D19" s="358">
        <v>862523</v>
      </c>
      <c r="E19" s="358">
        <v>1056663</v>
      </c>
      <c r="F19" s="550"/>
      <c r="G19" s="550"/>
      <c r="H19" s="550"/>
      <c r="I19" s="550"/>
    </row>
    <row r="20" spans="1:12" ht="113.25" customHeight="1" x14ac:dyDescent="0.25">
      <c r="A20" s="553" t="s">
        <v>232</v>
      </c>
      <c r="B20" s="62" t="s">
        <v>820</v>
      </c>
      <c r="C20" s="358">
        <v>1670191</v>
      </c>
      <c r="D20" s="358">
        <v>1873759</v>
      </c>
      <c r="E20" s="358">
        <v>2335668</v>
      </c>
      <c r="F20" s="550"/>
      <c r="G20" s="550"/>
      <c r="H20" s="550"/>
      <c r="I20" s="550"/>
    </row>
    <row r="21" spans="1:12" s="550" customFormat="1" ht="347.25" customHeight="1" x14ac:dyDescent="0.25">
      <c r="A21" s="553" t="s">
        <v>665</v>
      </c>
      <c r="B21" s="62" t="s">
        <v>821</v>
      </c>
      <c r="C21" s="358">
        <v>480617</v>
      </c>
      <c r="D21" s="358">
        <v>535370</v>
      </c>
      <c r="E21" s="358">
        <v>657197</v>
      </c>
      <c r="H21" s="657"/>
      <c r="I21" s="657"/>
      <c r="J21" s="657"/>
      <c r="K21" s="657"/>
      <c r="L21" s="657"/>
    </row>
    <row r="22" spans="1:12" s="611" customFormat="1" ht="78.75" x14ac:dyDescent="0.25">
      <c r="A22" s="553" t="s">
        <v>762</v>
      </c>
      <c r="B22" s="62" t="s">
        <v>822</v>
      </c>
      <c r="C22" s="358">
        <v>1021806</v>
      </c>
      <c r="D22" s="358">
        <v>1220401</v>
      </c>
      <c r="E22" s="358">
        <v>1688552</v>
      </c>
    </row>
    <row r="23" spans="1:12" ht="33" customHeight="1" x14ac:dyDescent="0.25">
      <c r="A23" s="173" t="s">
        <v>233</v>
      </c>
      <c r="B23" s="174" t="s">
        <v>234</v>
      </c>
      <c r="C23" s="356">
        <f>SUM(C24)</f>
        <v>10482940</v>
      </c>
      <c r="D23" s="356">
        <f>SUM(D24)</f>
        <v>10616682</v>
      </c>
      <c r="E23" s="356">
        <f>SUM(E24)</f>
        <v>13952775</v>
      </c>
    </row>
    <row r="24" spans="1:12" ht="33" customHeight="1" x14ac:dyDescent="0.25">
      <c r="A24" s="175" t="s">
        <v>235</v>
      </c>
      <c r="B24" s="348" t="s">
        <v>236</v>
      </c>
      <c r="C24" s="357">
        <f>SUM(C25:C28)</f>
        <v>10482940</v>
      </c>
      <c r="D24" s="357">
        <f>SUM(D25:D28)</f>
        <v>10616682</v>
      </c>
      <c r="E24" s="357">
        <f>SUM(E25:E28)</f>
        <v>13952775</v>
      </c>
    </row>
    <row r="25" spans="1:12" ht="83.25" customHeight="1" x14ac:dyDescent="0.25">
      <c r="A25" s="61" t="s">
        <v>543</v>
      </c>
      <c r="B25" s="62" t="s">
        <v>547</v>
      </c>
      <c r="C25" s="358">
        <v>5482755</v>
      </c>
      <c r="D25" s="358">
        <v>5558165</v>
      </c>
      <c r="E25" s="358">
        <v>7293695</v>
      </c>
    </row>
    <row r="26" spans="1:12" ht="94.5" x14ac:dyDescent="0.25">
      <c r="A26" s="61" t="s">
        <v>544</v>
      </c>
      <c r="B26" s="62" t="s">
        <v>548</v>
      </c>
      <c r="C26" s="358">
        <v>24706</v>
      </c>
      <c r="D26" s="358">
        <v>25774</v>
      </c>
      <c r="E26" s="358">
        <v>33799</v>
      </c>
      <c r="G26" s="654"/>
      <c r="H26" s="654"/>
      <c r="I26" s="654"/>
      <c r="J26" s="654"/>
    </row>
    <row r="27" spans="1:12" ht="79.5" customHeight="1" x14ac:dyDescent="0.25">
      <c r="A27" s="61" t="s">
        <v>545</v>
      </c>
      <c r="B27" s="62" t="s">
        <v>549</v>
      </c>
      <c r="C27" s="358">
        <v>5537054</v>
      </c>
      <c r="D27" s="358">
        <v>5585614</v>
      </c>
      <c r="E27" s="358">
        <v>7323756</v>
      </c>
    </row>
    <row r="28" spans="1:12" ht="81" customHeight="1" x14ac:dyDescent="0.25">
      <c r="A28" s="61" t="s">
        <v>546</v>
      </c>
      <c r="B28" s="62" t="s">
        <v>550</v>
      </c>
      <c r="C28" s="358">
        <v>-561575</v>
      </c>
      <c r="D28" s="358">
        <v>-552871</v>
      </c>
      <c r="E28" s="358">
        <v>-698475</v>
      </c>
    </row>
    <row r="29" spans="1:12" ht="16.5" customHeight="1" x14ac:dyDescent="0.25">
      <c r="A29" s="173" t="s">
        <v>237</v>
      </c>
      <c r="B29" s="169" t="s">
        <v>238</v>
      </c>
      <c r="C29" s="356">
        <f>SUM(C30+C36+C38+C33)</f>
        <v>7704625</v>
      </c>
      <c r="D29" s="356">
        <f>SUM(D30+D33+D36+D38)</f>
        <v>9138517</v>
      </c>
      <c r="E29" s="356">
        <f>SUM(E30+E33+E36+E38)</f>
        <v>8705298</v>
      </c>
    </row>
    <row r="30" spans="1:12" ht="16.5" customHeight="1" x14ac:dyDescent="0.25">
      <c r="A30" s="176" t="s">
        <v>431</v>
      </c>
      <c r="B30" s="171" t="s">
        <v>430</v>
      </c>
      <c r="C30" s="357">
        <f>SUM(C31:C32)</f>
        <v>1197746</v>
      </c>
      <c r="D30" s="357">
        <f>SUM(D31:D32)</f>
        <v>2355371</v>
      </c>
      <c r="E30" s="357">
        <f>SUM(E31:E32)</f>
        <v>1633212</v>
      </c>
    </row>
    <row r="31" spans="1:12" ht="31.5" customHeight="1" x14ac:dyDescent="0.25">
      <c r="A31" s="269" t="s">
        <v>490</v>
      </c>
      <c r="B31" s="80" t="s">
        <v>432</v>
      </c>
      <c r="C31" s="360">
        <v>836027</v>
      </c>
      <c r="D31" s="360">
        <v>1644049</v>
      </c>
      <c r="E31" s="360">
        <v>1139982</v>
      </c>
    </row>
    <row r="32" spans="1:12" ht="48.75" customHeight="1" x14ac:dyDescent="0.25">
      <c r="A32" s="269" t="s">
        <v>491</v>
      </c>
      <c r="B32" s="80" t="s">
        <v>492</v>
      </c>
      <c r="C32" s="360">
        <v>361719</v>
      </c>
      <c r="D32" s="360">
        <v>711322</v>
      </c>
      <c r="E32" s="360">
        <v>493230</v>
      </c>
    </row>
    <row r="33" spans="1:9" s="550" customFormat="1" ht="21" hidden="1" customHeight="1" x14ac:dyDescent="0.25">
      <c r="A33" s="176" t="s">
        <v>666</v>
      </c>
      <c r="B33" s="171" t="s">
        <v>667</v>
      </c>
      <c r="C33" s="357">
        <f>SUM(C34:C35)</f>
        <v>0</v>
      </c>
      <c r="D33" s="357">
        <f>SUM(D34:D35)</f>
        <v>0</v>
      </c>
      <c r="E33" s="357">
        <f>SUM(E34:E35)</f>
        <v>0</v>
      </c>
    </row>
    <row r="34" spans="1:9" s="550" customFormat="1" ht="19.5" hidden="1" customHeight="1" x14ac:dyDescent="0.25">
      <c r="A34" s="269" t="s">
        <v>668</v>
      </c>
      <c r="B34" s="80" t="s">
        <v>667</v>
      </c>
      <c r="C34" s="360"/>
      <c r="D34" s="360"/>
      <c r="E34" s="360"/>
    </row>
    <row r="35" spans="1:9" s="550" customFormat="1" ht="33" hidden="1" customHeight="1" x14ac:dyDescent="0.25">
      <c r="A35" s="269" t="s">
        <v>669</v>
      </c>
      <c r="B35" s="80" t="s">
        <v>670</v>
      </c>
      <c r="C35" s="360"/>
      <c r="D35" s="360"/>
      <c r="E35" s="360"/>
    </row>
    <row r="36" spans="1:9" ht="16.5" customHeight="1" x14ac:dyDescent="0.25">
      <c r="A36" s="176" t="s">
        <v>239</v>
      </c>
      <c r="B36" s="171" t="s">
        <v>240</v>
      </c>
      <c r="C36" s="357">
        <f>SUM(C37)</f>
        <v>5040879</v>
      </c>
      <c r="D36" s="357">
        <f>SUM(D37)</f>
        <v>5336146</v>
      </c>
      <c r="E36" s="357">
        <f>SUM(E37)</f>
        <v>5635086</v>
      </c>
      <c r="F36" s="550"/>
      <c r="G36" s="550"/>
      <c r="H36" s="550"/>
      <c r="I36" s="550"/>
    </row>
    <row r="37" spans="1:9" ht="17.25" customHeight="1" x14ac:dyDescent="0.25">
      <c r="A37" s="14" t="s">
        <v>241</v>
      </c>
      <c r="B37" s="177" t="s">
        <v>240</v>
      </c>
      <c r="C37" s="358">
        <v>5040879</v>
      </c>
      <c r="D37" s="358">
        <v>5336146</v>
      </c>
      <c r="E37" s="358">
        <v>5635086</v>
      </c>
      <c r="F37" s="630"/>
      <c r="G37" s="631"/>
    </row>
    <row r="38" spans="1:9" s="421" customFormat="1" ht="16.5" customHeight="1" x14ac:dyDescent="0.25">
      <c r="A38" s="176" t="s">
        <v>554</v>
      </c>
      <c r="B38" s="171" t="s">
        <v>553</v>
      </c>
      <c r="C38" s="357">
        <f>SUM(C39)</f>
        <v>1466000</v>
      </c>
      <c r="D38" s="357">
        <f>SUM(D39)</f>
        <v>1447000</v>
      </c>
      <c r="E38" s="357">
        <f>SUM(E39)</f>
        <v>1437000</v>
      </c>
      <c r="G38" s="620"/>
    </row>
    <row r="39" spans="1:9" s="421" customFormat="1" ht="35.25" customHeight="1" x14ac:dyDescent="0.25">
      <c r="A39" s="14" t="s">
        <v>556</v>
      </c>
      <c r="B39" s="177" t="s">
        <v>555</v>
      </c>
      <c r="C39" s="358">
        <v>1466000</v>
      </c>
      <c r="D39" s="358">
        <v>1447000</v>
      </c>
      <c r="E39" s="358">
        <v>1437000</v>
      </c>
      <c r="F39" s="630"/>
      <c r="G39" s="631"/>
    </row>
    <row r="40" spans="1:9" ht="19.5" customHeight="1" x14ac:dyDescent="0.25">
      <c r="A40" s="173" t="s">
        <v>242</v>
      </c>
      <c r="B40" s="169" t="s">
        <v>243</v>
      </c>
      <c r="C40" s="356">
        <f>SUM(C41 )</f>
        <v>1834618</v>
      </c>
      <c r="D40" s="356">
        <f>SUM(D41 )</f>
        <v>1834618</v>
      </c>
      <c r="E40" s="356">
        <f>SUM(E41 )</f>
        <v>1834618</v>
      </c>
    </row>
    <row r="41" spans="1:9" ht="31.5" x14ac:dyDescent="0.25">
      <c r="A41" s="178" t="s">
        <v>244</v>
      </c>
      <c r="B41" s="171" t="s">
        <v>245</v>
      </c>
      <c r="C41" s="357">
        <f>SUM(C42)</f>
        <v>1834618</v>
      </c>
      <c r="D41" s="357">
        <f>SUM(D42)</f>
        <v>1834618</v>
      </c>
      <c r="E41" s="357">
        <f>SUM(E42)</f>
        <v>1834618</v>
      </c>
    </row>
    <row r="42" spans="1:9" ht="31.5" x14ac:dyDescent="0.25">
      <c r="A42" s="14" t="s">
        <v>246</v>
      </c>
      <c r="B42" s="13" t="s">
        <v>247</v>
      </c>
      <c r="C42" s="358">
        <v>1834618</v>
      </c>
      <c r="D42" s="358">
        <v>1834618</v>
      </c>
      <c r="E42" s="358">
        <v>1834618</v>
      </c>
    </row>
    <row r="43" spans="1:9" ht="31.5" x14ac:dyDescent="0.25">
      <c r="A43" s="173" t="s">
        <v>248</v>
      </c>
      <c r="B43" s="129" t="s">
        <v>249</v>
      </c>
      <c r="C43" s="356">
        <f>SUM(C44+C49)</f>
        <v>11554678</v>
      </c>
      <c r="D43" s="356">
        <f>SUM(D44+D49)</f>
        <v>11554678</v>
      </c>
      <c r="E43" s="356">
        <f>SUM(E44+E49)</f>
        <v>11554678</v>
      </c>
    </row>
    <row r="44" spans="1:9" ht="78.75" x14ac:dyDescent="0.25">
      <c r="A44" s="176" t="s">
        <v>250</v>
      </c>
      <c r="B44" s="171" t="s">
        <v>251</v>
      </c>
      <c r="C44" s="357">
        <f>SUM(C45:C48)</f>
        <v>11542019</v>
      </c>
      <c r="D44" s="357">
        <f>SUM(D45:D48)</f>
        <v>11542019</v>
      </c>
      <c r="E44" s="357">
        <f>SUM(E45:E48)</f>
        <v>11542019</v>
      </c>
    </row>
    <row r="45" spans="1:9" ht="78" customHeight="1" x14ac:dyDescent="0.25">
      <c r="A45" s="14" t="s">
        <v>497</v>
      </c>
      <c r="B45" s="13" t="s">
        <v>498</v>
      </c>
      <c r="C45" s="358">
        <v>8876885</v>
      </c>
      <c r="D45" s="358">
        <v>8876885</v>
      </c>
      <c r="E45" s="358">
        <v>8876885</v>
      </c>
    </row>
    <row r="46" spans="1:9" ht="61.5" customHeight="1" x14ac:dyDescent="0.25">
      <c r="A46" s="14" t="s">
        <v>252</v>
      </c>
      <c r="B46" s="13" t="s">
        <v>253</v>
      </c>
      <c r="C46" s="358">
        <v>768721</v>
      </c>
      <c r="D46" s="358">
        <v>768721</v>
      </c>
      <c r="E46" s="358">
        <v>768721</v>
      </c>
    </row>
    <row r="47" spans="1:9" ht="63" customHeight="1" x14ac:dyDescent="0.25">
      <c r="A47" s="179" t="s">
        <v>53</v>
      </c>
      <c r="B47" s="49" t="s">
        <v>54</v>
      </c>
      <c r="C47" s="358">
        <v>1787104</v>
      </c>
      <c r="D47" s="358">
        <v>1787104</v>
      </c>
      <c r="E47" s="358">
        <v>1787104</v>
      </c>
    </row>
    <row r="48" spans="1:9" ht="47.25" x14ac:dyDescent="0.25">
      <c r="A48" s="14" t="s">
        <v>671</v>
      </c>
      <c r="B48" s="13" t="s">
        <v>672</v>
      </c>
      <c r="C48" s="358">
        <v>109309</v>
      </c>
      <c r="D48" s="358">
        <v>109309</v>
      </c>
      <c r="E48" s="358">
        <v>109309</v>
      </c>
      <c r="F48" s="550"/>
      <c r="G48" s="550"/>
      <c r="H48" s="550"/>
      <c r="I48" s="550"/>
    </row>
    <row r="49" spans="1:19" s="615" customFormat="1" ht="63" x14ac:dyDescent="0.25">
      <c r="A49" s="176" t="s">
        <v>766</v>
      </c>
      <c r="B49" s="171" t="s">
        <v>767</v>
      </c>
      <c r="C49" s="357">
        <f>SUM(C50)</f>
        <v>12659</v>
      </c>
      <c r="D49" s="357">
        <f>SUM(D50)</f>
        <v>12659</v>
      </c>
      <c r="E49" s="357">
        <f>SUM(E50)</f>
        <v>12659</v>
      </c>
    </row>
    <row r="50" spans="1:19" s="615" customFormat="1" ht="78.75" x14ac:dyDescent="0.25">
      <c r="A50" s="14" t="s">
        <v>768</v>
      </c>
      <c r="B50" s="13" t="s">
        <v>769</v>
      </c>
      <c r="C50" s="358">
        <v>12659</v>
      </c>
      <c r="D50" s="358">
        <v>12659</v>
      </c>
      <c r="E50" s="358">
        <v>12659</v>
      </c>
    </row>
    <row r="51" spans="1:19" ht="21" customHeight="1" x14ac:dyDescent="0.25">
      <c r="A51" s="173" t="s">
        <v>254</v>
      </c>
      <c r="B51" s="169" t="s">
        <v>255</v>
      </c>
      <c r="C51" s="356">
        <f t="shared" ref="C51:E52" si="0">SUM(C52)</f>
        <v>49008</v>
      </c>
      <c r="D51" s="356">
        <f t="shared" si="0"/>
        <v>49008</v>
      </c>
      <c r="E51" s="356">
        <f t="shared" si="0"/>
        <v>49008</v>
      </c>
      <c r="F51" s="550"/>
      <c r="G51" s="550"/>
      <c r="H51" s="550"/>
      <c r="I51" s="550"/>
    </row>
    <row r="52" spans="1:19" ht="17.25" customHeight="1" x14ac:dyDescent="0.25">
      <c r="A52" s="180" t="s">
        <v>256</v>
      </c>
      <c r="B52" s="181" t="s">
        <v>257</v>
      </c>
      <c r="C52" s="359">
        <f t="shared" si="0"/>
        <v>49008</v>
      </c>
      <c r="D52" s="359">
        <f t="shared" si="0"/>
        <v>49008</v>
      </c>
      <c r="E52" s="359">
        <f t="shared" si="0"/>
        <v>49008</v>
      </c>
    </row>
    <row r="53" spans="1:19" ht="32.25" customHeight="1" x14ac:dyDescent="0.25">
      <c r="A53" s="63" t="s">
        <v>258</v>
      </c>
      <c r="B53" s="182" t="s">
        <v>259</v>
      </c>
      <c r="C53" s="361">
        <v>49008</v>
      </c>
      <c r="D53" s="361">
        <v>49008</v>
      </c>
      <c r="E53" s="361">
        <v>49008</v>
      </c>
    </row>
    <row r="54" spans="1:19" ht="31.5" x14ac:dyDescent="0.25">
      <c r="A54" s="173" t="s">
        <v>260</v>
      </c>
      <c r="B54" s="169" t="s">
        <v>551</v>
      </c>
      <c r="C54" s="356">
        <f>SUM(C55,C57)</f>
        <v>4179257</v>
      </c>
      <c r="D54" s="356">
        <f>SUM(D55,D57)</f>
        <v>4178588</v>
      </c>
      <c r="E54" s="356">
        <f>SUM(E55,E57)</f>
        <v>4178588</v>
      </c>
    </row>
    <row r="55" spans="1:19" ht="15.75" x14ac:dyDescent="0.25">
      <c r="A55" s="183" t="s">
        <v>261</v>
      </c>
      <c r="B55" s="171" t="s">
        <v>262</v>
      </c>
      <c r="C55" s="357">
        <f>SUM(C56)</f>
        <v>3982178</v>
      </c>
      <c r="D55" s="357">
        <f>SUM(D56)</f>
        <v>3982178</v>
      </c>
      <c r="E55" s="357">
        <f>SUM(E56)</f>
        <v>3982178</v>
      </c>
    </row>
    <row r="56" spans="1:19" ht="31.5" x14ac:dyDescent="0.25">
      <c r="A56" s="14" t="s">
        <v>57</v>
      </c>
      <c r="B56" s="13" t="s">
        <v>263</v>
      </c>
      <c r="C56" s="358">
        <v>3982178</v>
      </c>
      <c r="D56" s="358">
        <v>3982178</v>
      </c>
      <c r="E56" s="358">
        <v>3982178</v>
      </c>
    </row>
    <row r="57" spans="1:19" ht="18.75" customHeight="1" x14ac:dyDescent="0.25">
      <c r="A57" s="183" t="s">
        <v>264</v>
      </c>
      <c r="B57" s="171" t="s">
        <v>265</v>
      </c>
      <c r="C57" s="357">
        <f>SUM(C58:C59)</f>
        <v>197079</v>
      </c>
      <c r="D57" s="357">
        <f>SUM(D58:D59)</f>
        <v>196410</v>
      </c>
      <c r="E57" s="357">
        <f>SUM(E58:E59)</f>
        <v>196410</v>
      </c>
    </row>
    <row r="58" spans="1:19" ht="33" customHeight="1" x14ac:dyDescent="0.25">
      <c r="A58" s="14" t="s">
        <v>64</v>
      </c>
      <c r="B58" s="13" t="s">
        <v>266</v>
      </c>
      <c r="C58" s="358">
        <v>196410</v>
      </c>
      <c r="D58" s="358">
        <v>196410</v>
      </c>
      <c r="E58" s="358">
        <v>196410</v>
      </c>
    </row>
    <row r="59" spans="1:19" ht="18" customHeight="1" x14ac:dyDescent="0.25">
      <c r="A59" s="14" t="s">
        <v>330</v>
      </c>
      <c r="B59" s="13" t="s">
        <v>331</v>
      </c>
      <c r="C59" s="358">
        <v>669</v>
      </c>
      <c r="D59" s="358"/>
      <c r="E59" s="358"/>
      <c r="G59" s="409"/>
    </row>
    <row r="60" spans="1:19" ht="20.25" customHeight="1" x14ac:dyDescent="0.25">
      <c r="A60" s="173" t="s">
        <v>267</v>
      </c>
      <c r="B60" s="169" t="s">
        <v>268</v>
      </c>
      <c r="C60" s="356">
        <f>SUM(C61+C63)</f>
        <v>162000</v>
      </c>
      <c r="D60" s="356">
        <f>SUM(D63 )</f>
        <v>160000</v>
      </c>
      <c r="E60" s="356">
        <f>SUM(E63 )</f>
        <v>160000</v>
      </c>
    </row>
    <row r="61" spans="1:19" s="626" customFormat="1" ht="63" hidden="1" x14ac:dyDescent="0.25">
      <c r="A61" s="176" t="s">
        <v>797</v>
      </c>
      <c r="B61" s="171" t="s">
        <v>798</v>
      </c>
      <c r="C61" s="357">
        <f>SUM(C62)</f>
        <v>0</v>
      </c>
      <c r="D61" s="357">
        <f>SUM(D62)</f>
        <v>0</v>
      </c>
      <c r="E61" s="357">
        <f>SUM(E62)</f>
        <v>0</v>
      </c>
    </row>
    <row r="62" spans="1:19" s="626" customFormat="1" ht="63" hidden="1" x14ac:dyDescent="0.25">
      <c r="A62" s="179" t="s">
        <v>799</v>
      </c>
      <c r="B62" s="49" t="s">
        <v>800</v>
      </c>
      <c r="C62" s="358"/>
      <c r="D62" s="358"/>
      <c r="E62" s="358"/>
    </row>
    <row r="63" spans="1:19" ht="31.5" x14ac:dyDescent="0.25">
      <c r="A63" s="176" t="s">
        <v>269</v>
      </c>
      <c r="B63" s="171" t="s">
        <v>493</v>
      </c>
      <c r="C63" s="357">
        <f>SUM(C64:C66)</f>
        <v>162000</v>
      </c>
      <c r="D63" s="357">
        <f>SUM(D64:D66)</f>
        <v>160000</v>
      </c>
      <c r="E63" s="357">
        <f>SUM(E64:E66)</f>
        <v>160000</v>
      </c>
      <c r="H63" s="629"/>
      <c r="I63" s="629"/>
      <c r="J63" s="629"/>
      <c r="K63" s="629"/>
      <c r="L63" s="629"/>
      <c r="M63" s="629"/>
      <c r="N63" s="629"/>
      <c r="O63" s="629"/>
      <c r="P63" s="629"/>
      <c r="Q63" s="629"/>
      <c r="R63" s="629"/>
      <c r="S63" s="629"/>
    </row>
    <row r="64" spans="1:19" ht="47.25" x14ac:dyDescent="0.25">
      <c r="A64" s="179" t="s">
        <v>500</v>
      </c>
      <c r="B64" s="49" t="s">
        <v>499</v>
      </c>
      <c r="C64" s="358">
        <v>100000</v>
      </c>
      <c r="D64" s="358">
        <v>100000</v>
      </c>
      <c r="E64" s="358">
        <v>100000</v>
      </c>
      <c r="H64" s="628"/>
      <c r="I64" s="628"/>
      <c r="J64" s="628"/>
      <c r="K64" s="628"/>
      <c r="L64" s="628"/>
      <c r="M64" s="620"/>
      <c r="N64" s="620"/>
      <c r="O64" s="620"/>
      <c r="P64" s="620"/>
      <c r="Q64" s="620"/>
      <c r="R64" s="620"/>
      <c r="S64" s="620"/>
    </row>
    <row r="65" spans="1:8" ht="31.5" x14ac:dyDescent="0.25">
      <c r="A65" s="179" t="s">
        <v>270</v>
      </c>
      <c r="B65" s="49" t="s">
        <v>271</v>
      </c>
      <c r="C65" s="358">
        <v>20000</v>
      </c>
      <c r="D65" s="358">
        <v>20000</v>
      </c>
      <c r="E65" s="358">
        <v>20000</v>
      </c>
    </row>
    <row r="66" spans="1:8" s="526" customFormat="1" ht="47.25" x14ac:dyDescent="0.25">
      <c r="A66" s="179" t="s">
        <v>477</v>
      </c>
      <c r="B66" s="49" t="s">
        <v>478</v>
      </c>
      <c r="C66" s="358">
        <v>42000</v>
      </c>
      <c r="D66" s="358">
        <v>40000</v>
      </c>
      <c r="E66" s="358">
        <v>40000</v>
      </c>
    </row>
    <row r="67" spans="1:8" s="457" customFormat="1" ht="31.5" x14ac:dyDescent="0.25">
      <c r="A67" s="173" t="s">
        <v>586</v>
      </c>
      <c r="B67" s="169" t="s">
        <v>587</v>
      </c>
      <c r="C67" s="356">
        <f>SUM(C68+C81+C83+C84)</f>
        <v>317089</v>
      </c>
      <c r="D67" s="356">
        <f>SUM(D68+D81 )</f>
        <v>317089</v>
      </c>
      <c r="E67" s="356">
        <f>SUM(E68+E81 )</f>
        <v>317089</v>
      </c>
    </row>
    <row r="68" spans="1:8" s="457" customFormat="1" ht="31.5" x14ac:dyDescent="0.25">
      <c r="A68" s="176" t="s">
        <v>588</v>
      </c>
      <c r="B68" s="171" t="s">
        <v>589</v>
      </c>
      <c r="C68" s="357">
        <f>SUM(C69:C80)</f>
        <v>317089</v>
      </c>
      <c r="D68" s="357">
        <f>SUM(D69:D80)</f>
        <v>317089</v>
      </c>
      <c r="E68" s="357">
        <f>SUM(E69:E80)</f>
        <v>317089</v>
      </c>
    </row>
    <row r="69" spans="1:8" s="457" customFormat="1" ht="63" x14ac:dyDescent="0.25">
      <c r="A69" s="179" t="s">
        <v>590</v>
      </c>
      <c r="B69" s="458" t="s">
        <v>736</v>
      </c>
      <c r="C69" s="358">
        <v>9632</v>
      </c>
      <c r="D69" s="358">
        <v>9632</v>
      </c>
      <c r="E69" s="358">
        <v>9632</v>
      </c>
    </row>
    <row r="70" spans="1:8" s="457" customFormat="1" ht="78.75" x14ac:dyDescent="0.25">
      <c r="A70" s="179" t="s">
        <v>591</v>
      </c>
      <c r="B70" s="458" t="s">
        <v>737</v>
      </c>
      <c r="C70" s="358">
        <v>21394</v>
      </c>
      <c r="D70" s="358">
        <v>21394</v>
      </c>
      <c r="E70" s="358">
        <v>21394</v>
      </c>
    </row>
    <row r="71" spans="1:8" s="530" customFormat="1" ht="63" x14ac:dyDescent="0.25">
      <c r="A71" s="179" t="s">
        <v>642</v>
      </c>
      <c r="B71" s="458" t="s">
        <v>646</v>
      </c>
      <c r="C71" s="358">
        <v>8293</v>
      </c>
      <c r="D71" s="358">
        <v>8293</v>
      </c>
      <c r="E71" s="358">
        <v>8293</v>
      </c>
      <c r="F71" s="564"/>
      <c r="G71" s="564"/>
      <c r="H71" s="564"/>
    </row>
    <row r="72" spans="1:8" s="615" customFormat="1" ht="80.25" customHeight="1" x14ac:dyDescent="0.25">
      <c r="A72" s="179" t="s">
        <v>770</v>
      </c>
      <c r="B72" s="458" t="s">
        <v>826</v>
      </c>
      <c r="C72" s="358">
        <v>1167</v>
      </c>
      <c r="D72" s="358">
        <v>1167</v>
      </c>
      <c r="E72" s="358">
        <v>1167</v>
      </c>
      <c r="F72" s="616"/>
      <c r="G72" s="616"/>
      <c r="H72" s="616"/>
    </row>
    <row r="73" spans="1:8" s="632" customFormat="1" ht="65.25" customHeight="1" x14ac:dyDescent="0.25">
      <c r="A73" s="179" t="s">
        <v>817</v>
      </c>
      <c r="B73" s="458" t="s">
        <v>827</v>
      </c>
      <c r="C73" s="358">
        <v>167</v>
      </c>
      <c r="D73" s="358">
        <v>167</v>
      </c>
      <c r="E73" s="358">
        <v>167</v>
      </c>
      <c r="F73" s="633"/>
      <c r="G73" s="633"/>
      <c r="H73" s="633"/>
    </row>
    <row r="74" spans="1:8" s="615" customFormat="1" ht="65.25" customHeight="1" x14ac:dyDescent="0.25">
      <c r="A74" s="179" t="s">
        <v>771</v>
      </c>
      <c r="B74" s="458" t="s">
        <v>772</v>
      </c>
      <c r="C74" s="358">
        <v>500</v>
      </c>
      <c r="D74" s="358">
        <v>500</v>
      </c>
      <c r="E74" s="358">
        <v>500</v>
      </c>
      <c r="F74" s="616"/>
      <c r="G74" s="616"/>
      <c r="H74" s="616"/>
    </row>
    <row r="75" spans="1:8" s="530" customFormat="1" ht="63" hidden="1" x14ac:dyDescent="0.25">
      <c r="A75" s="179" t="s">
        <v>643</v>
      </c>
      <c r="B75" s="458" t="s">
        <v>647</v>
      </c>
      <c r="C75" s="358"/>
      <c r="D75" s="358"/>
      <c r="E75" s="358"/>
      <c r="F75" s="564"/>
      <c r="G75" s="564"/>
      <c r="H75" s="564"/>
    </row>
    <row r="76" spans="1:8" s="530" customFormat="1" ht="78.75" x14ac:dyDescent="0.25">
      <c r="A76" s="179" t="s">
        <v>644</v>
      </c>
      <c r="B76" s="458" t="s">
        <v>648</v>
      </c>
      <c r="C76" s="358">
        <v>1500</v>
      </c>
      <c r="D76" s="358">
        <v>1500</v>
      </c>
      <c r="E76" s="358">
        <v>1500</v>
      </c>
      <c r="F76" s="564"/>
      <c r="G76" s="564"/>
      <c r="H76" s="564"/>
    </row>
    <row r="77" spans="1:8" s="530" customFormat="1" ht="110.25" x14ac:dyDescent="0.25">
      <c r="A77" s="179" t="s">
        <v>645</v>
      </c>
      <c r="B77" s="458" t="s">
        <v>828</v>
      </c>
      <c r="C77" s="358">
        <v>3517</v>
      </c>
      <c r="D77" s="358">
        <v>3517</v>
      </c>
      <c r="E77" s="358">
        <v>3517</v>
      </c>
      <c r="F77" s="564"/>
      <c r="G77" s="564"/>
      <c r="H77" s="564"/>
    </row>
    <row r="78" spans="1:8" s="457" customFormat="1" ht="63" x14ac:dyDescent="0.25">
      <c r="A78" s="179" t="s">
        <v>593</v>
      </c>
      <c r="B78" s="458" t="s">
        <v>740</v>
      </c>
      <c r="C78" s="358">
        <v>3669</v>
      </c>
      <c r="D78" s="358">
        <v>3669</v>
      </c>
      <c r="E78" s="358">
        <v>3669</v>
      </c>
    </row>
    <row r="79" spans="1:8" s="457" customFormat="1" ht="63" x14ac:dyDescent="0.25">
      <c r="A79" s="179" t="s">
        <v>592</v>
      </c>
      <c r="B79" s="458" t="s">
        <v>738</v>
      </c>
      <c r="C79" s="358">
        <v>19595</v>
      </c>
      <c r="D79" s="358">
        <v>19595</v>
      </c>
      <c r="E79" s="358">
        <v>19595</v>
      </c>
    </row>
    <row r="80" spans="1:8" s="457" customFormat="1" ht="67.5" customHeight="1" x14ac:dyDescent="0.25">
      <c r="A80" s="179" t="s">
        <v>594</v>
      </c>
      <c r="B80" s="458" t="s">
        <v>739</v>
      </c>
      <c r="C80" s="358">
        <v>247655</v>
      </c>
      <c r="D80" s="358">
        <v>247655</v>
      </c>
      <c r="E80" s="358">
        <v>247655</v>
      </c>
    </row>
    <row r="81" spans="1:9" s="457" customFormat="1" ht="94.5" hidden="1" x14ac:dyDescent="0.25">
      <c r="A81" s="176" t="s">
        <v>596</v>
      </c>
      <c r="B81" s="171" t="s">
        <v>595</v>
      </c>
      <c r="C81" s="357">
        <f>SUM(C82)</f>
        <v>0</v>
      </c>
      <c r="D81" s="357">
        <f>SUM(D82)</f>
        <v>0</v>
      </c>
      <c r="E81" s="357">
        <f>SUM(E82)</f>
        <v>0</v>
      </c>
    </row>
    <row r="82" spans="1:9" s="457" customFormat="1" ht="63" hidden="1" x14ac:dyDescent="0.25">
      <c r="A82" s="179" t="s">
        <v>597</v>
      </c>
      <c r="B82" s="49" t="s">
        <v>598</v>
      </c>
      <c r="C82" s="358"/>
      <c r="D82" s="358"/>
      <c r="E82" s="358"/>
    </row>
    <row r="83" spans="1:9" s="530" customFormat="1" ht="63" hidden="1" x14ac:dyDescent="0.25">
      <c r="A83" s="185" t="s">
        <v>796</v>
      </c>
      <c r="B83" s="186" t="s">
        <v>649</v>
      </c>
      <c r="C83" s="357"/>
      <c r="D83" s="357"/>
      <c r="E83" s="357"/>
      <c r="F83" s="564"/>
      <c r="G83" s="564"/>
      <c r="H83" s="564"/>
    </row>
    <row r="84" spans="1:9" s="530" customFormat="1" ht="63" hidden="1" x14ac:dyDescent="0.25">
      <c r="A84" s="185" t="s">
        <v>650</v>
      </c>
      <c r="B84" s="186" t="s">
        <v>651</v>
      </c>
      <c r="C84" s="357"/>
      <c r="D84" s="357"/>
      <c r="E84" s="357"/>
    </row>
    <row r="85" spans="1:9" s="457" customFormat="1" ht="24" hidden="1" customHeight="1" x14ac:dyDescent="0.25">
      <c r="A85" s="173" t="s">
        <v>599</v>
      </c>
      <c r="B85" s="169" t="s">
        <v>601</v>
      </c>
      <c r="C85" s="356">
        <f t="shared" ref="C85:E86" si="1">SUM(C86)</f>
        <v>0</v>
      </c>
      <c r="D85" s="356">
        <f t="shared" si="1"/>
        <v>0</v>
      </c>
      <c r="E85" s="356">
        <f t="shared" si="1"/>
        <v>0</v>
      </c>
    </row>
    <row r="86" spans="1:9" s="457" customFormat="1" ht="21.75" hidden="1" customHeight="1" x14ac:dyDescent="0.25">
      <c r="A86" s="176" t="s">
        <v>602</v>
      </c>
      <c r="B86" s="171" t="s">
        <v>600</v>
      </c>
      <c r="C86" s="357">
        <f t="shared" si="1"/>
        <v>0</v>
      </c>
      <c r="D86" s="357">
        <f t="shared" si="1"/>
        <v>0</v>
      </c>
      <c r="E86" s="357">
        <f t="shared" si="1"/>
        <v>0</v>
      </c>
    </row>
    <row r="87" spans="1:9" s="459" customFormat="1" ht="21.75" hidden="1" customHeight="1" x14ac:dyDescent="0.25">
      <c r="A87" s="269" t="s">
        <v>603</v>
      </c>
      <c r="B87" s="57" t="s">
        <v>608</v>
      </c>
      <c r="C87" s="360"/>
      <c r="D87" s="360"/>
      <c r="E87" s="360"/>
    </row>
    <row r="88" spans="1:9" ht="23.25" customHeight="1" x14ac:dyDescent="0.25">
      <c r="A88" s="335" t="s">
        <v>55</v>
      </c>
      <c r="B88" s="199" t="s">
        <v>272</v>
      </c>
      <c r="C88" s="362">
        <f>SUM(C89,C118,C120,C119)</f>
        <v>353215765</v>
      </c>
      <c r="D88" s="362">
        <f>SUM(D89,D118,D120,D119)</f>
        <v>380243361</v>
      </c>
      <c r="E88" s="362">
        <f>SUM(E89,E118,E120,E119)</f>
        <v>296678108</v>
      </c>
      <c r="I88" s="419"/>
    </row>
    <row r="89" spans="1:9" ht="31.5" x14ac:dyDescent="0.25">
      <c r="A89" s="173" t="s">
        <v>273</v>
      </c>
      <c r="B89" s="169" t="s">
        <v>453</v>
      </c>
      <c r="C89" s="356">
        <f>SUM(C90+C93+C105+C114)</f>
        <v>358392620</v>
      </c>
      <c r="D89" s="356">
        <f>SUM(D90+D93+D105+D114)</f>
        <v>380243361</v>
      </c>
      <c r="E89" s="356">
        <f>SUM(E90+E93+E105+E114)</f>
        <v>296678108</v>
      </c>
      <c r="I89" s="419"/>
    </row>
    <row r="90" spans="1:9" ht="21" customHeight="1" x14ac:dyDescent="0.25">
      <c r="A90" s="176" t="s">
        <v>517</v>
      </c>
      <c r="B90" s="171" t="s">
        <v>512</v>
      </c>
      <c r="C90" s="357">
        <f>SUM(C91:C92)</f>
        <v>16755836</v>
      </c>
      <c r="D90" s="357">
        <f>SUM(D91)</f>
        <v>16366626</v>
      </c>
      <c r="E90" s="357">
        <f>SUM(E91)</f>
        <v>879329</v>
      </c>
      <c r="I90" s="419"/>
    </row>
    <row r="91" spans="1:9" ht="31.5" x14ac:dyDescent="0.25">
      <c r="A91" s="14" t="s">
        <v>518</v>
      </c>
      <c r="B91" s="13" t="s">
        <v>787</v>
      </c>
      <c r="C91" s="358">
        <v>16755836</v>
      </c>
      <c r="D91" s="358">
        <v>16366626</v>
      </c>
      <c r="E91" s="358">
        <v>879329</v>
      </c>
      <c r="F91" s="630"/>
      <c r="G91" s="620"/>
    </row>
    <row r="92" spans="1:9" ht="31.5" hidden="1" x14ac:dyDescent="0.25">
      <c r="A92" s="14" t="s">
        <v>519</v>
      </c>
      <c r="B92" s="13" t="s">
        <v>479</v>
      </c>
      <c r="C92" s="358"/>
      <c r="D92" s="72"/>
      <c r="E92" s="72"/>
    </row>
    <row r="93" spans="1:9" ht="31.5" x14ac:dyDescent="0.25">
      <c r="A93" s="185" t="s">
        <v>557</v>
      </c>
      <c r="B93" s="186" t="s">
        <v>323</v>
      </c>
      <c r="C93" s="357">
        <f>SUM(C94:C104)</f>
        <v>32237641</v>
      </c>
      <c r="D93" s="357">
        <f>SUM(D94:D104)</f>
        <v>74737473</v>
      </c>
      <c r="E93" s="357">
        <f>SUM(E94:E104)</f>
        <v>6980680</v>
      </c>
    </row>
    <row r="94" spans="1:9" s="542" customFormat="1" ht="63.75" hidden="1" customHeight="1" x14ac:dyDescent="0.25">
      <c r="A94" s="13" t="s">
        <v>717</v>
      </c>
      <c r="B94" s="543" t="s">
        <v>718</v>
      </c>
      <c r="C94" s="360"/>
      <c r="D94" s="360"/>
      <c r="E94" s="360"/>
    </row>
    <row r="95" spans="1:9" ht="66" hidden="1" customHeight="1" x14ac:dyDescent="0.25">
      <c r="A95" s="13" t="s">
        <v>756</v>
      </c>
      <c r="B95" s="84" t="s">
        <v>757</v>
      </c>
      <c r="C95" s="358"/>
      <c r="D95" s="358"/>
      <c r="E95" s="358"/>
      <c r="F95" s="564"/>
      <c r="G95" s="564"/>
      <c r="H95" s="564"/>
    </row>
    <row r="96" spans="1:9" s="595" customFormat="1" ht="48.75" customHeight="1" x14ac:dyDescent="0.25">
      <c r="A96" s="13" t="s">
        <v>727</v>
      </c>
      <c r="B96" s="84" t="s">
        <v>728</v>
      </c>
      <c r="C96" s="358">
        <v>1640707</v>
      </c>
      <c r="D96" s="358">
        <v>1665619</v>
      </c>
      <c r="E96" s="358">
        <v>1695735</v>
      </c>
      <c r="F96" s="596"/>
      <c r="G96" s="596"/>
      <c r="H96" s="596"/>
    </row>
    <row r="97" spans="1:8" s="445" customFormat="1" ht="48.75" hidden="1" customHeight="1" x14ac:dyDescent="0.25">
      <c r="A97" s="13" t="s">
        <v>758</v>
      </c>
      <c r="B97" s="84" t="s">
        <v>759</v>
      </c>
      <c r="C97" s="358"/>
      <c r="D97" s="358"/>
      <c r="E97" s="358"/>
      <c r="F97" s="446"/>
      <c r="G97" s="446"/>
      <c r="H97" s="593"/>
    </row>
    <row r="98" spans="1:8" s="448" customFormat="1" ht="51" customHeight="1" x14ac:dyDescent="0.25">
      <c r="A98" s="13" t="s">
        <v>565</v>
      </c>
      <c r="B98" s="195" t="s">
        <v>566</v>
      </c>
      <c r="C98" s="358">
        <v>5373810</v>
      </c>
      <c r="D98" s="358">
        <v>4659332</v>
      </c>
      <c r="E98" s="358">
        <v>4421173</v>
      </c>
      <c r="F98" s="449"/>
      <c r="G98" s="449"/>
      <c r="H98" s="449"/>
    </row>
    <row r="99" spans="1:8" s="641" customFormat="1" ht="34.5" customHeight="1" x14ac:dyDescent="0.25">
      <c r="A99" s="14" t="s">
        <v>834</v>
      </c>
      <c r="B99" s="13" t="s">
        <v>835</v>
      </c>
      <c r="C99" s="358">
        <v>15000000</v>
      </c>
      <c r="D99" s="358"/>
      <c r="E99" s="358"/>
      <c r="F99" s="642"/>
      <c r="G99" s="642"/>
      <c r="H99" s="642"/>
    </row>
    <row r="100" spans="1:8" ht="48" customHeight="1" x14ac:dyDescent="0.25">
      <c r="A100" s="13" t="s">
        <v>520</v>
      </c>
      <c r="B100" s="648" t="s">
        <v>505</v>
      </c>
      <c r="C100" s="358">
        <v>2500000</v>
      </c>
      <c r="D100" s="358"/>
      <c r="E100" s="358"/>
    </row>
    <row r="101" spans="1:8" ht="33" customHeight="1" x14ac:dyDescent="0.25">
      <c r="A101" s="447" t="s">
        <v>521</v>
      </c>
      <c r="B101" s="62" t="s">
        <v>506</v>
      </c>
      <c r="C101" s="358">
        <v>367551</v>
      </c>
      <c r="D101" s="358"/>
      <c r="E101" s="358"/>
    </row>
    <row r="102" spans="1:8" s="445" customFormat="1" ht="19.5" hidden="1" customHeight="1" x14ac:dyDescent="0.25">
      <c r="A102" s="48" t="s">
        <v>659</v>
      </c>
      <c r="B102" s="84" t="s">
        <v>660</v>
      </c>
      <c r="C102" s="358"/>
      <c r="D102" s="358"/>
      <c r="E102" s="358"/>
    </row>
    <row r="103" spans="1:8" s="595" customFormat="1" ht="31.5" x14ac:dyDescent="0.25">
      <c r="A103" s="48" t="s">
        <v>729</v>
      </c>
      <c r="B103" s="193" t="s">
        <v>730</v>
      </c>
      <c r="C103" s="358"/>
      <c r="D103" s="358">
        <v>67548750</v>
      </c>
      <c r="E103" s="621"/>
    </row>
    <row r="104" spans="1:8" ht="21" customHeight="1" x14ac:dyDescent="0.25">
      <c r="A104" s="14" t="s">
        <v>522</v>
      </c>
      <c r="B104" s="13" t="s">
        <v>324</v>
      </c>
      <c r="C104" s="358">
        <v>7355573</v>
      </c>
      <c r="D104" s="358">
        <v>863772</v>
      </c>
      <c r="E104" s="358">
        <v>863772</v>
      </c>
    </row>
    <row r="105" spans="1:8" ht="20.25" customHeight="1" x14ac:dyDescent="0.25">
      <c r="A105" s="176" t="s">
        <v>523</v>
      </c>
      <c r="B105" s="171" t="s">
        <v>631</v>
      </c>
      <c r="C105" s="357">
        <f>SUM(C106:C113)</f>
        <v>302810717</v>
      </c>
      <c r="D105" s="357">
        <f>SUM(D106:D113)</f>
        <v>288358062</v>
      </c>
      <c r="E105" s="357">
        <f>SUM(E106:E113)</f>
        <v>288036899</v>
      </c>
      <c r="F105" s="409"/>
    </row>
    <row r="106" spans="1:8" ht="47.25" x14ac:dyDescent="0.25">
      <c r="A106" s="14" t="s">
        <v>524</v>
      </c>
      <c r="B106" s="13" t="s">
        <v>274</v>
      </c>
      <c r="C106" s="358">
        <v>43977</v>
      </c>
      <c r="D106" s="358">
        <v>40785</v>
      </c>
      <c r="E106" s="358">
        <v>40785</v>
      </c>
    </row>
    <row r="107" spans="1:8" ht="47.25" customHeight="1" x14ac:dyDescent="0.25">
      <c r="A107" s="14" t="s">
        <v>525</v>
      </c>
      <c r="B107" s="13" t="s">
        <v>788</v>
      </c>
      <c r="C107" s="358">
        <v>9245781</v>
      </c>
      <c r="D107" s="358">
        <v>10480781</v>
      </c>
      <c r="E107" s="358">
        <v>10480781</v>
      </c>
    </row>
    <row r="108" spans="1:8" s="536" customFormat="1" ht="51" customHeight="1" x14ac:dyDescent="0.25">
      <c r="A108" s="14" t="s">
        <v>652</v>
      </c>
      <c r="B108" s="62" t="s">
        <v>653</v>
      </c>
      <c r="C108" s="358">
        <v>13496753</v>
      </c>
      <c r="D108" s="358"/>
      <c r="E108" s="358"/>
    </row>
    <row r="109" spans="1:8" ht="48.75" customHeight="1" x14ac:dyDescent="0.25">
      <c r="A109" s="47" t="s">
        <v>526</v>
      </c>
      <c r="B109" s="48" t="s">
        <v>513</v>
      </c>
      <c r="C109" s="358">
        <v>1956</v>
      </c>
      <c r="D109" s="358"/>
      <c r="E109" s="358"/>
    </row>
    <row r="110" spans="1:8" s="455" customFormat="1" ht="33" hidden="1" customHeight="1" x14ac:dyDescent="0.25">
      <c r="A110" s="47" t="s">
        <v>583</v>
      </c>
      <c r="B110" s="48" t="s">
        <v>582</v>
      </c>
      <c r="C110" s="358"/>
      <c r="D110" s="358"/>
      <c r="E110" s="358"/>
    </row>
    <row r="111" spans="1:8" s="456" customFormat="1" ht="79.5" customHeight="1" x14ac:dyDescent="0.25">
      <c r="A111" s="47" t="s">
        <v>584</v>
      </c>
      <c r="B111" s="189" t="s">
        <v>789</v>
      </c>
      <c r="C111" s="358">
        <v>20311200</v>
      </c>
      <c r="D111" s="358">
        <v>20311200</v>
      </c>
      <c r="E111" s="358">
        <v>20311200</v>
      </c>
    </row>
    <row r="112" spans="1:8" ht="32.25" customHeight="1" x14ac:dyDescent="0.25">
      <c r="A112" s="47" t="s">
        <v>663</v>
      </c>
      <c r="B112" s="189" t="s">
        <v>664</v>
      </c>
      <c r="C112" s="358">
        <v>917350</v>
      </c>
      <c r="D112" s="358">
        <v>947567</v>
      </c>
      <c r="E112" s="358">
        <v>972733</v>
      </c>
    </row>
    <row r="113" spans="1:5" ht="20.25" customHeight="1" x14ac:dyDescent="0.25">
      <c r="A113" s="14" t="s">
        <v>527</v>
      </c>
      <c r="B113" s="13" t="s">
        <v>56</v>
      </c>
      <c r="C113" s="358">
        <v>258793700</v>
      </c>
      <c r="D113" s="358">
        <v>256577729</v>
      </c>
      <c r="E113" s="358">
        <v>256231400</v>
      </c>
    </row>
    <row r="114" spans="1:5" ht="17.25" customHeight="1" x14ac:dyDescent="0.25">
      <c r="A114" s="185" t="s">
        <v>528</v>
      </c>
      <c r="B114" s="186" t="s">
        <v>275</v>
      </c>
      <c r="C114" s="357">
        <f>SUM(C115:C117)</f>
        <v>6588426</v>
      </c>
      <c r="D114" s="357">
        <f>SUM(D115:D117)</f>
        <v>781200</v>
      </c>
      <c r="E114" s="357">
        <f>SUM(E115:E117)</f>
        <v>781200</v>
      </c>
    </row>
    <row r="115" spans="1:5" ht="48.75" customHeight="1" x14ac:dyDescent="0.25">
      <c r="A115" s="48" t="s">
        <v>530</v>
      </c>
      <c r="B115" s="189" t="s">
        <v>329</v>
      </c>
      <c r="C115" s="358">
        <v>64456</v>
      </c>
      <c r="D115" s="358"/>
      <c r="E115" s="358"/>
    </row>
    <row r="116" spans="1:5" s="641" customFormat="1" ht="112.5" customHeight="1" x14ac:dyDescent="0.25">
      <c r="A116" s="48" t="s">
        <v>836</v>
      </c>
      <c r="B116" s="189" t="s">
        <v>838</v>
      </c>
      <c r="C116" s="358">
        <v>781200</v>
      </c>
      <c r="D116" s="358">
        <v>781200</v>
      </c>
      <c r="E116" s="358">
        <v>781200</v>
      </c>
    </row>
    <row r="117" spans="1:5" ht="34.5" customHeight="1" x14ac:dyDescent="0.25">
      <c r="A117" s="48" t="s">
        <v>837</v>
      </c>
      <c r="B117" s="189" t="s">
        <v>839</v>
      </c>
      <c r="C117" s="358">
        <v>5742770</v>
      </c>
      <c r="D117" s="358"/>
      <c r="E117" s="358"/>
    </row>
    <row r="118" spans="1:5" s="9" customFormat="1" ht="17.25" hidden="1" customHeight="1" x14ac:dyDescent="0.25">
      <c r="A118" s="187" t="s">
        <v>529</v>
      </c>
      <c r="B118" s="169" t="s">
        <v>452</v>
      </c>
      <c r="C118" s="356"/>
      <c r="D118" s="356"/>
      <c r="E118" s="356"/>
    </row>
    <row r="119" spans="1:5" s="9" customFormat="1" ht="83.25" hidden="1" customHeight="1" x14ac:dyDescent="0.25">
      <c r="A119" s="187" t="s">
        <v>449</v>
      </c>
      <c r="B119" s="184" t="s">
        <v>450</v>
      </c>
      <c r="C119" s="356"/>
      <c r="D119" s="356"/>
      <c r="E119" s="356"/>
    </row>
    <row r="120" spans="1:5" s="9" customFormat="1" ht="47.25" x14ac:dyDescent="0.25">
      <c r="A120" s="187" t="s">
        <v>276</v>
      </c>
      <c r="B120" s="169" t="s">
        <v>451</v>
      </c>
      <c r="C120" s="356">
        <v>-5176855</v>
      </c>
      <c r="D120" s="356"/>
      <c r="E120" s="356"/>
    </row>
    <row r="121" spans="1:5" ht="15.75" x14ac:dyDescent="0.25">
      <c r="A121" s="188"/>
      <c r="B121" s="46" t="s">
        <v>277</v>
      </c>
      <c r="C121" s="362">
        <f>SUM(C88,C15)</f>
        <v>483480968</v>
      </c>
      <c r="D121" s="362">
        <f>SUM(D88,D15)</f>
        <v>522183589</v>
      </c>
      <c r="E121" s="362">
        <f>SUM(E88,E15)</f>
        <v>464871108</v>
      </c>
    </row>
  </sheetData>
  <mergeCells count="12">
    <mergeCell ref="G26:J26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H21:L2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3"/>
  <sheetViews>
    <sheetView zoomScale="95" zoomScaleNormal="95" workbookViewId="0">
      <selection activeCell="A535" sqref="A535:XFD53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09" customWidth="1"/>
    <col min="11" max="11" width="11" customWidth="1"/>
    <col min="12" max="12" width="9.85546875" customWidth="1"/>
  </cols>
  <sheetData>
    <row r="1" spans="1:10" x14ac:dyDescent="0.25">
      <c r="C1" s="336" t="s">
        <v>686</v>
      </c>
      <c r="D1" s="336"/>
      <c r="E1" s="336"/>
      <c r="F1" s="1"/>
    </row>
    <row r="2" spans="1:10" x14ac:dyDescent="0.25">
      <c r="C2" s="336" t="s">
        <v>6</v>
      </c>
      <c r="D2" s="336"/>
      <c r="E2" s="336"/>
    </row>
    <row r="3" spans="1:10" x14ac:dyDescent="0.25">
      <c r="C3" s="336" t="s">
        <v>5</v>
      </c>
      <c r="D3" s="336"/>
      <c r="E3" s="336"/>
    </row>
    <row r="4" spans="1:10" x14ac:dyDescent="0.25">
      <c r="C4" s="336" t="s">
        <v>77</v>
      </c>
      <c r="D4" s="336"/>
      <c r="E4" s="336"/>
    </row>
    <row r="5" spans="1:10" x14ac:dyDescent="0.25">
      <c r="C5" s="336" t="s">
        <v>809</v>
      </c>
      <c r="D5" s="336"/>
      <c r="E5" s="336"/>
    </row>
    <row r="6" spans="1:10" x14ac:dyDescent="0.25">
      <c r="C6" s="336" t="s">
        <v>810</v>
      </c>
      <c r="D6" s="336"/>
      <c r="E6" s="336"/>
    </row>
    <row r="7" spans="1:10" x14ac:dyDescent="0.25">
      <c r="C7" s="4" t="s">
        <v>832</v>
      </c>
      <c r="D7" s="4"/>
      <c r="E7" s="4"/>
    </row>
    <row r="8" spans="1:10" x14ac:dyDescent="0.25">
      <c r="C8" s="513" t="s">
        <v>859</v>
      </c>
      <c r="D8" s="336"/>
      <c r="E8" s="336"/>
    </row>
    <row r="9" spans="1:10" x14ac:dyDescent="0.25">
      <c r="C9" s="336"/>
      <c r="D9" s="336"/>
      <c r="E9" s="336"/>
    </row>
    <row r="10" spans="1:10" ht="18.75" customHeight="1" x14ac:dyDescent="0.25">
      <c r="A10" s="661" t="s">
        <v>811</v>
      </c>
      <c r="B10" s="661"/>
      <c r="C10" s="661"/>
      <c r="D10" s="661"/>
      <c r="E10" s="661"/>
      <c r="F10" s="661"/>
      <c r="G10" s="661"/>
      <c r="H10" s="661"/>
      <c r="I10" s="661"/>
      <c r="J10" s="661"/>
    </row>
    <row r="11" spans="1:10" ht="18.75" customHeight="1" x14ac:dyDescent="0.25">
      <c r="A11" s="661"/>
      <c r="B11" s="661"/>
      <c r="C11" s="661"/>
      <c r="D11" s="661"/>
      <c r="E11" s="661"/>
      <c r="F11" s="661"/>
      <c r="G11" s="661"/>
      <c r="H11" s="661"/>
      <c r="I11" s="661"/>
      <c r="J11" s="661"/>
    </row>
    <row r="12" spans="1:10" ht="39" customHeight="1" x14ac:dyDescent="0.25">
      <c r="A12" s="661"/>
      <c r="B12" s="661"/>
      <c r="C12" s="661"/>
      <c r="D12" s="661"/>
      <c r="E12" s="661"/>
      <c r="F12" s="661"/>
      <c r="G12" s="661"/>
      <c r="H12" s="661"/>
      <c r="I12" s="661"/>
      <c r="J12" s="661"/>
    </row>
    <row r="13" spans="1:10" ht="15.75" x14ac:dyDescent="0.25">
      <c r="B13" s="332"/>
      <c r="J13" s="409" t="s">
        <v>448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658" t="s">
        <v>3</v>
      </c>
      <c r="E14" s="659"/>
      <c r="F14" s="660"/>
      <c r="G14" s="50" t="s">
        <v>4</v>
      </c>
      <c r="H14" s="10" t="s">
        <v>681</v>
      </c>
      <c r="I14" s="10" t="s">
        <v>763</v>
      </c>
      <c r="J14" s="10" t="s">
        <v>805</v>
      </c>
    </row>
    <row r="15" spans="1:10" ht="15.75" x14ac:dyDescent="0.25">
      <c r="A15" s="81" t="s">
        <v>7</v>
      </c>
      <c r="B15" s="38"/>
      <c r="C15" s="38"/>
      <c r="D15" s="202"/>
      <c r="E15" s="203"/>
      <c r="F15" s="204"/>
      <c r="G15" s="38"/>
      <c r="H15" s="363">
        <f>SUM(H16,H185,H215,H258,H287,H496,H562,H652,H660,H556+H280)</f>
        <v>504239343</v>
      </c>
      <c r="I15" s="363">
        <f>SUM(I16,I185,I215,I258,I287,I496,I562,I652,I660,I556+I280+I673)</f>
        <v>522183589</v>
      </c>
      <c r="J15" s="363">
        <f>SUM(J16,J185,J215,J258,J287,J496,J562,J652,J660,J556+J280+J673)</f>
        <v>464871108</v>
      </c>
    </row>
    <row r="16" spans="1:10" ht="15.75" x14ac:dyDescent="0.25">
      <c r="A16" s="82" t="s">
        <v>8</v>
      </c>
      <c r="B16" s="16" t="s">
        <v>9</v>
      </c>
      <c r="C16" s="16"/>
      <c r="D16" s="205"/>
      <c r="E16" s="206"/>
      <c r="F16" s="207"/>
      <c r="G16" s="16"/>
      <c r="H16" s="410">
        <f>SUM(H17,H22,H28,H77,H110,H115,H72+H105)</f>
        <v>49981290</v>
      </c>
      <c r="I16" s="410">
        <f>SUM(I17,I22,I28,I77,I110,I115,I72+I105)</f>
        <v>45286677</v>
      </c>
      <c r="J16" s="410">
        <f>SUM(J17,J22,J28,J77,J110,J115,J72+J105)</f>
        <v>45461843</v>
      </c>
    </row>
    <row r="17" spans="1:10" ht="31.5" x14ac:dyDescent="0.25">
      <c r="A17" s="41" t="s">
        <v>10</v>
      </c>
      <c r="B17" s="23" t="s">
        <v>9</v>
      </c>
      <c r="C17" s="23" t="s">
        <v>11</v>
      </c>
      <c r="D17" s="208"/>
      <c r="E17" s="209"/>
      <c r="F17" s="210"/>
      <c r="G17" s="23"/>
      <c r="H17" s="372">
        <f>SUM(H18)</f>
        <v>1894296</v>
      </c>
      <c r="I17" s="372">
        <f t="shared" ref="I17:J20" si="0">SUM(I18)</f>
        <v>1706141</v>
      </c>
      <c r="J17" s="372">
        <f t="shared" si="0"/>
        <v>1706141</v>
      </c>
    </row>
    <row r="18" spans="1:10" ht="18.75" customHeight="1" x14ac:dyDescent="0.25">
      <c r="A18" s="27" t="s">
        <v>87</v>
      </c>
      <c r="B18" s="28" t="s">
        <v>9</v>
      </c>
      <c r="C18" s="28" t="s">
        <v>11</v>
      </c>
      <c r="D18" s="211" t="s">
        <v>334</v>
      </c>
      <c r="E18" s="212" t="s">
        <v>332</v>
      </c>
      <c r="F18" s="213" t="s">
        <v>333</v>
      </c>
      <c r="G18" s="28"/>
      <c r="H18" s="366">
        <f>SUM(H19)</f>
        <v>1894296</v>
      </c>
      <c r="I18" s="366">
        <f t="shared" si="0"/>
        <v>1706141</v>
      </c>
      <c r="J18" s="366">
        <f t="shared" si="0"/>
        <v>1706141</v>
      </c>
    </row>
    <row r="19" spans="1:10" ht="17.25" customHeight="1" x14ac:dyDescent="0.25">
      <c r="A19" s="83" t="s">
        <v>88</v>
      </c>
      <c r="B19" s="2" t="s">
        <v>9</v>
      </c>
      <c r="C19" s="2" t="s">
        <v>11</v>
      </c>
      <c r="D19" s="214" t="s">
        <v>158</v>
      </c>
      <c r="E19" s="215" t="s">
        <v>332</v>
      </c>
      <c r="F19" s="216" t="s">
        <v>333</v>
      </c>
      <c r="G19" s="2"/>
      <c r="H19" s="367">
        <f>SUM(H20)</f>
        <v>1894296</v>
      </c>
      <c r="I19" s="367">
        <f t="shared" si="0"/>
        <v>1706141</v>
      </c>
      <c r="J19" s="367">
        <f t="shared" si="0"/>
        <v>1706141</v>
      </c>
    </row>
    <row r="20" spans="1:10" ht="32.25" customHeight="1" x14ac:dyDescent="0.25">
      <c r="A20" s="3" t="s">
        <v>66</v>
      </c>
      <c r="B20" s="2" t="s">
        <v>9</v>
      </c>
      <c r="C20" s="2" t="s">
        <v>11</v>
      </c>
      <c r="D20" s="214" t="s">
        <v>158</v>
      </c>
      <c r="E20" s="215" t="s">
        <v>332</v>
      </c>
      <c r="F20" s="216" t="s">
        <v>337</v>
      </c>
      <c r="G20" s="2"/>
      <c r="H20" s="367">
        <f>SUM(H21)</f>
        <v>1894296</v>
      </c>
      <c r="I20" s="367">
        <f t="shared" si="0"/>
        <v>1706141</v>
      </c>
      <c r="J20" s="367">
        <f t="shared" si="0"/>
        <v>1706141</v>
      </c>
    </row>
    <row r="21" spans="1:10" ht="48" customHeight="1" x14ac:dyDescent="0.25">
      <c r="A21" s="84" t="s">
        <v>67</v>
      </c>
      <c r="B21" s="2" t="s">
        <v>9</v>
      </c>
      <c r="C21" s="2" t="s">
        <v>11</v>
      </c>
      <c r="D21" s="214" t="s">
        <v>158</v>
      </c>
      <c r="E21" s="215" t="s">
        <v>332</v>
      </c>
      <c r="F21" s="216" t="s">
        <v>337</v>
      </c>
      <c r="G21" s="2" t="s">
        <v>12</v>
      </c>
      <c r="H21" s="368">
        <f>SUM(прил4!I21)</f>
        <v>1894296</v>
      </c>
      <c r="I21" s="368">
        <f>SUM(прил4!J21)</f>
        <v>1706141</v>
      </c>
      <c r="J21" s="368">
        <f>SUM(прил4!K21)</f>
        <v>1706141</v>
      </c>
    </row>
    <row r="22" spans="1:10" ht="47.25" hidden="1" x14ac:dyDescent="0.25">
      <c r="A22" s="41" t="s">
        <v>13</v>
      </c>
      <c r="B22" s="23" t="s">
        <v>9</v>
      </c>
      <c r="C22" s="23" t="s">
        <v>14</v>
      </c>
      <c r="D22" s="208"/>
      <c r="E22" s="209"/>
      <c r="F22" s="210"/>
      <c r="G22" s="23"/>
      <c r="H22" s="372">
        <f>SUM(H23)</f>
        <v>0</v>
      </c>
      <c r="I22" s="372">
        <f>SUM(I23)</f>
        <v>0</v>
      </c>
      <c r="J22" s="372">
        <f>SUM(J23)</f>
        <v>0</v>
      </c>
    </row>
    <row r="23" spans="1:10" ht="35.25" hidden="1" customHeight="1" x14ac:dyDescent="0.25">
      <c r="A23" s="75" t="s">
        <v>89</v>
      </c>
      <c r="B23" s="28" t="s">
        <v>9</v>
      </c>
      <c r="C23" s="28" t="s">
        <v>14</v>
      </c>
      <c r="D23" s="223" t="s">
        <v>335</v>
      </c>
      <c r="E23" s="224" t="s">
        <v>332</v>
      </c>
      <c r="F23" s="225" t="s">
        <v>333</v>
      </c>
      <c r="G23" s="28"/>
      <c r="H23" s="366">
        <f>SUM(H24)</f>
        <v>0</v>
      </c>
      <c r="I23" s="366">
        <f t="shared" ref="I23:J26" si="1">SUM(I24)</f>
        <v>0</v>
      </c>
      <c r="J23" s="366">
        <f t="shared" si="1"/>
        <v>0</v>
      </c>
    </row>
    <row r="24" spans="1:10" ht="48.75" hidden="1" customHeight="1" x14ac:dyDescent="0.25">
      <c r="A24" s="76" t="s">
        <v>90</v>
      </c>
      <c r="B24" s="2" t="s">
        <v>9</v>
      </c>
      <c r="C24" s="2" t="s">
        <v>14</v>
      </c>
      <c r="D24" s="226" t="s">
        <v>336</v>
      </c>
      <c r="E24" s="227" t="s">
        <v>332</v>
      </c>
      <c r="F24" s="228" t="s">
        <v>333</v>
      </c>
      <c r="G24" s="44"/>
      <c r="H24" s="367">
        <f>SUM(H25)</f>
        <v>0</v>
      </c>
      <c r="I24" s="367">
        <f t="shared" si="1"/>
        <v>0</v>
      </c>
      <c r="J24" s="367">
        <f t="shared" si="1"/>
        <v>0</v>
      </c>
    </row>
    <row r="25" spans="1:10" ht="49.5" hidden="1" customHeight="1" x14ac:dyDescent="0.25">
      <c r="A25" s="76" t="s">
        <v>339</v>
      </c>
      <c r="B25" s="2" t="s">
        <v>9</v>
      </c>
      <c r="C25" s="2" t="s">
        <v>14</v>
      </c>
      <c r="D25" s="226" t="s">
        <v>336</v>
      </c>
      <c r="E25" s="227" t="s">
        <v>9</v>
      </c>
      <c r="F25" s="228" t="s">
        <v>333</v>
      </c>
      <c r="G25" s="44"/>
      <c r="H25" s="367">
        <f>SUM(H26)</f>
        <v>0</v>
      </c>
      <c r="I25" s="367">
        <f t="shared" si="1"/>
        <v>0</v>
      </c>
      <c r="J25" s="367">
        <f t="shared" si="1"/>
        <v>0</v>
      </c>
    </row>
    <row r="26" spans="1:10" ht="18.75" hidden="1" customHeight="1" x14ac:dyDescent="0.25">
      <c r="A26" s="76" t="s">
        <v>91</v>
      </c>
      <c r="B26" s="2" t="s">
        <v>9</v>
      </c>
      <c r="C26" s="2" t="s">
        <v>14</v>
      </c>
      <c r="D26" s="226" t="s">
        <v>336</v>
      </c>
      <c r="E26" s="227" t="s">
        <v>9</v>
      </c>
      <c r="F26" s="228" t="s">
        <v>338</v>
      </c>
      <c r="G26" s="44"/>
      <c r="H26" s="367">
        <f>SUM(H27)</f>
        <v>0</v>
      </c>
      <c r="I26" s="367">
        <f t="shared" si="1"/>
        <v>0</v>
      </c>
      <c r="J26" s="367">
        <f t="shared" si="1"/>
        <v>0</v>
      </c>
    </row>
    <row r="27" spans="1:10" ht="34.5" hidden="1" customHeight="1" x14ac:dyDescent="0.25">
      <c r="A27" s="85" t="s">
        <v>463</v>
      </c>
      <c r="B27" s="2" t="s">
        <v>9</v>
      </c>
      <c r="C27" s="2" t="s">
        <v>14</v>
      </c>
      <c r="D27" s="226" t="s">
        <v>336</v>
      </c>
      <c r="E27" s="227" t="s">
        <v>9</v>
      </c>
      <c r="F27" s="228" t="s">
        <v>338</v>
      </c>
      <c r="G27" s="2" t="s">
        <v>15</v>
      </c>
      <c r="H27" s="369">
        <f>SUM(прил4!I27)</f>
        <v>0</v>
      </c>
      <c r="I27" s="369">
        <f>SUM(прил4!J27)</f>
        <v>0</v>
      </c>
      <c r="J27" s="369">
        <f>SUM(прил4!K27)</f>
        <v>0</v>
      </c>
    </row>
    <row r="28" spans="1:10" ht="48.75" customHeight="1" x14ac:dyDescent="0.25">
      <c r="A28" s="86" t="s">
        <v>790</v>
      </c>
      <c r="B28" s="23" t="s">
        <v>9</v>
      </c>
      <c r="C28" s="23" t="s">
        <v>18</v>
      </c>
      <c r="D28" s="208"/>
      <c r="E28" s="209"/>
      <c r="F28" s="210"/>
      <c r="G28" s="23"/>
      <c r="H28" s="372">
        <f>SUM(H29,H44,H49,H55,H62,H67+H38)</f>
        <v>17929637</v>
      </c>
      <c r="I28" s="372">
        <f>SUM(I29,I44,I49,I55,I62,I67+I38)</f>
        <v>16337950</v>
      </c>
      <c r="J28" s="372">
        <f>SUM(J29,J44,J49,J55,J62,J67+J38)</f>
        <v>16337950</v>
      </c>
    </row>
    <row r="29" spans="1:10" ht="36.75" customHeight="1" x14ac:dyDescent="0.25">
      <c r="A29" s="75" t="s">
        <v>94</v>
      </c>
      <c r="B29" s="28" t="s">
        <v>9</v>
      </c>
      <c r="C29" s="28" t="s">
        <v>18</v>
      </c>
      <c r="D29" s="217" t="s">
        <v>157</v>
      </c>
      <c r="E29" s="218" t="s">
        <v>332</v>
      </c>
      <c r="F29" s="219" t="s">
        <v>333</v>
      </c>
      <c r="G29" s="28"/>
      <c r="H29" s="366">
        <f>SUM(H30+H34)</f>
        <v>20000</v>
      </c>
      <c r="I29" s="366">
        <f>SUM(I30+I34)</f>
        <v>20000</v>
      </c>
      <c r="J29" s="366">
        <f>SUM(J30+J34)</f>
        <v>20000</v>
      </c>
    </row>
    <row r="30" spans="1:10" ht="48.75" customHeight="1" x14ac:dyDescent="0.25">
      <c r="A30" s="84" t="s">
        <v>138</v>
      </c>
      <c r="B30" s="2" t="s">
        <v>9</v>
      </c>
      <c r="C30" s="2" t="s">
        <v>18</v>
      </c>
      <c r="D30" s="253" t="s">
        <v>159</v>
      </c>
      <c r="E30" s="254" t="s">
        <v>332</v>
      </c>
      <c r="F30" s="255" t="s">
        <v>333</v>
      </c>
      <c r="G30" s="36"/>
      <c r="H30" s="370">
        <f>SUM(H31)</f>
        <v>5000</v>
      </c>
      <c r="I30" s="370">
        <f t="shared" ref="I30:J32" si="2">SUM(I31)</f>
        <v>5000</v>
      </c>
      <c r="J30" s="370">
        <f t="shared" si="2"/>
        <v>5000</v>
      </c>
    </row>
    <row r="31" spans="1:10" ht="34.5" customHeight="1" x14ac:dyDescent="0.25">
      <c r="A31" s="84" t="s">
        <v>416</v>
      </c>
      <c r="B31" s="2" t="s">
        <v>9</v>
      </c>
      <c r="C31" s="2" t="s">
        <v>18</v>
      </c>
      <c r="D31" s="253" t="s">
        <v>159</v>
      </c>
      <c r="E31" s="254" t="s">
        <v>9</v>
      </c>
      <c r="F31" s="255" t="s">
        <v>333</v>
      </c>
      <c r="G31" s="36"/>
      <c r="H31" s="370">
        <f>SUM(H32)</f>
        <v>5000</v>
      </c>
      <c r="I31" s="370">
        <f t="shared" si="2"/>
        <v>5000</v>
      </c>
      <c r="J31" s="370">
        <f t="shared" si="2"/>
        <v>5000</v>
      </c>
    </row>
    <row r="32" spans="1:10" ht="21" customHeight="1" x14ac:dyDescent="0.25">
      <c r="A32" s="84" t="s">
        <v>424</v>
      </c>
      <c r="B32" s="2" t="s">
        <v>9</v>
      </c>
      <c r="C32" s="2" t="s">
        <v>18</v>
      </c>
      <c r="D32" s="253" t="s">
        <v>159</v>
      </c>
      <c r="E32" s="254" t="s">
        <v>9</v>
      </c>
      <c r="F32" s="255" t="s">
        <v>423</v>
      </c>
      <c r="G32" s="36"/>
      <c r="H32" s="370">
        <f>SUM(H33)</f>
        <v>5000</v>
      </c>
      <c r="I32" s="370">
        <f t="shared" si="2"/>
        <v>5000</v>
      </c>
      <c r="J32" s="370">
        <f t="shared" si="2"/>
        <v>5000</v>
      </c>
    </row>
    <row r="33" spans="1:10" ht="33" customHeight="1" x14ac:dyDescent="0.25">
      <c r="A33" s="84" t="s">
        <v>463</v>
      </c>
      <c r="B33" s="2" t="s">
        <v>9</v>
      </c>
      <c r="C33" s="2" t="s">
        <v>18</v>
      </c>
      <c r="D33" s="253" t="s">
        <v>159</v>
      </c>
      <c r="E33" s="254" t="s">
        <v>9</v>
      </c>
      <c r="F33" s="255" t="s">
        <v>423</v>
      </c>
      <c r="G33" s="36" t="s">
        <v>15</v>
      </c>
      <c r="H33" s="371">
        <f>SUM(прил4!I33)</f>
        <v>5000</v>
      </c>
      <c r="I33" s="369">
        <f>SUM(прил4!J33)</f>
        <v>5000</v>
      </c>
      <c r="J33" s="369">
        <f>SUM(прил4!K33)</f>
        <v>5000</v>
      </c>
    </row>
    <row r="34" spans="1:10" ht="66.75" customHeight="1" x14ac:dyDescent="0.25">
      <c r="A34" s="76" t="s">
        <v>95</v>
      </c>
      <c r="B34" s="2" t="s">
        <v>9</v>
      </c>
      <c r="C34" s="2" t="s">
        <v>18</v>
      </c>
      <c r="D34" s="229" t="s">
        <v>187</v>
      </c>
      <c r="E34" s="230" t="s">
        <v>332</v>
      </c>
      <c r="F34" s="231" t="s">
        <v>333</v>
      </c>
      <c r="G34" s="2"/>
      <c r="H34" s="367">
        <f t="shared" ref="H34:J36" si="3">SUM(H35)</f>
        <v>15000</v>
      </c>
      <c r="I34" s="367">
        <f t="shared" si="3"/>
        <v>15000</v>
      </c>
      <c r="J34" s="367">
        <f t="shared" si="3"/>
        <v>15000</v>
      </c>
    </row>
    <row r="35" spans="1:10" ht="33.75" customHeight="1" x14ac:dyDescent="0.25">
      <c r="A35" s="76" t="s">
        <v>340</v>
      </c>
      <c r="B35" s="2" t="s">
        <v>9</v>
      </c>
      <c r="C35" s="2" t="s">
        <v>18</v>
      </c>
      <c r="D35" s="229" t="s">
        <v>187</v>
      </c>
      <c r="E35" s="230" t="s">
        <v>9</v>
      </c>
      <c r="F35" s="231" t="s">
        <v>333</v>
      </c>
      <c r="G35" s="2"/>
      <c r="H35" s="367">
        <f t="shared" si="3"/>
        <v>15000</v>
      </c>
      <c r="I35" s="367">
        <f t="shared" si="3"/>
        <v>15000</v>
      </c>
      <c r="J35" s="367">
        <f t="shared" si="3"/>
        <v>15000</v>
      </c>
    </row>
    <row r="36" spans="1:10" ht="31.5" customHeight="1" x14ac:dyDescent="0.25">
      <c r="A36" s="79" t="s">
        <v>86</v>
      </c>
      <c r="B36" s="2" t="s">
        <v>9</v>
      </c>
      <c r="C36" s="2" t="s">
        <v>18</v>
      </c>
      <c r="D36" s="229" t="s">
        <v>187</v>
      </c>
      <c r="E36" s="230" t="s">
        <v>9</v>
      </c>
      <c r="F36" s="231" t="s">
        <v>342</v>
      </c>
      <c r="G36" s="2"/>
      <c r="H36" s="367">
        <f t="shared" si="3"/>
        <v>15000</v>
      </c>
      <c r="I36" s="367">
        <f t="shared" si="3"/>
        <v>15000</v>
      </c>
      <c r="J36" s="367">
        <f t="shared" si="3"/>
        <v>15000</v>
      </c>
    </row>
    <row r="37" spans="1:10" ht="30.75" customHeight="1" x14ac:dyDescent="0.25">
      <c r="A37" s="89" t="s">
        <v>463</v>
      </c>
      <c r="B37" s="2" t="s">
        <v>9</v>
      </c>
      <c r="C37" s="2" t="s">
        <v>18</v>
      </c>
      <c r="D37" s="229" t="s">
        <v>187</v>
      </c>
      <c r="E37" s="230" t="s">
        <v>9</v>
      </c>
      <c r="F37" s="231" t="s">
        <v>342</v>
      </c>
      <c r="G37" s="2" t="s">
        <v>15</v>
      </c>
      <c r="H37" s="368">
        <f>SUM(прил4!I37)</f>
        <v>15000</v>
      </c>
      <c r="I37" s="368">
        <f>SUM(прил4!J37)</f>
        <v>15000</v>
      </c>
      <c r="J37" s="368">
        <f>SUM(прил4!K37)</f>
        <v>15000</v>
      </c>
    </row>
    <row r="38" spans="1:10" ht="49.5" customHeight="1" x14ac:dyDescent="0.25">
      <c r="A38" s="27" t="s">
        <v>108</v>
      </c>
      <c r="B38" s="28" t="s">
        <v>9</v>
      </c>
      <c r="C38" s="28" t="s">
        <v>18</v>
      </c>
      <c r="D38" s="223" t="s">
        <v>357</v>
      </c>
      <c r="E38" s="224" t="s">
        <v>332</v>
      </c>
      <c r="F38" s="225" t="s">
        <v>333</v>
      </c>
      <c r="G38" s="28"/>
      <c r="H38" s="366">
        <f t="shared" ref="H38:J39" si="4">SUM(H39)</f>
        <v>54020</v>
      </c>
      <c r="I38" s="366">
        <f t="shared" si="4"/>
        <v>54020</v>
      </c>
      <c r="J38" s="366">
        <f t="shared" si="4"/>
        <v>54020</v>
      </c>
    </row>
    <row r="39" spans="1:10" ht="66" customHeight="1" x14ac:dyDescent="0.25">
      <c r="A39" s="54" t="s">
        <v>109</v>
      </c>
      <c r="B39" s="2" t="s">
        <v>9</v>
      </c>
      <c r="C39" s="2" t="s">
        <v>18</v>
      </c>
      <c r="D39" s="226" t="s">
        <v>434</v>
      </c>
      <c r="E39" s="227" t="s">
        <v>332</v>
      </c>
      <c r="F39" s="228" t="s">
        <v>333</v>
      </c>
      <c r="G39" s="44"/>
      <c r="H39" s="367">
        <f t="shared" si="4"/>
        <v>54020</v>
      </c>
      <c r="I39" s="367">
        <f t="shared" si="4"/>
        <v>54020</v>
      </c>
      <c r="J39" s="367">
        <f t="shared" si="4"/>
        <v>54020</v>
      </c>
    </row>
    <row r="40" spans="1:10" ht="48.75" customHeight="1" x14ac:dyDescent="0.25">
      <c r="A40" s="76" t="s">
        <v>358</v>
      </c>
      <c r="B40" s="2" t="s">
        <v>9</v>
      </c>
      <c r="C40" s="2" t="s">
        <v>18</v>
      </c>
      <c r="D40" s="226" t="s">
        <v>434</v>
      </c>
      <c r="E40" s="227" t="s">
        <v>9</v>
      </c>
      <c r="F40" s="228" t="s">
        <v>333</v>
      </c>
      <c r="G40" s="44"/>
      <c r="H40" s="367">
        <f>SUM(+H41)</f>
        <v>54020</v>
      </c>
      <c r="I40" s="367">
        <f>SUM(+I41)</f>
        <v>54020</v>
      </c>
      <c r="J40" s="367">
        <f>SUM(+J41)</f>
        <v>54020</v>
      </c>
    </row>
    <row r="41" spans="1:10" ht="17.25" customHeight="1" x14ac:dyDescent="0.25">
      <c r="A41" s="76" t="s">
        <v>436</v>
      </c>
      <c r="B41" s="2" t="s">
        <v>9</v>
      </c>
      <c r="C41" s="2" t="s">
        <v>18</v>
      </c>
      <c r="D41" s="226" t="s">
        <v>169</v>
      </c>
      <c r="E41" s="227" t="s">
        <v>9</v>
      </c>
      <c r="F41" s="228" t="s">
        <v>435</v>
      </c>
      <c r="G41" s="44"/>
      <c r="H41" s="367">
        <f>SUM(H42:H43)</f>
        <v>54020</v>
      </c>
      <c r="I41" s="367">
        <f>SUM(I42:I43)</f>
        <v>54020</v>
      </c>
      <c r="J41" s="367">
        <f>SUM(J42:J43)</f>
        <v>54020</v>
      </c>
    </row>
    <row r="42" spans="1:10" ht="30.75" customHeight="1" x14ac:dyDescent="0.25">
      <c r="A42" s="85" t="s">
        <v>463</v>
      </c>
      <c r="B42" s="2" t="s">
        <v>9</v>
      </c>
      <c r="C42" s="2" t="s">
        <v>18</v>
      </c>
      <c r="D42" s="226" t="s">
        <v>169</v>
      </c>
      <c r="E42" s="227" t="s">
        <v>9</v>
      </c>
      <c r="F42" s="228" t="s">
        <v>435</v>
      </c>
      <c r="G42" s="2" t="s">
        <v>15</v>
      </c>
      <c r="H42" s="369">
        <f>SUM(прил4!I44)</f>
        <v>54020</v>
      </c>
      <c r="I42" s="369">
        <f>SUM(прил4!J44)</f>
        <v>54020</v>
      </c>
      <c r="J42" s="369">
        <f>SUM(прил4!K44)</f>
        <v>54020</v>
      </c>
    </row>
    <row r="43" spans="1:10" s="420" customFormat="1" ht="18" hidden="1" customHeight="1" x14ac:dyDescent="0.25">
      <c r="A43" s="3" t="s">
        <v>17</v>
      </c>
      <c r="B43" s="2" t="s">
        <v>9</v>
      </c>
      <c r="C43" s="2" t="s">
        <v>18</v>
      </c>
      <c r="D43" s="226" t="s">
        <v>169</v>
      </c>
      <c r="E43" s="227" t="s">
        <v>9</v>
      </c>
      <c r="F43" s="228" t="s">
        <v>435</v>
      </c>
      <c r="G43" s="2" t="s">
        <v>16</v>
      </c>
      <c r="H43" s="369">
        <f>SUM(прил4!I45)</f>
        <v>0</v>
      </c>
      <c r="I43" s="369">
        <f>SUM(прил4!J45)</f>
        <v>0</v>
      </c>
      <c r="J43" s="369">
        <f>SUM(прил4!K45)</f>
        <v>0</v>
      </c>
    </row>
    <row r="44" spans="1:10" ht="35.25" customHeight="1" x14ac:dyDescent="0.25">
      <c r="A44" s="75" t="s">
        <v>89</v>
      </c>
      <c r="B44" s="28" t="s">
        <v>9</v>
      </c>
      <c r="C44" s="28" t="s">
        <v>18</v>
      </c>
      <c r="D44" s="223" t="s">
        <v>335</v>
      </c>
      <c r="E44" s="224" t="s">
        <v>332</v>
      </c>
      <c r="F44" s="225" t="s">
        <v>333</v>
      </c>
      <c r="G44" s="28"/>
      <c r="H44" s="366">
        <f>SUM(H45)</f>
        <v>753059</v>
      </c>
      <c r="I44" s="366">
        <f t="shared" ref="I44:J47" si="5">SUM(I45)</f>
        <v>698638</v>
      </c>
      <c r="J44" s="366">
        <f t="shared" si="5"/>
        <v>698638</v>
      </c>
    </row>
    <row r="45" spans="1:10" ht="62.25" customHeight="1" x14ac:dyDescent="0.25">
      <c r="A45" s="76" t="s">
        <v>100</v>
      </c>
      <c r="B45" s="2" t="s">
        <v>9</v>
      </c>
      <c r="C45" s="2" t="s">
        <v>18</v>
      </c>
      <c r="D45" s="226" t="s">
        <v>336</v>
      </c>
      <c r="E45" s="227" t="s">
        <v>332</v>
      </c>
      <c r="F45" s="228" t="s">
        <v>333</v>
      </c>
      <c r="G45" s="44"/>
      <c r="H45" s="367">
        <f>SUM(H46)</f>
        <v>753059</v>
      </c>
      <c r="I45" s="367">
        <f t="shared" si="5"/>
        <v>698638</v>
      </c>
      <c r="J45" s="367">
        <f t="shared" si="5"/>
        <v>698638</v>
      </c>
    </row>
    <row r="46" spans="1:10" ht="49.5" customHeight="1" x14ac:dyDescent="0.25">
      <c r="A46" s="76" t="s">
        <v>339</v>
      </c>
      <c r="B46" s="2" t="s">
        <v>9</v>
      </c>
      <c r="C46" s="2" t="s">
        <v>18</v>
      </c>
      <c r="D46" s="226" t="s">
        <v>336</v>
      </c>
      <c r="E46" s="227" t="s">
        <v>9</v>
      </c>
      <c r="F46" s="228" t="s">
        <v>333</v>
      </c>
      <c r="G46" s="44"/>
      <c r="H46" s="367">
        <f>SUM(H47)</f>
        <v>753059</v>
      </c>
      <c r="I46" s="367">
        <f t="shared" si="5"/>
        <v>698638</v>
      </c>
      <c r="J46" s="367">
        <f t="shared" si="5"/>
        <v>698638</v>
      </c>
    </row>
    <row r="47" spans="1:10" ht="17.25" customHeight="1" x14ac:dyDescent="0.25">
      <c r="A47" s="76" t="s">
        <v>91</v>
      </c>
      <c r="B47" s="2" t="s">
        <v>9</v>
      </c>
      <c r="C47" s="2" t="s">
        <v>18</v>
      </c>
      <c r="D47" s="226" t="s">
        <v>336</v>
      </c>
      <c r="E47" s="227" t="s">
        <v>9</v>
      </c>
      <c r="F47" s="228" t="s">
        <v>338</v>
      </c>
      <c r="G47" s="44"/>
      <c r="H47" s="367">
        <f>SUM(H48)</f>
        <v>753059</v>
      </c>
      <c r="I47" s="367">
        <f t="shared" si="5"/>
        <v>698638</v>
      </c>
      <c r="J47" s="367">
        <f t="shared" si="5"/>
        <v>698638</v>
      </c>
    </row>
    <row r="48" spans="1:10" ht="33" customHeight="1" x14ac:dyDescent="0.25">
      <c r="A48" s="85" t="s">
        <v>463</v>
      </c>
      <c r="B48" s="2" t="s">
        <v>9</v>
      </c>
      <c r="C48" s="2" t="s">
        <v>18</v>
      </c>
      <c r="D48" s="226" t="s">
        <v>336</v>
      </c>
      <c r="E48" s="227" t="s">
        <v>9</v>
      </c>
      <c r="F48" s="228" t="s">
        <v>338</v>
      </c>
      <c r="G48" s="2" t="s">
        <v>15</v>
      </c>
      <c r="H48" s="369">
        <f>SUM(прил4!I50)</f>
        <v>753059</v>
      </c>
      <c r="I48" s="369">
        <f>SUM(прил4!J50)</f>
        <v>698638</v>
      </c>
      <c r="J48" s="369">
        <f>SUM(прил4!K50)</f>
        <v>698638</v>
      </c>
    </row>
    <row r="49" spans="1:10" ht="38.25" customHeight="1" x14ac:dyDescent="0.25">
      <c r="A49" s="75" t="s">
        <v>101</v>
      </c>
      <c r="B49" s="28" t="s">
        <v>9</v>
      </c>
      <c r="C49" s="28" t="s">
        <v>18</v>
      </c>
      <c r="D49" s="211" t="s">
        <v>344</v>
      </c>
      <c r="E49" s="212" t="s">
        <v>332</v>
      </c>
      <c r="F49" s="213" t="s">
        <v>333</v>
      </c>
      <c r="G49" s="28"/>
      <c r="H49" s="366">
        <f>SUM(H50)</f>
        <v>214057</v>
      </c>
      <c r="I49" s="366">
        <f t="shared" ref="I49:J51" si="6">SUM(I50)</f>
        <v>214057</v>
      </c>
      <c r="J49" s="366">
        <f t="shared" si="6"/>
        <v>214057</v>
      </c>
    </row>
    <row r="50" spans="1:10" ht="50.25" customHeight="1" x14ac:dyDescent="0.25">
      <c r="A50" s="76" t="s">
        <v>464</v>
      </c>
      <c r="B50" s="2" t="s">
        <v>9</v>
      </c>
      <c r="C50" s="2" t="s">
        <v>18</v>
      </c>
      <c r="D50" s="214" t="s">
        <v>161</v>
      </c>
      <c r="E50" s="215" t="s">
        <v>332</v>
      </c>
      <c r="F50" s="216" t="s">
        <v>333</v>
      </c>
      <c r="G50" s="2"/>
      <c r="H50" s="367">
        <f>SUM(H51)</f>
        <v>214057</v>
      </c>
      <c r="I50" s="367">
        <f t="shared" si="6"/>
        <v>214057</v>
      </c>
      <c r="J50" s="367">
        <f t="shared" si="6"/>
        <v>214057</v>
      </c>
    </row>
    <row r="51" spans="1:10" ht="33.75" customHeight="1" x14ac:dyDescent="0.25">
      <c r="A51" s="76" t="s">
        <v>343</v>
      </c>
      <c r="B51" s="2" t="s">
        <v>9</v>
      </c>
      <c r="C51" s="2" t="s">
        <v>18</v>
      </c>
      <c r="D51" s="214" t="s">
        <v>161</v>
      </c>
      <c r="E51" s="215" t="s">
        <v>9</v>
      </c>
      <c r="F51" s="216" t="s">
        <v>333</v>
      </c>
      <c r="G51" s="2"/>
      <c r="H51" s="367">
        <f>SUM(H52)</f>
        <v>214057</v>
      </c>
      <c r="I51" s="367">
        <f t="shared" si="6"/>
        <v>214057</v>
      </c>
      <c r="J51" s="367">
        <f t="shared" si="6"/>
        <v>214057</v>
      </c>
    </row>
    <row r="52" spans="1:10" ht="18" customHeight="1" x14ac:dyDescent="0.25">
      <c r="A52" s="88" t="s">
        <v>71</v>
      </c>
      <c r="B52" s="2" t="s">
        <v>9</v>
      </c>
      <c r="C52" s="2" t="s">
        <v>18</v>
      </c>
      <c r="D52" s="214" t="s">
        <v>161</v>
      </c>
      <c r="E52" s="215" t="s">
        <v>9</v>
      </c>
      <c r="F52" s="216" t="s">
        <v>345</v>
      </c>
      <c r="G52" s="2"/>
      <c r="H52" s="367">
        <f>SUM(H53:H54)</f>
        <v>214057</v>
      </c>
      <c r="I52" s="367">
        <f>SUM(I53:I54)</f>
        <v>214057</v>
      </c>
      <c r="J52" s="367">
        <f>SUM(J53:J54)</f>
        <v>214057</v>
      </c>
    </row>
    <row r="53" spans="1:10" ht="48.75" customHeight="1" x14ac:dyDescent="0.25">
      <c r="A53" s="84" t="s">
        <v>67</v>
      </c>
      <c r="B53" s="2" t="s">
        <v>9</v>
      </c>
      <c r="C53" s="2" t="s">
        <v>18</v>
      </c>
      <c r="D53" s="214" t="s">
        <v>161</v>
      </c>
      <c r="E53" s="215" t="s">
        <v>9</v>
      </c>
      <c r="F53" s="216" t="s">
        <v>345</v>
      </c>
      <c r="G53" s="2" t="s">
        <v>12</v>
      </c>
      <c r="H53" s="369">
        <f>SUM(прил4!I55)</f>
        <v>214057</v>
      </c>
      <c r="I53" s="369">
        <f>SUM(прил4!J55)</f>
        <v>214057</v>
      </c>
      <c r="J53" s="369">
        <f>SUM(прил4!K55)</f>
        <v>214057</v>
      </c>
    </row>
    <row r="54" spans="1:10" s="548" customFormat="1" ht="32.25" hidden="1" customHeight="1" x14ac:dyDescent="0.25">
      <c r="A54" s="85" t="s">
        <v>463</v>
      </c>
      <c r="B54" s="2" t="s">
        <v>9</v>
      </c>
      <c r="C54" s="2" t="s">
        <v>18</v>
      </c>
      <c r="D54" s="214" t="s">
        <v>161</v>
      </c>
      <c r="E54" s="215" t="s">
        <v>9</v>
      </c>
      <c r="F54" s="216" t="s">
        <v>345</v>
      </c>
      <c r="G54" s="2" t="s">
        <v>15</v>
      </c>
      <c r="H54" s="369">
        <f>SUM(прил4!I56)</f>
        <v>0</v>
      </c>
      <c r="I54" s="369">
        <f>SUM(прил4!J56)</f>
        <v>0</v>
      </c>
      <c r="J54" s="369">
        <f>SUM(прил4!K56)</f>
        <v>0</v>
      </c>
    </row>
    <row r="55" spans="1:10" ht="34.5" customHeight="1" x14ac:dyDescent="0.25">
      <c r="A55" s="93" t="s">
        <v>96</v>
      </c>
      <c r="B55" s="28" t="s">
        <v>9</v>
      </c>
      <c r="C55" s="28" t="s">
        <v>18</v>
      </c>
      <c r="D55" s="211" t="s">
        <v>347</v>
      </c>
      <c r="E55" s="212" t="s">
        <v>332</v>
      </c>
      <c r="F55" s="213" t="s">
        <v>333</v>
      </c>
      <c r="G55" s="28"/>
      <c r="H55" s="366">
        <f t="shared" ref="H55:J56" si="7">SUM(H56)</f>
        <v>946626</v>
      </c>
      <c r="I55" s="366">
        <f t="shared" si="7"/>
        <v>946626</v>
      </c>
      <c r="J55" s="366">
        <f t="shared" si="7"/>
        <v>946626</v>
      </c>
    </row>
    <row r="56" spans="1:10" ht="48.75" customHeight="1" x14ac:dyDescent="0.25">
      <c r="A56" s="89" t="s">
        <v>97</v>
      </c>
      <c r="B56" s="2" t="s">
        <v>9</v>
      </c>
      <c r="C56" s="2" t="s">
        <v>18</v>
      </c>
      <c r="D56" s="214" t="s">
        <v>162</v>
      </c>
      <c r="E56" s="215" t="s">
        <v>332</v>
      </c>
      <c r="F56" s="216" t="s">
        <v>333</v>
      </c>
      <c r="G56" s="2"/>
      <c r="H56" s="367">
        <f t="shared" si="7"/>
        <v>946626</v>
      </c>
      <c r="I56" s="367">
        <f t="shared" si="7"/>
        <v>946626</v>
      </c>
      <c r="J56" s="367">
        <f t="shared" si="7"/>
        <v>946626</v>
      </c>
    </row>
    <row r="57" spans="1:10" ht="48.75" customHeight="1" x14ac:dyDescent="0.25">
      <c r="A57" s="90" t="s">
        <v>346</v>
      </c>
      <c r="B57" s="2" t="s">
        <v>9</v>
      </c>
      <c r="C57" s="2" t="s">
        <v>18</v>
      </c>
      <c r="D57" s="214" t="s">
        <v>162</v>
      </c>
      <c r="E57" s="215" t="s">
        <v>9</v>
      </c>
      <c r="F57" s="216" t="s">
        <v>333</v>
      </c>
      <c r="G57" s="2"/>
      <c r="H57" s="367">
        <f>SUM(H58+H60)</f>
        <v>946626</v>
      </c>
      <c r="I57" s="367">
        <f>SUM(I58+I60)</f>
        <v>946626</v>
      </c>
      <c r="J57" s="367">
        <f>SUM(J58+J60)</f>
        <v>946626</v>
      </c>
    </row>
    <row r="58" spans="1:10" ht="47.25" x14ac:dyDescent="0.25">
      <c r="A58" s="84" t="s">
        <v>496</v>
      </c>
      <c r="B58" s="2" t="s">
        <v>9</v>
      </c>
      <c r="C58" s="2" t="s">
        <v>18</v>
      </c>
      <c r="D58" s="214" t="s">
        <v>162</v>
      </c>
      <c r="E58" s="215" t="s">
        <v>9</v>
      </c>
      <c r="F58" s="216" t="s">
        <v>348</v>
      </c>
      <c r="G58" s="2"/>
      <c r="H58" s="367">
        <f>SUM(H59)</f>
        <v>473313</v>
      </c>
      <c r="I58" s="367">
        <f>SUM(I59)</f>
        <v>473313</v>
      </c>
      <c r="J58" s="367">
        <f>SUM(J59)</f>
        <v>473313</v>
      </c>
    </row>
    <row r="59" spans="1:10" ht="45.75" customHeight="1" x14ac:dyDescent="0.25">
      <c r="A59" s="84" t="s">
        <v>67</v>
      </c>
      <c r="B59" s="2" t="s">
        <v>9</v>
      </c>
      <c r="C59" s="2" t="s">
        <v>18</v>
      </c>
      <c r="D59" s="214" t="s">
        <v>162</v>
      </c>
      <c r="E59" s="215" t="s">
        <v>9</v>
      </c>
      <c r="F59" s="216" t="s">
        <v>348</v>
      </c>
      <c r="G59" s="2" t="s">
        <v>12</v>
      </c>
      <c r="H59" s="368">
        <f>SUM(прил4!I61)</f>
        <v>473313</v>
      </c>
      <c r="I59" s="368">
        <f>SUM(прил4!J61)</f>
        <v>473313</v>
      </c>
      <c r="J59" s="368">
        <f>SUM(прил4!K61)</f>
        <v>473313</v>
      </c>
    </row>
    <row r="60" spans="1:10" ht="31.5" x14ac:dyDescent="0.25">
      <c r="A60" s="84" t="s">
        <v>70</v>
      </c>
      <c r="B60" s="2" t="s">
        <v>9</v>
      </c>
      <c r="C60" s="2" t="s">
        <v>18</v>
      </c>
      <c r="D60" s="214" t="s">
        <v>162</v>
      </c>
      <c r="E60" s="215" t="s">
        <v>9</v>
      </c>
      <c r="F60" s="216" t="s">
        <v>349</v>
      </c>
      <c r="G60" s="2"/>
      <c r="H60" s="367">
        <f>SUM(H61)</f>
        <v>473313</v>
      </c>
      <c r="I60" s="367">
        <f>SUM(I61)</f>
        <v>473313</v>
      </c>
      <c r="J60" s="367">
        <f>SUM(J61)</f>
        <v>473313</v>
      </c>
    </row>
    <row r="61" spans="1:10" ht="48.75" customHeight="1" x14ac:dyDescent="0.25">
      <c r="A61" s="84" t="s">
        <v>67</v>
      </c>
      <c r="B61" s="2" t="s">
        <v>9</v>
      </c>
      <c r="C61" s="2" t="s">
        <v>18</v>
      </c>
      <c r="D61" s="214" t="s">
        <v>162</v>
      </c>
      <c r="E61" s="215" t="s">
        <v>9</v>
      </c>
      <c r="F61" s="216" t="s">
        <v>349</v>
      </c>
      <c r="G61" s="2" t="s">
        <v>12</v>
      </c>
      <c r="H61" s="369">
        <f>SUM(прил4!I63)</f>
        <v>473313</v>
      </c>
      <c r="I61" s="369">
        <f>SUM(прил4!J63)</f>
        <v>473313</v>
      </c>
      <c r="J61" s="369">
        <f>SUM(прил4!K63)</f>
        <v>473313</v>
      </c>
    </row>
    <row r="62" spans="1:10" ht="31.5" x14ac:dyDescent="0.25">
      <c r="A62" s="75" t="s">
        <v>98</v>
      </c>
      <c r="B62" s="28" t="s">
        <v>9</v>
      </c>
      <c r="C62" s="28" t="s">
        <v>18</v>
      </c>
      <c r="D62" s="211" t="s">
        <v>163</v>
      </c>
      <c r="E62" s="212" t="s">
        <v>332</v>
      </c>
      <c r="F62" s="213" t="s">
        <v>333</v>
      </c>
      <c r="G62" s="28"/>
      <c r="H62" s="366">
        <f>SUM(H63)</f>
        <v>473313</v>
      </c>
      <c r="I62" s="366">
        <f t="shared" ref="I62:J65" si="8">SUM(I63)</f>
        <v>473313</v>
      </c>
      <c r="J62" s="366">
        <f t="shared" si="8"/>
        <v>473313</v>
      </c>
    </row>
    <row r="63" spans="1:10" ht="49.5" customHeight="1" x14ac:dyDescent="0.25">
      <c r="A63" s="76" t="s">
        <v>99</v>
      </c>
      <c r="B63" s="2" t="s">
        <v>9</v>
      </c>
      <c r="C63" s="2" t="s">
        <v>18</v>
      </c>
      <c r="D63" s="214" t="s">
        <v>164</v>
      </c>
      <c r="E63" s="215" t="s">
        <v>332</v>
      </c>
      <c r="F63" s="216" t="s">
        <v>333</v>
      </c>
      <c r="G63" s="44"/>
      <c r="H63" s="367">
        <f>SUM(H64)</f>
        <v>473313</v>
      </c>
      <c r="I63" s="367">
        <f t="shared" si="8"/>
        <v>473313</v>
      </c>
      <c r="J63" s="367">
        <f t="shared" si="8"/>
        <v>473313</v>
      </c>
    </row>
    <row r="64" spans="1:10" ht="33" customHeight="1" x14ac:dyDescent="0.25">
      <c r="A64" s="76" t="s">
        <v>350</v>
      </c>
      <c r="B64" s="2" t="s">
        <v>9</v>
      </c>
      <c r="C64" s="2" t="s">
        <v>18</v>
      </c>
      <c r="D64" s="214" t="s">
        <v>164</v>
      </c>
      <c r="E64" s="215" t="s">
        <v>11</v>
      </c>
      <c r="F64" s="216" t="s">
        <v>333</v>
      </c>
      <c r="G64" s="44"/>
      <c r="H64" s="367">
        <f>SUM(H65)</f>
        <v>473313</v>
      </c>
      <c r="I64" s="367">
        <f t="shared" si="8"/>
        <v>473313</v>
      </c>
      <c r="J64" s="367">
        <f t="shared" si="8"/>
        <v>473313</v>
      </c>
    </row>
    <row r="65" spans="1:10" ht="30.75" customHeight="1" x14ac:dyDescent="0.25">
      <c r="A65" s="3" t="s">
        <v>69</v>
      </c>
      <c r="B65" s="2" t="s">
        <v>9</v>
      </c>
      <c r="C65" s="2" t="s">
        <v>18</v>
      </c>
      <c r="D65" s="214" t="s">
        <v>164</v>
      </c>
      <c r="E65" s="215" t="s">
        <v>11</v>
      </c>
      <c r="F65" s="216" t="s">
        <v>351</v>
      </c>
      <c r="G65" s="2"/>
      <c r="H65" s="367">
        <f>SUM(H66)</f>
        <v>473313</v>
      </c>
      <c r="I65" s="367">
        <f t="shared" si="8"/>
        <v>473313</v>
      </c>
      <c r="J65" s="367">
        <f t="shared" si="8"/>
        <v>473313</v>
      </c>
    </row>
    <row r="66" spans="1:10" ht="47.25" customHeight="1" x14ac:dyDescent="0.25">
      <c r="A66" s="84" t="s">
        <v>67</v>
      </c>
      <c r="B66" s="2" t="s">
        <v>9</v>
      </c>
      <c r="C66" s="2" t="s">
        <v>18</v>
      </c>
      <c r="D66" s="214" t="s">
        <v>164</v>
      </c>
      <c r="E66" s="215" t="s">
        <v>11</v>
      </c>
      <c r="F66" s="216" t="s">
        <v>351</v>
      </c>
      <c r="G66" s="2" t="s">
        <v>12</v>
      </c>
      <c r="H66" s="369">
        <f>SUM(прил4!I68)</f>
        <v>473313</v>
      </c>
      <c r="I66" s="369">
        <f>SUM(прил4!J68)</f>
        <v>473313</v>
      </c>
      <c r="J66" s="369">
        <f>SUM(прил4!K68)</f>
        <v>473313</v>
      </c>
    </row>
    <row r="67" spans="1:10" ht="15.75" x14ac:dyDescent="0.25">
      <c r="A67" s="27" t="s">
        <v>102</v>
      </c>
      <c r="B67" s="28" t="s">
        <v>9</v>
      </c>
      <c r="C67" s="28" t="s">
        <v>18</v>
      </c>
      <c r="D67" s="211" t="s">
        <v>165</v>
      </c>
      <c r="E67" s="212" t="s">
        <v>332</v>
      </c>
      <c r="F67" s="213" t="s">
        <v>333</v>
      </c>
      <c r="G67" s="28"/>
      <c r="H67" s="366">
        <f t="shared" ref="H67:J68" si="9">SUM(H68)</f>
        <v>15468562</v>
      </c>
      <c r="I67" s="366">
        <f t="shared" si="9"/>
        <v>13931296</v>
      </c>
      <c r="J67" s="366">
        <f t="shared" si="9"/>
        <v>13931296</v>
      </c>
    </row>
    <row r="68" spans="1:10" ht="15.75" x14ac:dyDescent="0.25">
      <c r="A68" s="3" t="s">
        <v>103</v>
      </c>
      <c r="B68" s="2" t="s">
        <v>9</v>
      </c>
      <c r="C68" s="2" t="s">
        <v>18</v>
      </c>
      <c r="D68" s="214" t="s">
        <v>166</v>
      </c>
      <c r="E68" s="215" t="s">
        <v>332</v>
      </c>
      <c r="F68" s="216" t="s">
        <v>333</v>
      </c>
      <c r="G68" s="2"/>
      <c r="H68" s="367">
        <f t="shared" si="9"/>
        <v>15468562</v>
      </c>
      <c r="I68" s="367">
        <f t="shared" si="9"/>
        <v>13931296</v>
      </c>
      <c r="J68" s="367">
        <f t="shared" si="9"/>
        <v>13931296</v>
      </c>
    </row>
    <row r="69" spans="1:10" ht="31.5" x14ac:dyDescent="0.25">
      <c r="A69" s="3" t="s">
        <v>66</v>
      </c>
      <c r="B69" s="2" t="s">
        <v>9</v>
      </c>
      <c r="C69" s="2" t="s">
        <v>18</v>
      </c>
      <c r="D69" s="214" t="s">
        <v>166</v>
      </c>
      <c r="E69" s="215" t="s">
        <v>332</v>
      </c>
      <c r="F69" s="216" t="s">
        <v>337</v>
      </c>
      <c r="G69" s="2"/>
      <c r="H69" s="367">
        <f>SUM(H70:H71)</f>
        <v>15468562</v>
      </c>
      <c r="I69" s="367">
        <f>SUM(I70:I71)</f>
        <v>13931296</v>
      </c>
      <c r="J69" s="367">
        <f>SUM(J70:J71)</f>
        <v>13931296</v>
      </c>
    </row>
    <row r="70" spans="1:10" ht="47.25" customHeight="1" x14ac:dyDescent="0.25">
      <c r="A70" s="84" t="s">
        <v>67</v>
      </c>
      <c r="B70" s="2" t="s">
        <v>9</v>
      </c>
      <c r="C70" s="2" t="s">
        <v>18</v>
      </c>
      <c r="D70" s="214" t="s">
        <v>166</v>
      </c>
      <c r="E70" s="215" t="s">
        <v>332</v>
      </c>
      <c r="F70" s="216" t="s">
        <v>337</v>
      </c>
      <c r="G70" s="2" t="s">
        <v>12</v>
      </c>
      <c r="H70" s="368">
        <f>SUM(прил4!I72)</f>
        <v>15467302</v>
      </c>
      <c r="I70" s="368">
        <f>SUM(прил4!J72)</f>
        <v>13930036</v>
      </c>
      <c r="J70" s="368">
        <f>SUM(прил4!K72)</f>
        <v>13930036</v>
      </c>
    </row>
    <row r="71" spans="1:10" ht="16.5" customHeight="1" x14ac:dyDescent="0.25">
      <c r="A71" s="3" t="s">
        <v>17</v>
      </c>
      <c r="B71" s="2" t="s">
        <v>9</v>
      </c>
      <c r="C71" s="2" t="s">
        <v>18</v>
      </c>
      <c r="D71" s="214" t="s">
        <v>166</v>
      </c>
      <c r="E71" s="215" t="s">
        <v>332</v>
      </c>
      <c r="F71" s="216" t="s">
        <v>337</v>
      </c>
      <c r="G71" s="2" t="s">
        <v>16</v>
      </c>
      <c r="H71" s="368">
        <f>SUM(прил4!I73)</f>
        <v>1260</v>
      </c>
      <c r="I71" s="368">
        <f>SUM(прил4!J73)</f>
        <v>1260</v>
      </c>
      <c r="J71" s="368">
        <f>SUM(прил4!K73)</f>
        <v>1260</v>
      </c>
    </row>
    <row r="72" spans="1:10" ht="15.75" x14ac:dyDescent="0.25">
      <c r="A72" s="86" t="s">
        <v>514</v>
      </c>
      <c r="B72" s="23" t="s">
        <v>9</v>
      </c>
      <c r="C72" s="55" t="s">
        <v>82</v>
      </c>
      <c r="D72" s="235"/>
      <c r="E72" s="236"/>
      <c r="F72" s="237"/>
      <c r="G72" s="23"/>
      <c r="H72" s="372">
        <f>SUM(H73)</f>
        <v>1956</v>
      </c>
      <c r="I72" s="372">
        <f t="shared" ref="I72:J75" si="10">SUM(I73)</f>
        <v>0</v>
      </c>
      <c r="J72" s="372">
        <f t="shared" si="10"/>
        <v>0</v>
      </c>
    </row>
    <row r="73" spans="1:10" ht="15.75" x14ac:dyDescent="0.25">
      <c r="A73" s="75" t="s">
        <v>153</v>
      </c>
      <c r="B73" s="28" t="s">
        <v>9</v>
      </c>
      <c r="C73" s="42" t="s">
        <v>82</v>
      </c>
      <c r="D73" s="217" t="s">
        <v>173</v>
      </c>
      <c r="E73" s="218" t="s">
        <v>332</v>
      </c>
      <c r="F73" s="219" t="s">
        <v>333</v>
      </c>
      <c r="G73" s="28"/>
      <c r="H73" s="366">
        <f>SUM(H74)</f>
        <v>1956</v>
      </c>
      <c r="I73" s="366">
        <f t="shared" si="10"/>
        <v>0</v>
      </c>
      <c r="J73" s="366">
        <f t="shared" si="10"/>
        <v>0</v>
      </c>
    </row>
    <row r="74" spans="1:10" ht="15.75" x14ac:dyDescent="0.25">
      <c r="A74" s="87" t="s">
        <v>152</v>
      </c>
      <c r="B74" s="2" t="s">
        <v>9</v>
      </c>
      <c r="C74" s="8" t="s">
        <v>82</v>
      </c>
      <c r="D74" s="232" t="s">
        <v>173</v>
      </c>
      <c r="E74" s="233" t="s">
        <v>332</v>
      </c>
      <c r="F74" s="234" t="s">
        <v>333</v>
      </c>
      <c r="G74" s="2"/>
      <c r="H74" s="367">
        <f>SUM(H75)</f>
        <v>1956</v>
      </c>
      <c r="I74" s="367">
        <f t="shared" si="10"/>
        <v>0</v>
      </c>
      <c r="J74" s="367">
        <f t="shared" si="10"/>
        <v>0</v>
      </c>
    </row>
    <row r="75" spans="1:10" ht="47.25" x14ac:dyDescent="0.25">
      <c r="A75" s="3" t="s">
        <v>515</v>
      </c>
      <c r="B75" s="2" t="s">
        <v>9</v>
      </c>
      <c r="C75" s="8" t="s">
        <v>82</v>
      </c>
      <c r="D75" s="232" t="s">
        <v>173</v>
      </c>
      <c r="E75" s="233" t="s">
        <v>332</v>
      </c>
      <c r="F75" s="330">
        <v>51200</v>
      </c>
      <c r="G75" s="2"/>
      <c r="H75" s="367">
        <f>SUM(H76)</f>
        <v>1956</v>
      </c>
      <c r="I75" s="367">
        <f t="shared" si="10"/>
        <v>0</v>
      </c>
      <c r="J75" s="367">
        <f t="shared" si="10"/>
        <v>0</v>
      </c>
    </row>
    <row r="76" spans="1:10" ht="31.5" x14ac:dyDescent="0.25">
      <c r="A76" s="89" t="s">
        <v>463</v>
      </c>
      <c r="B76" s="2" t="s">
        <v>9</v>
      </c>
      <c r="C76" s="8" t="s">
        <v>82</v>
      </c>
      <c r="D76" s="232" t="s">
        <v>173</v>
      </c>
      <c r="E76" s="233" t="s">
        <v>332</v>
      </c>
      <c r="F76" s="330">
        <v>51200</v>
      </c>
      <c r="G76" s="2" t="s">
        <v>15</v>
      </c>
      <c r="H76" s="368">
        <f>SUM(прил4!I78)</f>
        <v>1956</v>
      </c>
      <c r="I76" s="368">
        <f>SUM(прил4!J78)</f>
        <v>0</v>
      </c>
      <c r="J76" s="368">
        <f>SUM(прил4!K78)</f>
        <v>0</v>
      </c>
    </row>
    <row r="77" spans="1:10" ht="32.25" customHeight="1" x14ac:dyDescent="0.25">
      <c r="A77" s="86" t="s">
        <v>61</v>
      </c>
      <c r="B77" s="23" t="s">
        <v>9</v>
      </c>
      <c r="C77" s="23" t="s">
        <v>60</v>
      </c>
      <c r="D77" s="208"/>
      <c r="E77" s="209"/>
      <c r="F77" s="210"/>
      <c r="G77" s="23"/>
      <c r="H77" s="372">
        <f>SUM(H78,H83,H88+H96)</f>
        <v>3879326</v>
      </c>
      <c r="I77" s="372">
        <f>SUM(I78,I83,I88+I96)</f>
        <v>3529273</v>
      </c>
      <c r="J77" s="372">
        <f>SUM(J78,J83,J88+J96)</f>
        <v>3529273</v>
      </c>
    </row>
    <row r="78" spans="1:10" ht="38.25" customHeight="1" x14ac:dyDescent="0.25">
      <c r="A78" s="75" t="s">
        <v>89</v>
      </c>
      <c r="B78" s="28" t="s">
        <v>9</v>
      </c>
      <c r="C78" s="28" t="s">
        <v>60</v>
      </c>
      <c r="D78" s="211" t="s">
        <v>335</v>
      </c>
      <c r="E78" s="212" t="s">
        <v>332</v>
      </c>
      <c r="F78" s="213" t="s">
        <v>333</v>
      </c>
      <c r="G78" s="28"/>
      <c r="H78" s="366">
        <f>SUM(H79)</f>
        <v>291002</v>
      </c>
      <c r="I78" s="366">
        <f t="shared" ref="I78:J81" si="11">SUM(I79)</f>
        <v>293632</v>
      </c>
      <c r="J78" s="366">
        <f t="shared" si="11"/>
        <v>293632</v>
      </c>
    </row>
    <row r="79" spans="1:10" ht="62.25" customHeight="1" x14ac:dyDescent="0.25">
      <c r="A79" s="76" t="s">
        <v>100</v>
      </c>
      <c r="B79" s="2" t="s">
        <v>9</v>
      </c>
      <c r="C79" s="2" t="s">
        <v>60</v>
      </c>
      <c r="D79" s="214" t="s">
        <v>336</v>
      </c>
      <c r="E79" s="215" t="s">
        <v>332</v>
      </c>
      <c r="F79" s="216" t="s">
        <v>333</v>
      </c>
      <c r="G79" s="44"/>
      <c r="H79" s="367">
        <f>SUM(H80)</f>
        <v>291002</v>
      </c>
      <c r="I79" s="367">
        <f t="shared" si="11"/>
        <v>293632</v>
      </c>
      <c r="J79" s="367">
        <f t="shared" si="11"/>
        <v>293632</v>
      </c>
    </row>
    <row r="80" spans="1:10" ht="48.75" customHeight="1" x14ac:dyDescent="0.25">
      <c r="A80" s="76" t="s">
        <v>339</v>
      </c>
      <c r="B80" s="2" t="s">
        <v>9</v>
      </c>
      <c r="C80" s="2" t="s">
        <v>60</v>
      </c>
      <c r="D80" s="214" t="s">
        <v>336</v>
      </c>
      <c r="E80" s="215" t="s">
        <v>9</v>
      </c>
      <c r="F80" s="216" t="s">
        <v>333</v>
      </c>
      <c r="G80" s="44"/>
      <c r="H80" s="367">
        <f>SUM(H81)</f>
        <v>291002</v>
      </c>
      <c r="I80" s="367">
        <f t="shared" si="11"/>
        <v>293632</v>
      </c>
      <c r="J80" s="367">
        <f t="shared" si="11"/>
        <v>293632</v>
      </c>
    </row>
    <row r="81" spans="1:10" ht="18" customHeight="1" x14ac:dyDescent="0.25">
      <c r="A81" s="76" t="s">
        <v>91</v>
      </c>
      <c r="B81" s="2" t="s">
        <v>9</v>
      </c>
      <c r="C81" s="2" t="s">
        <v>60</v>
      </c>
      <c r="D81" s="214" t="s">
        <v>336</v>
      </c>
      <c r="E81" s="215" t="s">
        <v>9</v>
      </c>
      <c r="F81" s="216" t="s">
        <v>338</v>
      </c>
      <c r="G81" s="44"/>
      <c r="H81" s="367">
        <f>SUM(H82)</f>
        <v>291002</v>
      </c>
      <c r="I81" s="367">
        <f t="shared" si="11"/>
        <v>293632</v>
      </c>
      <c r="J81" s="367">
        <f t="shared" si="11"/>
        <v>293632</v>
      </c>
    </row>
    <row r="82" spans="1:10" ht="31.5" customHeight="1" x14ac:dyDescent="0.25">
      <c r="A82" s="89" t="s">
        <v>463</v>
      </c>
      <c r="B82" s="2" t="s">
        <v>9</v>
      </c>
      <c r="C82" s="2" t="s">
        <v>60</v>
      </c>
      <c r="D82" s="214" t="s">
        <v>336</v>
      </c>
      <c r="E82" s="215" t="s">
        <v>9</v>
      </c>
      <c r="F82" s="216" t="s">
        <v>338</v>
      </c>
      <c r="G82" s="2" t="s">
        <v>15</v>
      </c>
      <c r="H82" s="369">
        <f>SUM(прил4!I427+прил4!I84)</f>
        <v>291002</v>
      </c>
      <c r="I82" s="369">
        <f>SUM(прил4!J84+прил4!J427)</f>
        <v>293632</v>
      </c>
      <c r="J82" s="369">
        <f>SUM(прил4!K84+прил4!K427)</f>
        <v>293632</v>
      </c>
    </row>
    <row r="83" spans="1:10" s="37" customFormat="1" ht="64.5" customHeight="1" x14ac:dyDescent="0.25">
      <c r="A83" s="75" t="s">
        <v>699</v>
      </c>
      <c r="B83" s="28" t="s">
        <v>9</v>
      </c>
      <c r="C83" s="28" t="s">
        <v>60</v>
      </c>
      <c r="D83" s="211" t="s">
        <v>176</v>
      </c>
      <c r="E83" s="212" t="s">
        <v>332</v>
      </c>
      <c r="F83" s="213" t="s">
        <v>333</v>
      </c>
      <c r="G83" s="28"/>
      <c r="H83" s="366">
        <f>SUM(H84)</f>
        <v>14000</v>
      </c>
      <c r="I83" s="366">
        <f t="shared" ref="I83:J86" si="12">SUM(I84)</f>
        <v>15120</v>
      </c>
      <c r="J83" s="366">
        <f t="shared" si="12"/>
        <v>15120</v>
      </c>
    </row>
    <row r="84" spans="1:10" s="37" customFormat="1" ht="94.5" customHeight="1" x14ac:dyDescent="0.25">
      <c r="A84" s="76" t="s">
        <v>702</v>
      </c>
      <c r="B84" s="2" t="s">
        <v>9</v>
      </c>
      <c r="C84" s="2" t="s">
        <v>60</v>
      </c>
      <c r="D84" s="214" t="s">
        <v>178</v>
      </c>
      <c r="E84" s="215" t="s">
        <v>332</v>
      </c>
      <c r="F84" s="216" t="s">
        <v>333</v>
      </c>
      <c r="G84" s="2"/>
      <c r="H84" s="367">
        <f>SUM(H85)</f>
        <v>14000</v>
      </c>
      <c r="I84" s="367">
        <f t="shared" si="12"/>
        <v>15120</v>
      </c>
      <c r="J84" s="367">
        <f t="shared" si="12"/>
        <v>15120</v>
      </c>
    </row>
    <row r="85" spans="1:10" s="37" customFormat="1" ht="48.75" customHeight="1" x14ac:dyDescent="0.25">
      <c r="A85" s="76" t="s">
        <v>352</v>
      </c>
      <c r="B85" s="2" t="s">
        <v>9</v>
      </c>
      <c r="C85" s="2" t="s">
        <v>60</v>
      </c>
      <c r="D85" s="214" t="s">
        <v>178</v>
      </c>
      <c r="E85" s="215" t="s">
        <v>9</v>
      </c>
      <c r="F85" s="216" t="s">
        <v>333</v>
      </c>
      <c r="G85" s="2"/>
      <c r="H85" s="367">
        <f>SUM(H86)</f>
        <v>14000</v>
      </c>
      <c r="I85" s="367">
        <f t="shared" si="12"/>
        <v>15120</v>
      </c>
      <c r="J85" s="367">
        <f t="shared" si="12"/>
        <v>15120</v>
      </c>
    </row>
    <row r="86" spans="1:10" s="37" customFormat="1" ht="15.75" customHeight="1" x14ac:dyDescent="0.25">
      <c r="A86" s="3" t="s">
        <v>83</v>
      </c>
      <c r="B86" s="2" t="s">
        <v>9</v>
      </c>
      <c r="C86" s="2" t="s">
        <v>60</v>
      </c>
      <c r="D86" s="214" t="s">
        <v>178</v>
      </c>
      <c r="E86" s="215" t="s">
        <v>9</v>
      </c>
      <c r="F86" s="216" t="s">
        <v>353</v>
      </c>
      <c r="G86" s="2"/>
      <c r="H86" s="367">
        <f>SUM(H87)</f>
        <v>14000</v>
      </c>
      <c r="I86" s="367">
        <f t="shared" si="12"/>
        <v>15120</v>
      </c>
      <c r="J86" s="367">
        <f t="shared" si="12"/>
        <v>15120</v>
      </c>
    </row>
    <row r="87" spans="1:10" s="37" customFormat="1" ht="33" customHeight="1" x14ac:dyDescent="0.25">
      <c r="A87" s="89" t="s">
        <v>463</v>
      </c>
      <c r="B87" s="2" t="s">
        <v>9</v>
      </c>
      <c r="C87" s="2" t="s">
        <v>60</v>
      </c>
      <c r="D87" s="214" t="s">
        <v>178</v>
      </c>
      <c r="E87" s="215" t="s">
        <v>9</v>
      </c>
      <c r="F87" s="216" t="s">
        <v>353</v>
      </c>
      <c r="G87" s="2" t="s">
        <v>15</v>
      </c>
      <c r="H87" s="368">
        <f>SUM(прил4!I432)</f>
        <v>14000</v>
      </c>
      <c r="I87" s="368">
        <f>SUM(прил4!J432)</f>
        <v>15120</v>
      </c>
      <c r="J87" s="368">
        <f>SUM(прил4!K432)</f>
        <v>15120</v>
      </c>
    </row>
    <row r="88" spans="1:10" ht="33" customHeight="1" x14ac:dyDescent="0.25">
      <c r="A88" s="27" t="s">
        <v>104</v>
      </c>
      <c r="B88" s="28" t="s">
        <v>9</v>
      </c>
      <c r="C88" s="28" t="s">
        <v>60</v>
      </c>
      <c r="D88" s="211" t="s">
        <v>185</v>
      </c>
      <c r="E88" s="212" t="s">
        <v>332</v>
      </c>
      <c r="F88" s="213" t="s">
        <v>333</v>
      </c>
      <c r="G88" s="28"/>
      <c r="H88" s="366">
        <f>SUM(H89)</f>
        <v>2656811</v>
      </c>
      <c r="I88" s="366">
        <f t="shared" ref="I88:J89" si="13">SUM(I89)</f>
        <v>2394017</v>
      </c>
      <c r="J88" s="366">
        <f t="shared" si="13"/>
        <v>2394017</v>
      </c>
    </row>
    <row r="89" spans="1:10" ht="63" customHeight="1" x14ac:dyDescent="0.25">
      <c r="A89" s="3" t="s">
        <v>105</v>
      </c>
      <c r="B89" s="2" t="s">
        <v>9</v>
      </c>
      <c r="C89" s="2" t="s">
        <v>60</v>
      </c>
      <c r="D89" s="214" t="s">
        <v>186</v>
      </c>
      <c r="E89" s="215" t="s">
        <v>332</v>
      </c>
      <c r="F89" s="216" t="s">
        <v>333</v>
      </c>
      <c r="G89" s="2"/>
      <c r="H89" s="367">
        <f>SUM(H90)</f>
        <v>2656811</v>
      </c>
      <c r="I89" s="367">
        <f t="shared" si="13"/>
        <v>2394017</v>
      </c>
      <c r="J89" s="367">
        <f t="shared" si="13"/>
        <v>2394017</v>
      </c>
    </row>
    <row r="90" spans="1:10" ht="63" customHeight="1" x14ac:dyDescent="0.25">
      <c r="A90" s="3" t="s">
        <v>354</v>
      </c>
      <c r="B90" s="2" t="s">
        <v>9</v>
      </c>
      <c r="C90" s="2" t="s">
        <v>60</v>
      </c>
      <c r="D90" s="214" t="s">
        <v>186</v>
      </c>
      <c r="E90" s="215" t="s">
        <v>9</v>
      </c>
      <c r="F90" s="216" t="s">
        <v>333</v>
      </c>
      <c r="G90" s="2"/>
      <c r="H90" s="367">
        <f>SUM(H93+H91)</f>
        <v>2656811</v>
      </c>
      <c r="I90" s="367">
        <f t="shared" ref="I90:J90" si="14">SUM(I93+I91)</f>
        <v>2394017</v>
      </c>
      <c r="J90" s="367">
        <f t="shared" si="14"/>
        <v>2394017</v>
      </c>
    </row>
    <row r="91" spans="1:10" s="635" customFormat="1" ht="49.5" customHeight="1" x14ac:dyDescent="0.25">
      <c r="A91" s="3" t="s">
        <v>825</v>
      </c>
      <c r="B91" s="2" t="s">
        <v>9</v>
      </c>
      <c r="C91" s="2" t="s">
        <v>60</v>
      </c>
      <c r="D91" s="214" t="s">
        <v>186</v>
      </c>
      <c r="E91" s="215" t="s">
        <v>9</v>
      </c>
      <c r="F91" s="216" t="s">
        <v>824</v>
      </c>
      <c r="G91" s="2"/>
      <c r="H91" s="367">
        <f>SUM(H92)</f>
        <v>9466</v>
      </c>
      <c r="I91" s="367">
        <f t="shared" ref="I91:J91" si="15">SUM(I92)</f>
        <v>9466</v>
      </c>
      <c r="J91" s="367">
        <f t="shared" si="15"/>
        <v>9466</v>
      </c>
    </row>
    <row r="92" spans="1:10" s="635" customFormat="1" ht="32.25" customHeight="1" x14ac:dyDescent="0.25">
      <c r="A92" s="89" t="s">
        <v>463</v>
      </c>
      <c r="B92" s="2" t="s">
        <v>9</v>
      </c>
      <c r="C92" s="2" t="s">
        <v>60</v>
      </c>
      <c r="D92" s="214" t="s">
        <v>186</v>
      </c>
      <c r="E92" s="215" t="s">
        <v>9</v>
      </c>
      <c r="F92" s="216" t="s">
        <v>824</v>
      </c>
      <c r="G92" s="2" t="s">
        <v>15</v>
      </c>
      <c r="H92" s="369">
        <f>SUM(прил4!I437)</f>
        <v>9466</v>
      </c>
      <c r="I92" s="369">
        <f>SUM(прил4!J437)</f>
        <v>9466</v>
      </c>
      <c r="J92" s="369">
        <f>SUM(прил4!K437)</f>
        <v>9466</v>
      </c>
    </row>
    <row r="93" spans="1:10" ht="30" customHeight="1" x14ac:dyDescent="0.25">
      <c r="A93" s="3" t="s">
        <v>66</v>
      </c>
      <c r="B93" s="2" t="s">
        <v>9</v>
      </c>
      <c r="C93" s="2" t="s">
        <v>60</v>
      </c>
      <c r="D93" s="214" t="s">
        <v>186</v>
      </c>
      <c r="E93" s="215" t="s">
        <v>9</v>
      </c>
      <c r="F93" s="216" t="s">
        <v>337</v>
      </c>
      <c r="G93" s="2"/>
      <c r="H93" s="367">
        <f>SUM(H94:H95)</f>
        <v>2647345</v>
      </c>
      <c r="I93" s="367">
        <f>SUM(I94:I95)</f>
        <v>2384551</v>
      </c>
      <c r="J93" s="367">
        <f>SUM(J94:J95)</f>
        <v>2384551</v>
      </c>
    </row>
    <row r="94" spans="1:10" ht="47.25" customHeight="1" x14ac:dyDescent="0.25">
      <c r="A94" s="84" t="s">
        <v>67</v>
      </c>
      <c r="B94" s="2" t="s">
        <v>9</v>
      </c>
      <c r="C94" s="2" t="s">
        <v>60</v>
      </c>
      <c r="D94" s="214" t="s">
        <v>186</v>
      </c>
      <c r="E94" s="215" t="s">
        <v>9</v>
      </c>
      <c r="F94" s="216" t="s">
        <v>337</v>
      </c>
      <c r="G94" s="2" t="s">
        <v>12</v>
      </c>
      <c r="H94" s="368">
        <f>SUM(прил4!I439)</f>
        <v>2645744</v>
      </c>
      <c r="I94" s="368">
        <f>SUM(прил4!J439)</f>
        <v>2382950</v>
      </c>
      <c r="J94" s="368">
        <f>SUM(прил4!K439)</f>
        <v>2382950</v>
      </c>
    </row>
    <row r="95" spans="1:10" ht="18" customHeight="1" x14ac:dyDescent="0.25">
      <c r="A95" s="3" t="s">
        <v>17</v>
      </c>
      <c r="B95" s="2" t="s">
        <v>9</v>
      </c>
      <c r="C95" s="2" t="s">
        <v>60</v>
      </c>
      <c r="D95" s="214" t="s">
        <v>186</v>
      </c>
      <c r="E95" s="215" t="s">
        <v>9</v>
      </c>
      <c r="F95" s="216" t="s">
        <v>337</v>
      </c>
      <c r="G95" s="2" t="s">
        <v>16</v>
      </c>
      <c r="H95" s="368">
        <f>SUM(прил4!I440)</f>
        <v>1601</v>
      </c>
      <c r="I95" s="368">
        <f>SUM(прил4!J440)</f>
        <v>1601</v>
      </c>
      <c r="J95" s="368">
        <f>SUM(прил4!K440)</f>
        <v>1601</v>
      </c>
    </row>
    <row r="96" spans="1:10" ht="31.5" x14ac:dyDescent="0.25">
      <c r="A96" s="27" t="s">
        <v>92</v>
      </c>
      <c r="B96" s="28" t="s">
        <v>9</v>
      </c>
      <c r="C96" s="28" t="s">
        <v>60</v>
      </c>
      <c r="D96" s="211" t="s">
        <v>190</v>
      </c>
      <c r="E96" s="212" t="s">
        <v>332</v>
      </c>
      <c r="F96" s="213" t="s">
        <v>333</v>
      </c>
      <c r="G96" s="28"/>
      <c r="H96" s="366">
        <f>SUM(H97+H101)</f>
        <v>917513</v>
      </c>
      <c r="I96" s="366">
        <f>SUM(I97+I101)</f>
        <v>826504</v>
      </c>
      <c r="J96" s="366">
        <f>SUM(J97+J101)</f>
        <v>826504</v>
      </c>
    </row>
    <row r="97" spans="1:10" ht="18.75" customHeight="1" x14ac:dyDescent="0.25">
      <c r="A97" s="3" t="s">
        <v>93</v>
      </c>
      <c r="B97" s="2" t="s">
        <v>9</v>
      </c>
      <c r="C97" s="2" t="s">
        <v>60</v>
      </c>
      <c r="D97" s="214" t="s">
        <v>191</v>
      </c>
      <c r="E97" s="215" t="s">
        <v>332</v>
      </c>
      <c r="F97" s="216" t="s">
        <v>333</v>
      </c>
      <c r="G97" s="2"/>
      <c r="H97" s="367">
        <f>SUM(H98)</f>
        <v>917513</v>
      </c>
      <c r="I97" s="367">
        <f>SUM(I98)</f>
        <v>826504</v>
      </c>
      <c r="J97" s="367">
        <f>SUM(J98)</f>
        <v>826504</v>
      </c>
    </row>
    <row r="98" spans="1:10" ht="31.5" x14ac:dyDescent="0.25">
      <c r="A98" s="3" t="s">
        <v>66</v>
      </c>
      <c r="B98" s="2" t="s">
        <v>9</v>
      </c>
      <c r="C98" s="2" t="s">
        <v>60</v>
      </c>
      <c r="D98" s="214" t="s">
        <v>191</v>
      </c>
      <c r="E98" s="215" t="s">
        <v>332</v>
      </c>
      <c r="F98" s="216" t="s">
        <v>337</v>
      </c>
      <c r="G98" s="2"/>
      <c r="H98" s="367">
        <f>SUM(H99:H100)</f>
        <v>917513</v>
      </c>
      <c r="I98" s="367">
        <f t="shared" ref="I98:J98" si="16">SUM(I99:I100)</f>
        <v>826504</v>
      </c>
      <c r="J98" s="367">
        <f t="shared" si="16"/>
        <v>826504</v>
      </c>
    </row>
    <row r="99" spans="1:10" ht="48" customHeight="1" x14ac:dyDescent="0.25">
      <c r="A99" s="84" t="s">
        <v>67</v>
      </c>
      <c r="B99" s="2" t="s">
        <v>9</v>
      </c>
      <c r="C99" s="2" t="s">
        <v>60</v>
      </c>
      <c r="D99" s="214" t="s">
        <v>191</v>
      </c>
      <c r="E99" s="215" t="s">
        <v>332</v>
      </c>
      <c r="F99" s="216" t="s">
        <v>337</v>
      </c>
      <c r="G99" s="2" t="s">
        <v>12</v>
      </c>
      <c r="H99" s="368">
        <f>SUM(прил4!I88)</f>
        <v>916253</v>
      </c>
      <c r="I99" s="368">
        <f>SUM(прил4!J88)</f>
        <v>825244</v>
      </c>
      <c r="J99" s="368">
        <f>SUM(прил4!K88)</f>
        <v>825244</v>
      </c>
    </row>
    <row r="100" spans="1:10" s="612" customFormat="1" ht="17.25" customHeight="1" x14ac:dyDescent="0.25">
      <c r="A100" s="3" t="s">
        <v>17</v>
      </c>
      <c r="B100" s="2" t="s">
        <v>9</v>
      </c>
      <c r="C100" s="2" t="s">
        <v>60</v>
      </c>
      <c r="D100" s="214" t="s">
        <v>191</v>
      </c>
      <c r="E100" s="215" t="s">
        <v>332</v>
      </c>
      <c r="F100" s="216" t="s">
        <v>337</v>
      </c>
      <c r="G100" s="2" t="s">
        <v>16</v>
      </c>
      <c r="H100" s="368">
        <f>SUM(прил4!I89)</f>
        <v>1260</v>
      </c>
      <c r="I100" s="368">
        <f>SUM(прил4!J89)</f>
        <v>1260</v>
      </c>
      <c r="J100" s="368">
        <f>SUM(прил4!K89)</f>
        <v>1260</v>
      </c>
    </row>
    <row r="101" spans="1:10" s="445" customFormat="1" ht="18" hidden="1" customHeight="1" x14ac:dyDescent="0.25">
      <c r="A101" s="84" t="s">
        <v>561</v>
      </c>
      <c r="B101" s="2" t="s">
        <v>9</v>
      </c>
      <c r="C101" s="2" t="s">
        <v>60</v>
      </c>
      <c r="D101" s="214" t="s">
        <v>559</v>
      </c>
      <c r="E101" s="215" t="s">
        <v>332</v>
      </c>
      <c r="F101" s="216" t="s">
        <v>333</v>
      </c>
      <c r="G101" s="2"/>
      <c r="H101" s="370">
        <f>SUM(H102)</f>
        <v>0</v>
      </c>
      <c r="I101" s="370">
        <f>SUM(I102)</f>
        <v>0</v>
      </c>
      <c r="J101" s="370">
        <f>SUM(J102)</f>
        <v>0</v>
      </c>
    </row>
    <row r="102" spans="1:10" s="445" customFormat="1" ht="33" hidden="1" customHeight="1" x14ac:dyDescent="0.25">
      <c r="A102" s="84" t="s">
        <v>562</v>
      </c>
      <c r="B102" s="2" t="s">
        <v>9</v>
      </c>
      <c r="C102" s="2" t="s">
        <v>60</v>
      </c>
      <c r="D102" s="214" t="s">
        <v>559</v>
      </c>
      <c r="E102" s="215" t="s">
        <v>332</v>
      </c>
      <c r="F102" s="216" t="s">
        <v>560</v>
      </c>
      <c r="G102" s="2"/>
      <c r="H102" s="370">
        <f>SUM(H103:H104)</f>
        <v>0</v>
      </c>
      <c r="I102" s="370">
        <f>SUM(I103:I104)</f>
        <v>0</v>
      </c>
      <c r="J102" s="370">
        <f>SUM(J103:J104)</f>
        <v>0</v>
      </c>
    </row>
    <row r="103" spans="1:10" s="445" customFormat="1" ht="48" hidden="1" customHeight="1" x14ac:dyDescent="0.25">
      <c r="A103" s="84" t="s">
        <v>67</v>
      </c>
      <c r="B103" s="2" t="s">
        <v>9</v>
      </c>
      <c r="C103" s="2" t="s">
        <v>60</v>
      </c>
      <c r="D103" s="214" t="s">
        <v>559</v>
      </c>
      <c r="E103" s="215" t="s">
        <v>332</v>
      </c>
      <c r="F103" s="216" t="s">
        <v>560</v>
      </c>
      <c r="G103" s="2" t="s">
        <v>12</v>
      </c>
      <c r="H103" s="368">
        <f>SUM(прил4!I92)</f>
        <v>0</v>
      </c>
      <c r="I103" s="368"/>
      <c r="J103" s="368"/>
    </row>
    <row r="104" spans="1:10" s="445" customFormat="1" ht="33" hidden="1" customHeight="1" x14ac:dyDescent="0.25">
      <c r="A104" s="85" t="s">
        <v>463</v>
      </c>
      <c r="B104" s="2" t="s">
        <v>9</v>
      </c>
      <c r="C104" s="2" t="s">
        <v>60</v>
      </c>
      <c r="D104" s="214" t="s">
        <v>559</v>
      </c>
      <c r="E104" s="215" t="s">
        <v>332</v>
      </c>
      <c r="F104" s="216" t="s">
        <v>560</v>
      </c>
      <c r="G104" s="2" t="s">
        <v>15</v>
      </c>
      <c r="H104" s="368">
        <f>SUM(прил4!I93)</f>
        <v>0</v>
      </c>
      <c r="I104" s="368"/>
      <c r="J104" s="368"/>
    </row>
    <row r="105" spans="1:10" s="572" customFormat="1" ht="17.25" hidden="1" customHeight="1" x14ac:dyDescent="0.25">
      <c r="A105" s="86" t="s">
        <v>705</v>
      </c>
      <c r="B105" s="23" t="s">
        <v>9</v>
      </c>
      <c r="C105" s="55" t="s">
        <v>27</v>
      </c>
      <c r="D105" s="235"/>
      <c r="E105" s="236"/>
      <c r="F105" s="584"/>
      <c r="G105" s="23"/>
      <c r="H105" s="372">
        <f>SUM(H106)</f>
        <v>0</v>
      </c>
      <c r="I105" s="372">
        <f t="shared" ref="I105:J108" si="17">SUM(I106)</f>
        <v>0</v>
      </c>
      <c r="J105" s="372">
        <f t="shared" si="17"/>
        <v>0</v>
      </c>
    </row>
    <row r="106" spans="1:10" s="572" customFormat="1" ht="15.75" hidden="1" x14ac:dyDescent="0.25">
      <c r="A106" s="75" t="s">
        <v>153</v>
      </c>
      <c r="B106" s="28" t="s">
        <v>9</v>
      </c>
      <c r="C106" s="42" t="s">
        <v>27</v>
      </c>
      <c r="D106" s="217" t="s">
        <v>172</v>
      </c>
      <c r="E106" s="218" t="s">
        <v>332</v>
      </c>
      <c r="F106" s="581" t="s">
        <v>333</v>
      </c>
      <c r="G106" s="28"/>
      <c r="H106" s="366">
        <f>SUM(H107)</f>
        <v>0</v>
      </c>
      <c r="I106" s="366">
        <f t="shared" si="17"/>
        <v>0</v>
      </c>
      <c r="J106" s="366">
        <f t="shared" si="17"/>
        <v>0</v>
      </c>
    </row>
    <row r="107" spans="1:10" s="572" customFormat="1" ht="15.75" hidden="1" x14ac:dyDescent="0.25">
      <c r="A107" s="87" t="s">
        <v>706</v>
      </c>
      <c r="B107" s="2" t="s">
        <v>9</v>
      </c>
      <c r="C107" s="8" t="s">
        <v>27</v>
      </c>
      <c r="D107" s="232" t="s">
        <v>708</v>
      </c>
      <c r="E107" s="233" t="s">
        <v>332</v>
      </c>
      <c r="F107" s="330" t="s">
        <v>333</v>
      </c>
      <c r="G107" s="2"/>
      <c r="H107" s="367">
        <f>SUM(H108)</f>
        <v>0</v>
      </c>
      <c r="I107" s="367">
        <f t="shared" si="17"/>
        <v>0</v>
      </c>
      <c r="J107" s="367">
        <f t="shared" si="17"/>
        <v>0</v>
      </c>
    </row>
    <row r="108" spans="1:10" s="572" customFormat="1" ht="15.75" hidden="1" x14ac:dyDescent="0.25">
      <c r="A108" s="3" t="s">
        <v>707</v>
      </c>
      <c r="B108" s="2" t="s">
        <v>9</v>
      </c>
      <c r="C108" s="8" t="s">
        <v>27</v>
      </c>
      <c r="D108" s="232" t="s">
        <v>708</v>
      </c>
      <c r="E108" s="233" t="s">
        <v>332</v>
      </c>
      <c r="F108" s="330" t="s">
        <v>709</v>
      </c>
      <c r="G108" s="2"/>
      <c r="H108" s="367">
        <f>SUM(H109)</f>
        <v>0</v>
      </c>
      <c r="I108" s="367">
        <f t="shared" si="17"/>
        <v>0</v>
      </c>
      <c r="J108" s="367">
        <f t="shared" si="17"/>
        <v>0</v>
      </c>
    </row>
    <row r="109" spans="1:10" s="572" customFormat="1" ht="15.75" hidden="1" x14ac:dyDescent="0.25">
      <c r="A109" s="3" t="s">
        <v>17</v>
      </c>
      <c r="B109" s="2" t="s">
        <v>9</v>
      </c>
      <c r="C109" s="8" t="s">
        <v>27</v>
      </c>
      <c r="D109" s="232" t="s">
        <v>708</v>
      </c>
      <c r="E109" s="233" t="s">
        <v>332</v>
      </c>
      <c r="F109" s="330" t="s">
        <v>709</v>
      </c>
      <c r="G109" s="2" t="s">
        <v>16</v>
      </c>
      <c r="H109" s="368">
        <f>SUM(прил4!I98)</f>
        <v>0</v>
      </c>
      <c r="I109" s="368"/>
      <c r="J109" s="368"/>
    </row>
    <row r="110" spans="1:10" ht="18" customHeight="1" x14ac:dyDescent="0.25">
      <c r="A110" s="86" t="s">
        <v>20</v>
      </c>
      <c r="B110" s="23" t="s">
        <v>9</v>
      </c>
      <c r="C110" s="40">
        <v>11</v>
      </c>
      <c r="D110" s="235"/>
      <c r="E110" s="236"/>
      <c r="F110" s="237"/>
      <c r="G110" s="22"/>
      <c r="H110" s="372">
        <f>SUM(H111)</f>
        <v>400000</v>
      </c>
      <c r="I110" s="372">
        <f t="shared" ref="I110:J113" si="18">SUM(I111)</f>
        <v>400000</v>
      </c>
      <c r="J110" s="372">
        <f t="shared" si="18"/>
        <v>400000</v>
      </c>
    </row>
    <row r="111" spans="1:10" ht="16.5" customHeight="1" x14ac:dyDescent="0.25">
      <c r="A111" s="75" t="s">
        <v>72</v>
      </c>
      <c r="B111" s="28" t="s">
        <v>9</v>
      </c>
      <c r="C111" s="30">
        <v>11</v>
      </c>
      <c r="D111" s="217" t="s">
        <v>167</v>
      </c>
      <c r="E111" s="218" t="s">
        <v>332</v>
      </c>
      <c r="F111" s="219" t="s">
        <v>333</v>
      </c>
      <c r="G111" s="28"/>
      <c r="H111" s="366">
        <f>SUM(H112)</f>
        <v>400000</v>
      </c>
      <c r="I111" s="366">
        <f t="shared" si="18"/>
        <v>400000</v>
      </c>
      <c r="J111" s="366">
        <f t="shared" si="18"/>
        <v>400000</v>
      </c>
    </row>
    <row r="112" spans="1:10" ht="15" customHeight="1" x14ac:dyDescent="0.25">
      <c r="A112" s="87" t="s">
        <v>73</v>
      </c>
      <c r="B112" s="2" t="s">
        <v>9</v>
      </c>
      <c r="C112" s="323">
        <v>11</v>
      </c>
      <c r="D112" s="232" t="s">
        <v>168</v>
      </c>
      <c r="E112" s="233" t="s">
        <v>332</v>
      </c>
      <c r="F112" s="234" t="s">
        <v>333</v>
      </c>
      <c r="G112" s="2"/>
      <c r="H112" s="367">
        <f>SUM(H113)</f>
        <v>400000</v>
      </c>
      <c r="I112" s="367">
        <f t="shared" si="18"/>
        <v>400000</v>
      </c>
      <c r="J112" s="367">
        <f t="shared" si="18"/>
        <v>400000</v>
      </c>
    </row>
    <row r="113" spans="1:11" ht="16.5" customHeight="1" x14ac:dyDescent="0.25">
      <c r="A113" s="3" t="s">
        <v>84</v>
      </c>
      <c r="B113" s="2" t="s">
        <v>9</v>
      </c>
      <c r="C113" s="323">
        <v>11</v>
      </c>
      <c r="D113" s="232" t="s">
        <v>168</v>
      </c>
      <c r="E113" s="233" t="s">
        <v>332</v>
      </c>
      <c r="F113" s="234" t="s">
        <v>355</v>
      </c>
      <c r="G113" s="2"/>
      <c r="H113" s="367">
        <f>SUM(H114)</f>
        <v>400000</v>
      </c>
      <c r="I113" s="367">
        <f t="shared" si="18"/>
        <v>400000</v>
      </c>
      <c r="J113" s="367">
        <f t="shared" si="18"/>
        <v>400000</v>
      </c>
    </row>
    <row r="114" spans="1:11" ht="17.25" customHeight="1" x14ac:dyDescent="0.25">
      <c r="A114" s="3" t="s">
        <v>17</v>
      </c>
      <c r="B114" s="2" t="s">
        <v>9</v>
      </c>
      <c r="C114" s="323">
        <v>11</v>
      </c>
      <c r="D114" s="232" t="s">
        <v>168</v>
      </c>
      <c r="E114" s="233" t="s">
        <v>332</v>
      </c>
      <c r="F114" s="234" t="s">
        <v>355</v>
      </c>
      <c r="G114" s="2" t="s">
        <v>16</v>
      </c>
      <c r="H114" s="368">
        <f>SUM(прил4!I103)</f>
        <v>400000</v>
      </c>
      <c r="I114" s="368">
        <f>SUM(прил4!J103)</f>
        <v>400000</v>
      </c>
      <c r="J114" s="368">
        <f>SUM(прил4!K103)</f>
        <v>400000</v>
      </c>
    </row>
    <row r="115" spans="1:11" ht="15.75" x14ac:dyDescent="0.25">
      <c r="A115" s="86" t="s">
        <v>21</v>
      </c>
      <c r="B115" s="23" t="s">
        <v>9</v>
      </c>
      <c r="C115" s="40">
        <v>13</v>
      </c>
      <c r="D115" s="235"/>
      <c r="E115" s="236"/>
      <c r="F115" s="237"/>
      <c r="G115" s="22"/>
      <c r="H115" s="372">
        <f>SUM(+H121+H126+H155+H164+H177+H116+H135+H140+H145)</f>
        <v>25876075</v>
      </c>
      <c r="I115" s="372">
        <f>SUM(+I121+I126+I155+I164+I177+I116+I135+I140+I145)</f>
        <v>23313313</v>
      </c>
      <c r="J115" s="372">
        <f>SUM(+J121+J126+J155+J164+J177+J116+J135+J140+J145)</f>
        <v>23488479</v>
      </c>
    </row>
    <row r="116" spans="1:11" ht="33.75" customHeight="1" x14ac:dyDescent="0.25">
      <c r="A116" s="27" t="s">
        <v>129</v>
      </c>
      <c r="B116" s="28" t="s">
        <v>9</v>
      </c>
      <c r="C116" s="30">
        <v>13</v>
      </c>
      <c r="D116" s="211" t="s">
        <v>198</v>
      </c>
      <c r="E116" s="212" t="s">
        <v>332</v>
      </c>
      <c r="F116" s="213" t="s">
        <v>333</v>
      </c>
      <c r="G116" s="31"/>
      <c r="H116" s="366">
        <f>SUM(H117)</f>
        <v>51136</v>
      </c>
      <c r="I116" s="366">
        <f t="shared" ref="I116:J119" si="19">SUM(I117)</f>
        <v>0</v>
      </c>
      <c r="J116" s="366">
        <f t="shared" si="19"/>
        <v>0</v>
      </c>
    </row>
    <row r="117" spans="1:11" ht="31.5" customHeight="1" x14ac:dyDescent="0.25">
      <c r="A117" s="3" t="s">
        <v>136</v>
      </c>
      <c r="B117" s="2" t="s">
        <v>9</v>
      </c>
      <c r="C117" s="2">
        <v>13</v>
      </c>
      <c r="D117" s="214" t="s">
        <v>410</v>
      </c>
      <c r="E117" s="215" t="s">
        <v>332</v>
      </c>
      <c r="F117" s="216" t="s">
        <v>333</v>
      </c>
      <c r="G117" s="2"/>
      <c r="H117" s="367">
        <f>SUM(H118)</f>
        <v>51136</v>
      </c>
      <c r="I117" s="367">
        <f t="shared" si="19"/>
        <v>0</v>
      </c>
      <c r="J117" s="367">
        <f t="shared" si="19"/>
        <v>0</v>
      </c>
    </row>
    <row r="118" spans="1:11" ht="15" customHeight="1" x14ac:dyDescent="0.25">
      <c r="A118" s="69" t="s">
        <v>483</v>
      </c>
      <c r="B118" s="2" t="s">
        <v>9</v>
      </c>
      <c r="C118" s="2">
        <v>13</v>
      </c>
      <c r="D118" s="214" t="s">
        <v>202</v>
      </c>
      <c r="E118" s="215" t="s">
        <v>11</v>
      </c>
      <c r="F118" s="216" t="s">
        <v>333</v>
      </c>
      <c r="G118" s="2"/>
      <c r="H118" s="367">
        <f>SUM(H119)</f>
        <v>51136</v>
      </c>
      <c r="I118" s="367">
        <f t="shared" si="19"/>
        <v>0</v>
      </c>
      <c r="J118" s="367">
        <f t="shared" si="19"/>
        <v>0</v>
      </c>
      <c r="K118" s="266"/>
    </row>
    <row r="119" spans="1:11" ht="32.25" customHeight="1" x14ac:dyDescent="0.25">
      <c r="A119" s="89" t="s">
        <v>384</v>
      </c>
      <c r="B119" s="2" t="s">
        <v>9</v>
      </c>
      <c r="C119" s="2">
        <v>13</v>
      </c>
      <c r="D119" s="214" t="s">
        <v>202</v>
      </c>
      <c r="E119" s="215" t="s">
        <v>11</v>
      </c>
      <c r="F119" s="234" t="s">
        <v>383</v>
      </c>
      <c r="G119" s="2"/>
      <c r="H119" s="367">
        <f>SUM(H120)</f>
        <v>51136</v>
      </c>
      <c r="I119" s="367">
        <f t="shared" si="19"/>
        <v>0</v>
      </c>
      <c r="J119" s="367">
        <f t="shared" si="19"/>
        <v>0</v>
      </c>
    </row>
    <row r="120" spans="1:11" ht="15.75" customHeight="1" x14ac:dyDescent="0.25">
      <c r="A120" s="90" t="s">
        <v>19</v>
      </c>
      <c r="B120" s="2" t="s">
        <v>9</v>
      </c>
      <c r="C120" s="2">
        <v>13</v>
      </c>
      <c r="D120" s="214" t="s">
        <v>202</v>
      </c>
      <c r="E120" s="215" t="s">
        <v>11</v>
      </c>
      <c r="F120" s="234" t="s">
        <v>383</v>
      </c>
      <c r="G120" s="2" t="s">
        <v>58</v>
      </c>
      <c r="H120" s="369">
        <f>SUM(прил4!I109)</f>
        <v>51136</v>
      </c>
      <c r="I120" s="369">
        <f>SUM(прил4!J109)</f>
        <v>0</v>
      </c>
      <c r="J120" s="369">
        <f>SUM(прил4!K109)</f>
        <v>0</v>
      </c>
    </row>
    <row r="121" spans="1:11" ht="49.5" customHeight="1" x14ac:dyDescent="0.25">
      <c r="A121" s="27" t="s">
        <v>108</v>
      </c>
      <c r="B121" s="28" t="s">
        <v>9</v>
      </c>
      <c r="C121" s="30">
        <v>13</v>
      </c>
      <c r="D121" s="217" t="s">
        <v>357</v>
      </c>
      <c r="E121" s="218" t="s">
        <v>332</v>
      </c>
      <c r="F121" s="219" t="s">
        <v>333</v>
      </c>
      <c r="G121" s="28"/>
      <c r="H121" s="366">
        <f>SUM(H122)</f>
        <v>3000</v>
      </c>
      <c r="I121" s="366">
        <f t="shared" ref="I121:J124" si="20">SUM(I122)</f>
        <v>3000</v>
      </c>
      <c r="J121" s="366">
        <f t="shared" si="20"/>
        <v>3000</v>
      </c>
    </row>
    <row r="122" spans="1:11" ht="63" customHeight="1" x14ac:dyDescent="0.25">
      <c r="A122" s="54" t="s">
        <v>109</v>
      </c>
      <c r="B122" s="2" t="s">
        <v>9</v>
      </c>
      <c r="C122" s="323">
        <v>13</v>
      </c>
      <c r="D122" s="232" t="s">
        <v>169</v>
      </c>
      <c r="E122" s="233" t="s">
        <v>332</v>
      </c>
      <c r="F122" s="234" t="s">
        <v>333</v>
      </c>
      <c r="G122" s="2"/>
      <c r="H122" s="367">
        <f>SUM(H123)</f>
        <v>3000</v>
      </c>
      <c r="I122" s="367">
        <f t="shared" si="20"/>
        <v>3000</v>
      </c>
      <c r="J122" s="367">
        <f t="shared" si="20"/>
        <v>3000</v>
      </c>
    </row>
    <row r="123" spans="1:11" ht="47.25" customHeight="1" x14ac:dyDescent="0.25">
      <c r="A123" s="54" t="s">
        <v>358</v>
      </c>
      <c r="B123" s="2" t="s">
        <v>9</v>
      </c>
      <c r="C123" s="323">
        <v>13</v>
      </c>
      <c r="D123" s="232" t="s">
        <v>169</v>
      </c>
      <c r="E123" s="233" t="s">
        <v>9</v>
      </c>
      <c r="F123" s="234" t="s">
        <v>333</v>
      </c>
      <c r="G123" s="2"/>
      <c r="H123" s="367">
        <f>SUM(H124)</f>
        <v>3000</v>
      </c>
      <c r="I123" s="367">
        <f t="shared" si="20"/>
        <v>3000</v>
      </c>
      <c r="J123" s="367">
        <f t="shared" si="20"/>
        <v>3000</v>
      </c>
    </row>
    <row r="124" spans="1:11" ht="17.25" customHeight="1" x14ac:dyDescent="0.25">
      <c r="A124" s="84" t="s">
        <v>360</v>
      </c>
      <c r="B124" s="2" t="s">
        <v>9</v>
      </c>
      <c r="C124" s="323">
        <v>13</v>
      </c>
      <c r="D124" s="232" t="s">
        <v>169</v>
      </c>
      <c r="E124" s="233" t="s">
        <v>9</v>
      </c>
      <c r="F124" s="234" t="s">
        <v>359</v>
      </c>
      <c r="G124" s="2"/>
      <c r="H124" s="367">
        <f>SUM(H125)</f>
        <v>3000</v>
      </c>
      <c r="I124" s="367">
        <f t="shared" si="20"/>
        <v>3000</v>
      </c>
      <c r="J124" s="367">
        <f t="shared" si="20"/>
        <v>3000</v>
      </c>
    </row>
    <row r="125" spans="1:11" ht="32.25" customHeight="1" x14ac:dyDescent="0.25">
      <c r="A125" s="89" t="s">
        <v>463</v>
      </c>
      <c r="B125" s="2" t="s">
        <v>9</v>
      </c>
      <c r="C125" s="323">
        <v>13</v>
      </c>
      <c r="D125" s="232" t="s">
        <v>169</v>
      </c>
      <c r="E125" s="233" t="s">
        <v>9</v>
      </c>
      <c r="F125" s="234" t="s">
        <v>359</v>
      </c>
      <c r="G125" s="2" t="s">
        <v>15</v>
      </c>
      <c r="H125" s="368">
        <f>SUM(прил4!I114)</f>
        <v>3000</v>
      </c>
      <c r="I125" s="368">
        <f>SUM(прил4!J114)</f>
        <v>3000</v>
      </c>
      <c r="J125" s="368">
        <f>SUM(прил4!K114)</f>
        <v>3000</v>
      </c>
    </row>
    <row r="126" spans="1:11" ht="48" customHeight="1" x14ac:dyDescent="0.25">
      <c r="A126" s="75" t="s">
        <v>155</v>
      </c>
      <c r="B126" s="28" t="s">
        <v>9</v>
      </c>
      <c r="C126" s="30">
        <v>13</v>
      </c>
      <c r="D126" s="217" t="s">
        <v>379</v>
      </c>
      <c r="E126" s="218" t="s">
        <v>332</v>
      </c>
      <c r="F126" s="219" t="s">
        <v>333</v>
      </c>
      <c r="G126" s="28"/>
      <c r="H126" s="366">
        <f>SUM(H127+H131)</f>
        <v>102272</v>
      </c>
      <c r="I126" s="366">
        <f>SUM(I127+I131)</f>
        <v>0</v>
      </c>
      <c r="J126" s="366">
        <f>SUM(J127+J131)</f>
        <v>0</v>
      </c>
    </row>
    <row r="127" spans="1:11" ht="79.5" customHeight="1" x14ac:dyDescent="0.25">
      <c r="A127" s="84" t="s">
        <v>207</v>
      </c>
      <c r="B127" s="2" t="s">
        <v>9</v>
      </c>
      <c r="C127" s="323">
        <v>13</v>
      </c>
      <c r="D127" s="232" t="s">
        <v>206</v>
      </c>
      <c r="E127" s="233" t="s">
        <v>332</v>
      </c>
      <c r="F127" s="234" t="s">
        <v>333</v>
      </c>
      <c r="G127" s="2"/>
      <c r="H127" s="367">
        <f>SUM(H128)</f>
        <v>51136</v>
      </c>
      <c r="I127" s="367">
        <f t="shared" ref="I127:J129" si="21">SUM(I128)</f>
        <v>0</v>
      </c>
      <c r="J127" s="367">
        <f t="shared" si="21"/>
        <v>0</v>
      </c>
    </row>
    <row r="128" spans="1:11" ht="48.75" customHeight="1" x14ac:dyDescent="0.25">
      <c r="A128" s="3" t="s">
        <v>380</v>
      </c>
      <c r="B128" s="2" t="s">
        <v>9</v>
      </c>
      <c r="C128" s="323">
        <v>13</v>
      </c>
      <c r="D128" s="232" t="s">
        <v>206</v>
      </c>
      <c r="E128" s="233" t="s">
        <v>9</v>
      </c>
      <c r="F128" s="234" t="s">
        <v>333</v>
      </c>
      <c r="G128" s="2"/>
      <c r="H128" s="367">
        <f>SUM(H129)</f>
        <v>51136</v>
      </c>
      <c r="I128" s="367">
        <f t="shared" si="21"/>
        <v>0</v>
      </c>
      <c r="J128" s="367">
        <f t="shared" si="21"/>
        <v>0</v>
      </c>
    </row>
    <row r="129" spans="1:10" ht="33.75" customHeight="1" x14ac:dyDescent="0.25">
      <c r="A129" s="89" t="s">
        <v>384</v>
      </c>
      <c r="B129" s="2" t="s">
        <v>9</v>
      </c>
      <c r="C129" s="323">
        <v>13</v>
      </c>
      <c r="D129" s="232" t="s">
        <v>206</v>
      </c>
      <c r="E129" s="233" t="s">
        <v>9</v>
      </c>
      <c r="F129" s="234" t="s">
        <v>383</v>
      </c>
      <c r="G129" s="2"/>
      <c r="H129" s="367">
        <f>SUM(H130)</f>
        <v>51136</v>
      </c>
      <c r="I129" s="367">
        <f t="shared" si="21"/>
        <v>0</v>
      </c>
      <c r="J129" s="367">
        <f t="shared" si="21"/>
        <v>0</v>
      </c>
    </row>
    <row r="130" spans="1:10" ht="18" customHeight="1" x14ac:dyDescent="0.25">
      <c r="A130" s="90" t="s">
        <v>19</v>
      </c>
      <c r="B130" s="2" t="s">
        <v>9</v>
      </c>
      <c r="C130" s="323">
        <v>13</v>
      </c>
      <c r="D130" s="232" t="s">
        <v>206</v>
      </c>
      <c r="E130" s="233" t="s">
        <v>9</v>
      </c>
      <c r="F130" s="234" t="s">
        <v>383</v>
      </c>
      <c r="G130" s="2" t="s">
        <v>58</v>
      </c>
      <c r="H130" s="368">
        <f>SUM(прил4!I119)</f>
        <v>51136</v>
      </c>
      <c r="I130" s="368">
        <f>SUM(прил4!J119)</f>
        <v>0</v>
      </c>
      <c r="J130" s="368">
        <f>SUM(прил4!K119)</f>
        <v>0</v>
      </c>
    </row>
    <row r="131" spans="1:10" ht="80.25" customHeight="1" x14ac:dyDescent="0.25">
      <c r="A131" s="84" t="s">
        <v>156</v>
      </c>
      <c r="B131" s="2" t="s">
        <v>9</v>
      </c>
      <c r="C131" s="323">
        <v>13</v>
      </c>
      <c r="D131" s="232" t="s">
        <v>183</v>
      </c>
      <c r="E131" s="233" t="s">
        <v>332</v>
      </c>
      <c r="F131" s="234" t="s">
        <v>333</v>
      </c>
      <c r="G131" s="2"/>
      <c r="H131" s="367">
        <f>SUM(H132)</f>
        <v>51136</v>
      </c>
      <c r="I131" s="367">
        <f t="shared" ref="I131:J133" si="22">SUM(I132)</f>
        <v>0</v>
      </c>
      <c r="J131" s="367">
        <f t="shared" si="22"/>
        <v>0</v>
      </c>
    </row>
    <row r="132" spans="1:10" ht="32.25" customHeight="1" x14ac:dyDescent="0.25">
      <c r="A132" s="3" t="s">
        <v>385</v>
      </c>
      <c r="B132" s="2" t="s">
        <v>9</v>
      </c>
      <c r="C132" s="323">
        <v>13</v>
      </c>
      <c r="D132" s="232" t="s">
        <v>183</v>
      </c>
      <c r="E132" s="233" t="s">
        <v>9</v>
      </c>
      <c r="F132" s="234" t="s">
        <v>333</v>
      </c>
      <c r="G132" s="2"/>
      <c r="H132" s="367">
        <f>SUM(H133)</f>
        <v>51136</v>
      </c>
      <c r="I132" s="367">
        <f t="shared" si="22"/>
        <v>0</v>
      </c>
      <c r="J132" s="367">
        <f t="shared" si="22"/>
        <v>0</v>
      </c>
    </row>
    <row r="133" spans="1:10" ht="32.25" customHeight="1" x14ac:dyDescent="0.25">
      <c r="A133" s="89" t="s">
        <v>384</v>
      </c>
      <c r="B133" s="2" t="s">
        <v>9</v>
      </c>
      <c r="C133" s="323">
        <v>13</v>
      </c>
      <c r="D133" s="232" t="s">
        <v>183</v>
      </c>
      <c r="E133" s="233" t="s">
        <v>9</v>
      </c>
      <c r="F133" s="234" t="s">
        <v>383</v>
      </c>
      <c r="G133" s="2"/>
      <c r="H133" s="367">
        <f>SUM(H134)</f>
        <v>51136</v>
      </c>
      <c r="I133" s="367">
        <f t="shared" si="22"/>
        <v>0</v>
      </c>
      <c r="J133" s="367">
        <f t="shared" si="22"/>
        <v>0</v>
      </c>
    </row>
    <row r="134" spans="1:10" ht="17.25" customHeight="1" x14ac:dyDescent="0.25">
      <c r="A134" s="90" t="s">
        <v>19</v>
      </c>
      <c r="B134" s="2" t="s">
        <v>9</v>
      </c>
      <c r="C134" s="323">
        <v>13</v>
      </c>
      <c r="D134" s="232" t="s">
        <v>183</v>
      </c>
      <c r="E134" s="233" t="s">
        <v>9</v>
      </c>
      <c r="F134" s="234" t="s">
        <v>383</v>
      </c>
      <c r="G134" s="2" t="s">
        <v>58</v>
      </c>
      <c r="H134" s="368">
        <f>SUM(прил4!I123)</f>
        <v>51136</v>
      </c>
      <c r="I134" s="368">
        <f>SUM(прил4!J123)</f>
        <v>0</v>
      </c>
      <c r="J134" s="368">
        <f>SUM(прил4!K123)</f>
        <v>0</v>
      </c>
    </row>
    <row r="135" spans="1:10" ht="31.5" customHeight="1" x14ac:dyDescent="0.25">
      <c r="A135" s="75" t="s">
        <v>101</v>
      </c>
      <c r="B135" s="28" t="s">
        <v>9</v>
      </c>
      <c r="C135" s="28">
        <v>13</v>
      </c>
      <c r="D135" s="211" t="s">
        <v>344</v>
      </c>
      <c r="E135" s="212" t="s">
        <v>332</v>
      </c>
      <c r="F135" s="213" t="s">
        <v>333</v>
      </c>
      <c r="G135" s="28"/>
      <c r="H135" s="366">
        <f>SUM(H136)</f>
        <v>9000</v>
      </c>
      <c r="I135" s="366">
        <f t="shared" ref="I135:J138" si="23">SUM(I136)</f>
        <v>19000</v>
      </c>
      <c r="J135" s="366">
        <f t="shared" si="23"/>
        <v>19000</v>
      </c>
    </row>
    <row r="136" spans="1:10" ht="63" customHeight="1" x14ac:dyDescent="0.25">
      <c r="A136" s="76" t="s">
        <v>440</v>
      </c>
      <c r="B136" s="2" t="s">
        <v>9</v>
      </c>
      <c r="C136" s="2">
        <v>13</v>
      </c>
      <c r="D136" s="214" t="s">
        <v>439</v>
      </c>
      <c r="E136" s="215" t="s">
        <v>332</v>
      </c>
      <c r="F136" s="216" t="s">
        <v>333</v>
      </c>
      <c r="G136" s="2"/>
      <c r="H136" s="367">
        <f>SUM(H137)</f>
        <v>9000</v>
      </c>
      <c r="I136" s="367">
        <f t="shared" si="23"/>
        <v>19000</v>
      </c>
      <c r="J136" s="367">
        <f t="shared" si="23"/>
        <v>19000</v>
      </c>
    </row>
    <row r="137" spans="1:10" ht="33" customHeight="1" x14ac:dyDescent="0.25">
      <c r="A137" s="76" t="s">
        <v>441</v>
      </c>
      <c r="B137" s="2" t="s">
        <v>9</v>
      </c>
      <c r="C137" s="2">
        <v>13</v>
      </c>
      <c r="D137" s="214" t="s">
        <v>439</v>
      </c>
      <c r="E137" s="215" t="s">
        <v>9</v>
      </c>
      <c r="F137" s="216" t="s">
        <v>333</v>
      </c>
      <c r="G137" s="2"/>
      <c r="H137" s="367">
        <f>SUM(H138)</f>
        <v>9000</v>
      </c>
      <c r="I137" s="367">
        <f t="shared" si="23"/>
        <v>19000</v>
      </c>
      <c r="J137" s="367">
        <f t="shared" si="23"/>
        <v>19000</v>
      </c>
    </row>
    <row r="138" spans="1:10" ht="17.25" customHeight="1" x14ac:dyDescent="0.25">
      <c r="A138" s="88" t="s">
        <v>443</v>
      </c>
      <c r="B138" s="2" t="s">
        <v>9</v>
      </c>
      <c r="C138" s="2">
        <v>13</v>
      </c>
      <c r="D138" s="214" t="s">
        <v>439</v>
      </c>
      <c r="E138" s="215" t="s">
        <v>9</v>
      </c>
      <c r="F138" s="216" t="s">
        <v>442</v>
      </c>
      <c r="G138" s="2"/>
      <c r="H138" s="367">
        <f>SUM(H139)</f>
        <v>9000</v>
      </c>
      <c r="I138" s="367">
        <f t="shared" si="23"/>
        <v>19000</v>
      </c>
      <c r="J138" s="367">
        <f t="shared" si="23"/>
        <v>19000</v>
      </c>
    </row>
    <row r="139" spans="1:10" ht="31.5" customHeight="1" x14ac:dyDescent="0.25">
      <c r="A139" s="89" t="s">
        <v>463</v>
      </c>
      <c r="B139" s="2" t="s">
        <v>9</v>
      </c>
      <c r="C139" s="2">
        <v>13</v>
      </c>
      <c r="D139" s="214" t="s">
        <v>439</v>
      </c>
      <c r="E139" s="215" t="s">
        <v>9</v>
      </c>
      <c r="F139" s="216" t="s">
        <v>442</v>
      </c>
      <c r="G139" s="2" t="s">
        <v>15</v>
      </c>
      <c r="H139" s="369">
        <f>SUM(прил4!I128)</f>
        <v>9000</v>
      </c>
      <c r="I139" s="369">
        <f>SUM(прил4!J128)</f>
        <v>19000</v>
      </c>
      <c r="J139" s="369">
        <f>SUM(прил4!K128)</f>
        <v>19000</v>
      </c>
    </row>
    <row r="140" spans="1:10" ht="50.25" customHeight="1" x14ac:dyDescent="0.25">
      <c r="A140" s="93" t="s">
        <v>113</v>
      </c>
      <c r="B140" s="28" t="s">
        <v>9</v>
      </c>
      <c r="C140" s="28">
        <v>13</v>
      </c>
      <c r="D140" s="211" t="s">
        <v>366</v>
      </c>
      <c r="E140" s="212" t="s">
        <v>332</v>
      </c>
      <c r="F140" s="213" t="s">
        <v>333</v>
      </c>
      <c r="G140" s="28"/>
      <c r="H140" s="366">
        <f>SUM(H141)</f>
        <v>51136</v>
      </c>
      <c r="I140" s="366">
        <f t="shared" ref="I140:J143" si="24">SUM(I141)</f>
        <v>0</v>
      </c>
      <c r="J140" s="366">
        <f t="shared" si="24"/>
        <v>0</v>
      </c>
    </row>
    <row r="141" spans="1:10" ht="63.75" customHeight="1" x14ac:dyDescent="0.25">
      <c r="A141" s="76" t="s">
        <v>114</v>
      </c>
      <c r="B141" s="2" t="s">
        <v>9</v>
      </c>
      <c r="C141" s="2">
        <v>13</v>
      </c>
      <c r="D141" s="253" t="s">
        <v>179</v>
      </c>
      <c r="E141" s="254" t="s">
        <v>332</v>
      </c>
      <c r="F141" s="255" t="s">
        <v>333</v>
      </c>
      <c r="G141" s="71"/>
      <c r="H141" s="370">
        <f>SUM(H142)</f>
        <v>51136</v>
      </c>
      <c r="I141" s="370">
        <f t="shared" si="24"/>
        <v>0</v>
      </c>
      <c r="J141" s="370">
        <f t="shared" si="24"/>
        <v>0</v>
      </c>
    </row>
    <row r="142" spans="1:10" ht="48" customHeight="1" x14ac:dyDescent="0.25">
      <c r="A142" s="76" t="s">
        <v>369</v>
      </c>
      <c r="B142" s="2" t="s">
        <v>9</v>
      </c>
      <c r="C142" s="2">
        <v>13</v>
      </c>
      <c r="D142" s="253" t="s">
        <v>179</v>
      </c>
      <c r="E142" s="254" t="s">
        <v>9</v>
      </c>
      <c r="F142" s="255" t="s">
        <v>333</v>
      </c>
      <c r="G142" s="71"/>
      <c r="H142" s="370">
        <f>SUM(H143)</f>
        <v>51136</v>
      </c>
      <c r="I142" s="370">
        <f t="shared" si="24"/>
        <v>0</v>
      </c>
      <c r="J142" s="370">
        <f t="shared" si="24"/>
        <v>0</v>
      </c>
    </row>
    <row r="143" spans="1:10" ht="30.75" customHeight="1" x14ac:dyDescent="0.25">
      <c r="A143" s="69" t="s">
        <v>384</v>
      </c>
      <c r="B143" s="2" t="s">
        <v>9</v>
      </c>
      <c r="C143" s="2">
        <v>13</v>
      </c>
      <c r="D143" s="253" t="s">
        <v>179</v>
      </c>
      <c r="E143" s="254" t="s">
        <v>9</v>
      </c>
      <c r="F143" s="255" t="s">
        <v>383</v>
      </c>
      <c r="G143" s="71"/>
      <c r="H143" s="370">
        <f>SUM(H144)</f>
        <v>51136</v>
      </c>
      <c r="I143" s="370">
        <f t="shared" si="24"/>
        <v>0</v>
      </c>
      <c r="J143" s="370">
        <f t="shared" si="24"/>
        <v>0</v>
      </c>
    </row>
    <row r="144" spans="1:10" ht="17.25" customHeight="1" x14ac:dyDescent="0.25">
      <c r="A144" s="91" t="s">
        <v>19</v>
      </c>
      <c r="B144" s="2" t="s">
        <v>9</v>
      </c>
      <c r="C144" s="2">
        <v>13</v>
      </c>
      <c r="D144" s="253" t="s">
        <v>179</v>
      </c>
      <c r="E144" s="254" t="s">
        <v>9</v>
      </c>
      <c r="F144" s="255" t="s">
        <v>383</v>
      </c>
      <c r="G144" s="71" t="s">
        <v>58</v>
      </c>
      <c r="H144" s="371">
        <f>SUM(прил4!I133)</f>
        <v>51136</v>
      </c>
      <c r="I144" s="371">
        <f>SUM(прил4!J133)</f>
        <v>0</v>
      </c>
      <c r="J144" s="371">
        <f>SUM(прил4!K133)</f>
        <v>0</v>
      </c>
    </row>
    <row r="145" spans="1:10" s="551" customFormat="1" ht="33.75" customHeight="1" x14ac:dyDescent="0.25">
      <c r="A145" s="27" t="s">
        <v>104</v>
      </c>
      <c r="B145" s="28" t="s">
        <v>9</v>
      </c>
      <c r="C145" s="30">
        <v>13</v>
      </c>
      <c r="D145" s="211" t="s">
        <v>185</v>
      </c>
      <c r="E145" s="212" t="s">
        <v>332</v>
      </c>
      <c r="F145" s="213" t="s">
        <v>333</v>
      </c>
      <c r="G145" s="28"/>
      <c r="H145" s="366">
        <f t="shared" ref="H145:J146" si="25">SUM(H146)</f>
        <v>12187688</v>
      </c>
      <c r="I145" s="366">
        <f t="shared" si="25"/>
        <v>10520839</v>
      </c>
      <c r="J145" s="366">
        <f t="shared" si="25"/>
        <v>10520839</v>
      </c>
    </row>
    <row r="146" spans="1:10" s="551" customFormat="1" ht="63" x14ac:dyDescent="0.25">
      <c r="A146" s="3" t="s">
        <v>105</v>
      </c>
      <c r="B146" s="2" t="s">
        <v>9</v>
      </c>
      <c r="C146" s="2">
        <v>13</v>
      </c>
      <c r="D146" s="214" t="s">
        <v>186</v>
      </c>
      <c r="E146" s="215" t="s">
        <v>332</v>
      </c>
      <c r="F146" s="216" t="s">
        <v>333</v>
      </c>
      <c r="G146" s="2"/>
      <c r="H146" s="367">
        <f t="shared" si="25"/>
        <v>12187688</v>
      </c>
      <c r="I146" s="367">
        <f t="shared" si="25"/>
        <v>10520839</v>
      </c>
      <c r="J146" s="367">
        <f t="shared" si="25"/>
        <v>10520839</v>
      </c>
    </row>
    <row r="147" spans="1:10" s="551" customFormat="1" ht="65.25" customHeight="1" x14ac:dyDescent="0.25">
      <c r="A147" s="3" t="s">
        <v>354</v>
      </c>
      <c r="B147" s="2" t="s">
        <v>9</v>
      </c>
      <c r="C147" s="2">
        <v>13</v>
      </c>
      <c r="D147" s="214" t="s">
        <v>186</v>
      </c>
      <c r="E147" s="215" t="s">
        <v>9</v>
      </c>
      <c r="F147" s="216" t="s">
        <v>333</v>
      </c>
      <c r="G147" s="2"/>
      <c r="H147" s="367">
        <f>SUM(H150+H148)</f>
        <v>12187688</v>
      </c>
      <c r="I147" s="367">
        <f>SUM(I150+I148)</f>
        <v>10520839</v>
      </c>
      <c r="J147" s="367">
        <f>SUM(J150+J148)</f>
        <v>10520839</v>
      </c>
    </row>
    <row r="148" spans="1:10" ht="33" customHeight="1" x14ac:dyDescent="0.25">
      <c r="A148" s="3" t="s">
        <v>134</v>
      </c>
      <c r="B148" s="2" t="s">
        <v>9</v>
      </c>
      <c r="C148" s="2">
        <v>13</v>
      </c>
      <c r="D148" s="214" t="s">
        <v>186</v>
      </c>
      <c r="E148" s="215" t="s">
        <v>9</v>
      </c>
      <c r="F148" s="216" t="s">
        <v>408</v>
      </c>
      <c r="G148" s="2"/>
      <c r="H148" s="367">
        <f>SUM(H149)</f>
        <v>145172</v>
      </c>
      <c r="I148" s="367">
        <f>SUM(I149)</f>
        <v>145172</v>
      </c>
      <c r="J148" s="367">
        <f>SUM(J149)</f>
        <v>145172</v>
      </c>
    </row>
    <row r="149" spans="1:10" ht="47.25" x14ac:dyDescent="0.25">
      <c r="A149" s="84" t="s">
        <v>67</v>
      </c>
      <c r="B149" s="2" t="s">
        <v>9</v>
      </c>
      <c r="C149" s="2">
        <v>13</v>
      </c>
      <c r="D149" s="214" t="s">
        <v>186</v>
      </c>
      <c r="E149" s="215" t="s">
        <v>9</v>
      </c>
      <c r="F149" s="216" t="s">
        <v>408</v>
      </c>
      <c r="G149" s="2" t="s">
        <v>12</v>
      </c>
      <c r="H149" s="369">
        <f>SUM(прил4!I446)</f>
        <v>145172</v>
      </c>
      <c r="I149" s="369">
        <f>SUM(прил4!J446)</f>
        <v>145172</v>
      </c>
      <c r="J149" s="369">
        <f>SUM(прил4!K446)</f>
        <v>145172</v>
      </c>
    </row>
    <row r="150" spans="1:10" s="551" customFormat="1" ht="31.5" x14ac:dyDescent="0.25">
      <c r="A150" s="3" t="s">
        <v>75</v>
      </c>
      <c r="B150" s="2" t="s">
        <v>9</v>
      </c>
      <c r="C150" s="2">
        <v>13</v>
      </c>
      <c r="D150" s="214" t="s">
        <v>186</v>
      </c>
      <c r="E150" s="215" t="s">
        <v>9</v>
      </c>
      <c r="F150" s="216" t="s">
        <v>364</v>
      </c>
      <c r="G150" s="2"/>
      <c r="H150" s="367">
        <f>SUM(H151:H154)</f>
        <v>12042516</v>
      </c>
      <c r="I150" s="367">
        <f>SUM(I151:I154)</f>
        <v>10375667</v>
      </c>
      <c r="J150" s="367">
        <f>SUM(J151:J154)</f>
        <v>10375667</v>
      </c>
    </row>
    <row r="151" spans="1:10" s="551" customFormat="1" ht="47.25" x14ac:dyDescent="0.25">
      <c r="A151" s="84" t="s">
        <v>67</v>
      </c>
      <c r="B151" s="2" t="s">
        <v>9</v>
      </c>
      <c r="C151" s="2">
        <v>13</v>
      </c>
      <c r="D151" s="214" t="s">
        <v>186</v>
      </c>
      <c r="E151" s="215" t="s">
        <v>9</v>
      </c>
      <c r="F151" s="216" t="s">
        <v>364</v>
      </c>
      <c r="G151" s="2" t="s">
        <v>12</v>
      </c>
      <c r="H151" s="368">
        <f>SUM(прил4!I448)</f>
        <v>10842966</v>
      </c>
      <c r="I151" s="368">
        <f>SUM(прил4!J448)</f>
        <v>9765967</v>
      </c>
      <c r="J151" s="368">
        <f>SUM(прил4!K448)</f>
        <v>9765967</v>
      </c>
    </row>
    <row r="152" spans="1:10" s="551" customFormat="1" ht="31.5" x14ac:dyDescent="0.25">
      <c r="A152" s="500" t="s">
        <v>463</v>
      </c>
      <c r="B152" s="2" t="s">
        <v>9</v>
      </c>
      <c r="C152" s="2">
        <v>13</v>
      </c>
      <c r="D152" s="214" t="s">
        <v>186</v>
      </c>
      <c r="E152" s="215" t="s">
        <v>9</v>
      </c>
      <c r="F152" s="216" t="s">
        <v>364</v>
      </c>
      <c r="G152" s="2" t="s">
        <v>15</v>
      </c>
      <c r="H152" s="368">
        <f>SUM(прил4!I449)</f>
        <v>796762</v>
      </c>
      <c r="I152" s="368">
        <f>SUM(прил4!J449)</f>
        <v>606912</v>
      </c>
      <c r="J152" s="368">
        <f>SUM(прил4!K449)</f>
        <v>606912</v>
      </c>
    </row>
    <row r="153" spans="1:10" s="647" customFormat="1" ht="31.5" x14ac:dyDescent="0.25">
      <c r="A153" s="61" t="s">
        <v>148</v>
      </c>
      <c r="B153" s="2" t="s">
        <v>9</v>
      </c>
      <c r="C153" s="2">
        <v>13</v>
      </c>
      <c r="D153" s="214" t="s">
        <v>186</v>
      </c>
      <c r="E153" s="215" t="s">
        <v>9</v>
      </c>
      <c r="F153" s="216" t="s">
        <v>364</v>
      </c>
      <c r="G153" s="2" t="s">
        <v>147</v>
      </c>
      <c r="H153" s="368">
        <f>SUM(прил4!I450)</f>
        <v>400000</v>
      </c>
      <c r="I153" s="368"/>
      <c r="J153" s="368"/>
    </row>
    <row r="154" spans="1:10" s="572" customFormat="1" ht="15.75" x14ac:dyDescent="0.25">
      <c r="A154" s="91" t="s">
        <v>19</v>
      </c>
      <c r="B154" s="2" t="s">
        <v>9</v>
      </c>
      <c r="C154" s="2">
        <v>13</v>
      </c>
      <c r="D154" s="214" t="s">
        <v>186</v>
      </c>
      <c r="E154" s="215" t="s">
        <v>9</v>
      </c>
      <c r="F154" s="216" t="s">
        <v>364</v>
      </c>
      <c r="G154" s="2" t="s">
        <v>16</v>
      </c>
      <c r="H154" s="368">
        <f>SUM(прил4!I451)</f>
        <v>2788</v>
      </c>
      <c r="I154" s="368">
        <f>SUM(прил4!J451)</f>
        <v>2788</v>
      </c>
      <c r="J154" s="368">
        <f>SUM(прил4!K451)</f>
        <v>2788</v>
      </c>
    </row>
    <row r="155" spans="1:10" ht="31.5" x14ac:dyDescent="0.25">
      <c r="A155" s="75" t="s">
        <v>22</v>
      </c>
      <c r="B155" s="28" t="s">
        <v>9</v>
      </c>
      <c r="C155" s="30">
        <v>13</v>
      </c>
      <c r="D155" s="217" t="s">
        <v>170</v>
      </c>
      <c r="E155" s="218" t="s">
        <v>332</v>
      </c>
      <c r="F155" s="219" t="s">
        <v>333</v>
      </c>
      <c r="G155" s="28"/>
      <c r="H155" s="366">
        <f>SUM(H156)</f>
        <v>47111</v>
      </c>
      <c r="I155" s="366">
        <f>SUM(I156)</f>
        <v>47111</v>
      </c>
      <c r="J155" s="366">
        <f>SUM(J156)</f>
        <v>47111</v>
      </c>
    </row>
    <row r="156" spans="1:10" ht="17.25" customHeight="1" x14ac:dyDescent="0.25">
      <c r="A156" s="84" t="s">
        <v>74</v>
      </c>
      <c r="B156" s="2" t="s">
        <v>9</v>
      </c>
      <c r="C156" s="323">
        <v>13</v>
      </c>
      <c r="D156" s="232" t="s">
        <v>171</v>
      </c>
      <c r="E156" s="233" t="s">
        <v>332</v>
      </c>
      <c r="F156" s="234" t="s">
        <v>333</v>
      </c>
      <c r="G156" s="2"/>
      <c r="H156" s="367">
        <f>SUM(H159+H162+H157)</f>
        <v>47111</v>
      </c>
      <c r="I156" s="367">
        <f>SUM(I159+I162+I157)</f>
        <v>47111</v>
      </c>
      <c r="J156" s="367">
        <f>SUM(J159+J162+J157)</f>
        <v>47111</v>
      </c>
    </row>
    <row r="157" spans="1:10" s="531" customFormat="1" ht="17.25" hidden="1" customHeight="1" x14ac:dyDescent="0.25">
      <c r="A157" s="3" t="s">
        <v>84</v>
      </c>
      <c r="B157" s="2" t="s">
        <v>9</v>
      </c>
      <c r="C157" s="532">
        <v>13</v>
      </c>
      <c r="D157" s="232" t="s">
        <v>171</v>
      </c>
      <c r="E157" s="233" t="s">
        <v>332</v>
      </c>
      <c r="F157" s="234" t="s">
        <v>355</v>
      </c>
      <c r="G157" s="2"/>
      <c r="H157" s="367">
        <f>SUM(H158)</f>
        <v>0</v>
      </c>
      <c r="I157" s="367">
        <f>SUM(I158)</f>
        <v>0</v>
      </c>
      <c r="J157" s="367">
        <f>SUM(J158)</f>
        <v>0</v>
      </c>
    </row>
    <row r="158" spans="1:10" s="531" customFormat="1" ht="31.5" hidden="1" x14ac:dyDescent="0.25">
      <c r="A158" s="89" t="s">
        <v>463</v>
      </c>
      <c r="B158" s="2" t="s">
        <v>9</v>
      </c>
      <c r="C158" s="532">
        <v>13</v>
      </c>
      <c r="D158" s="232" t="s">
        <v>171</v>
      </c>
      <c r="E158" s="233" t="s">
        <v>332</v>
      </c>
      <c r="F158" s="234" t="s">
        <v>355</v>
      </c>
      <c r="G158" s="2" t="s">
        <v>15</v>
      </c>
      <c r="H158" s="369">
        <f>SUM(прил4!I137)</f>
        <v>0</v>
      </c>
      <c r="I158" s="369">
        <f>SUM(прил4!J137)</f>
        <v>0</v>
      </c>
      <c r="J158" s="369">
        <f>SUM(прил4!K137)</f>
        <v>0</v>
      </c>
    </row>
    <row r="159" spans="1:10" ht="16.5" customHeight="1" x14ac:dyDescent="0.25">
      <c r="A159" s="3" t="s">
        <v>85</v>
      </c>
      <c r="B159" s="2" t="s">
        <v>9</v>
      </c>
      <c r="C159" s="323">
        <v>13</v>
      </c>
      <c r="D159" s="232" t="s">
        <v>171</v>
      </c>
      <c r="E159" s="233" t="s">
        <v>332</v>
      </c>
      <c r="F159" s="234" t="s">
        <v>361</v>
      </c>
      <c r="G159" s="2"/>
      <c r="H159" s="367">
        <f>SUM(H160:H161)</f>
        <v>47111</v>
      </c>
      <c r="I159" s="367">
        <f>SUM(I160:I161)</f>
        <v>47111</v>
      </c>
      <c r="J159" s="367">
        <f>SUM(J160:J161)</f>
        <v>47111</v>
      </c>
    </row>
    <row r="160" spans="1:10" ht="31.5" hidden="1" customHeight="1" x14ac:dyDescent="0.25">
      <c r="A160" s="89" t="s">
        <v>463</v>
      </c>
      <c r="B160" s="2" t="s">
        <v>9</v>
      </c>
      <c r="C160" s="323">
        <v>13</v>
      </c>
      <c r="D160" s="232" t="s">
        <v>171</v>
      </c>
      <c r="E160" s="233" t="s">
        <v>332</v>
      </c>
      <c r="F160" s="234" t="s">
        <v>361</v>
      </c>
      <c r="G160" s="2" t="s">
        <v>15</v>
      </c>
      <c r="H160" s="368">
        <f>SUM(прил4!I139)</f>
        <v>0</v>
      </c>
      <c r="I160" s="368">
        <f>SUM(прил4!J139)</f>
        <v>0</v>
      </c>
      <c r="J160" s="368">
        <f>SUM(прил4!K139)</f>
        <v>0</v>
      </c>
    </row>
    <row r="161" spans="1:10" ht="15.75" customHeight="1" x14ac:dyDescent="0.25">
      <c r="A161" s="3" t="s">
        <v>17</v>
      </c>
      <c r="B161" s="2" t="s">
        <v>9</v>
      </c>
      <c r="C161" s="323">
        <v>13</v>
      </c>
      <c r="D161" s="232" t="s">
        <v>171</v>
      </c>
      <c r="E161" s="233" t="s">
        <v>332</v>
      </c>
      <c r="F161" s="234" t="s">
        <v>361</v>
      </c>
      <c r="G161" s="2" t="s">
        <v>16</v>
      </c>
      <c r="H161" s="368">
        <f>SUM(прил4!I455)+прил4!I140</f>
        <v>47111</v>
      </c>
      <c r="I161" s="368">
        <f>SUM(прил4!J455)+прил4!J140</f>
        <v>47111</v>
      </c>
      <c r="J161" s="368">
        <f>SUM(прил4!K455)+прил4!K140</f>
        <v>47111</v>
      </c>
    </row>
    <row r="162" spans="1:10" s="450" customFormat="1" ht="33" hidden="1" customHeight="1" x14ac:dyDescent="0.25">
      <c r="A162" s="3" t="s">
        <v>568</v>
      </c>
      <c r="B162" s="2" t="s">
        <v>9</v>
      </c>
      <c r="C162" s="451">
        <v>13</v>
      </c>
      <c r="D162" s="232" t="s">
        <v>171</v>
      </c>
      <c r="E162" s="233" t="s">
        <v>332</v>
      </c>
      <c r="F162" s="234" t="s">
        <v>567</v>
      </c>
      <c r="G162" s="2"/>
      <c r="H162" s="367">
        <f>SUM(H163)</f>
        <v>0</v>
      </c>
      <c r="I162" s="367">
        <f>SUM(I163)</f>
        <v>0</v>
      </c>
      <c r="J162" s="367">
        <f>SUM(J163)</f>
        <v>0</v>
      </c>
    </row>
    <row r="163" spans="1:10" s="450" customFormat="1" ht="31.5" hidden="1" customHeight="1" x14ac:dyDescent="0.25">
      <c r="A163" s="89" t="s">
        <v>463</v>
      </c>
      <c r="B163" s="2" t="s">
        <v>9</v>
      </c>
      <c r="C163" s="451">
        <v>13</v>
      </c>
      <c r="D163" s="232" t="s">
        <v>171</v>
      </c>
      <c r="E163" s="233" t="s">
        <v>332</v>
      </c>
      <c r="F163" s="234" t="s">
        <v>567</v>
      </c>
      <c r="G163" s="2" t="s">
        <v>15</v>
      </c>
      <c r="H163" s="368">
        <f>SUM(прил4!I142)</f>
        <v>0</v>
      </c>
      <c r="I163" s="368">
        <f>SUM(прил4!J142)</f>
        <v>0</v>
      </c>
      <c r="J163" s="368">
        <f>SUM(прил4!K142)</f>
        <v>0</v>
      </c>
    </row>
    <row r="164" spans="1:10" ht="18.75" customHeight="1" x14ac:dyDescent="0.25">
      <c r="A164" s="75" t="s">
        <v>153</v>
      </c>
      <c r="B164" s="28" t="s">
        <v>9</v>
      </c>
      <c r="C164" s="30">
        <v>13</v>
      </c>
      <c r="D164" s="217" t="s">
        <v>172</v>
      </c>
      <c r="E164" s="218" t="s">
        <v>332</v>
      </c>
      <c r="F164" s="219" t="s">
        <v>333</v>
      </c>
      <c r="G164" s="28"/>
      <c r="H164" s="366">
        <f>SUM(H165)</f>
        <v>1089137</v>
      </c>
      <c r="I164" s="366">
        <f>SUM(I165)</f>
        <v>1070498</v>
      </c>
      <c r="J164" s="366">
        <f>SUM(J165)</f>
        <v>1095664</v>
      </c>
    </row>
    <row r="165" spans="1:10" ht="16.5" customHeight="1" x14ac:dyDescent="0.25">
      <c r="A165" s="84" t="s">
        <v>152</v>
      </c>
      <c r="B165" s="2" t="s">
        <v>9</v>
      </c>
      <c r="C165" s="323">
        <v>13</v>
      </c>
      <c r="D165" s="232" t="s">
        <v>173</v>
      </c>
      <c r="E165" s="233" t="s">
        <v>332</v>
      </c>
      <c r="F165" s="234" t="s">
        <v>333</v>
      </c>
      <c r="G165" s="2"/>
      <c r="H165" s="367">
        <f>SUM(H166+H175+H173+H170+H168)</f>
        <v>1089137</v>
      </c>
      <c r="I165" s="367">
        <f>SUM(I166+I175+I173+I170+I168)</f>
        <v>1070498</v>
      </c>
      <c r="J165" s="367">
        <f>SUM(J166+J175+J173+J170+J168)</f>
        <v>1095664</v>
      </c>
    </row>
    <row r="166" spans="1:10" ht="47.25" customHeight="1" x14ac:dyDescent="0.25">
      <c r="A166" s="84" t="s">
        <v>552</v>
      </c>
      <c r="B166" s="2" t="s">
        <v>9</v>
      </c>
      <c r="C166" s="323">
        <v>13</v>
      </c>
      <c r="D166" s="232" t="s">
        <v>173</v>
      </c>
      <c r="E166" s="233" t="s">
        <v>332</v>
      </c>
      <c r="F166" s="330">
        <v>12712</v>
      </c>
      <c r="G166" s="2"/>
      <c r="H166" s="367">
        <f>SUM(H167)</f>
        <v>47331</v>
      </c>
      <c r="I166" s="367">
        <f>SUM(I167)</f>
        <v>47331</v>
      </c>
      <c r="J166" s="367">
        <f>SUM(J167)</f>
        <v>47331</v>
      </c>
    </row>
    <row r="167" spans="1:10" ht="48.75" customHeight="1" x14ac:dyDescent="0.25">
      <c r="A167" s="84" t="s">
        <v>67</v>
      </c>
      <c r="B167" s="2" t="s">
        <v>9</v>
      </c>
      <c r="C167" s="323">
        <v>13</v>
      </c>
      <c r="D167" s="232" t="s">
        <v>173</v>
      </c>
      <c r="E167" s="233" t="s">
        <v>332</v>
      </c>
      <c r="F167" s="330">
        <v>12712</v>
      </c>
      <c r="G167" s="2" t="s">
        <v>12</v>
      </c>
      <c r="H167" s="369">
        <f>SUM(прил4!I146)</f>
        <v>47331</v>
      </c>
      <c r="I167" s="369">
        <f>SUM(прил4!J146)</f>
        <v>47331</v>
      </c>
      <c r="J167" s="369">
        <f>SUM(прил4!K146)</f>
        <v>47331</v>
      </c>
    </row>
    <row r="168" spans="1:10" s="521" customFormat="1" ht="18.75" hidden="1" customHeight="1" x14ac:dyDescent="0.25">
      <c r="A168" s="507" t="s">
        <v>636</v>
      </c>
      <c r="B168" s="2" t="s">
        <v>9</v>
      </c>
      <c r="C168" s="522">
        <v>13</v>
      </c>
      <c r="D168" s="232" t="s">
        <v>173</v>
      </c>
      <c r="E168" s="233" t="s">
        <v>332</v>
      </c>
      <c r="F168" s="330">
        <v>54690</v>
      </c>
      <c r="G168" s="2"/>
      <c r="H168" s="367">
        <f>SUM(H169)</f>
        <v>0</v>
      </c>
      <c r="I168" s="367">
        <f>SUM(I169)</f>
        <v>0</v>
      </c>
      <c r="J168" s="367">
        <f>SUM(J169)</f>
        <v>0</v>
      </c>
    </row>
    <row r="169" spans="1:10" s="521" customFormat="1" ht="33.75" hidden="1" customHeight="1" x14ac:dyDescent="0.25">
      <c r="A169" s="500" t="s">
        <v>463</v>
      </c>
      <c r="B169" s="2" t="s">
        <v>9</v>
      </c>
      <c r="C169" s="522">
        <v>13</v>
      </c>
      <c r="D169" s="232" t="s">
        <v>173</v>
      </c>
      <c r="E169" s="233" t="s">
        <v>332</v>
      </c>
      <c r="F169" s="330">
        <v>54690</v>
      </c>
      <c r="G169" s="2" t="s">
        <v>15</v>
      </c>
      <c r="H169" s="369">
        <f>SUM(прил4!I148)</f>
        <v>0</v>
      </c>
      <c r="I169" s="369">
        <f>SUM(прил4!J148)</f>
        <v>0</v>
      </c>
      <c r="J169" s="369">
        <f>SUM(прил4!K148)</f>
        <v>0</v>
      </c>
    </row>
    <row r="170" spans="1:10" ht="34.5" customHeight="1" x14ac:dyDescent="0.25">
      <c r="A170" s="90" t="s">
        <v>535</v>
      </c>
      <c r="B170" s="2" t="s">
        <v>9</v>
      </c>
      <c r="C170" s="323">
        <v>13</v>
      </c>
      <c r="D170" s="232" t="s">
        <v>173</v>
      </c>
      <c r="E170" s="233" t="s">
        <v>332</v>
      </c>
      <c r="F170" s="234" t="s">
        <v>363</v>
      </c>
      <c r="G170" s="2"/>
      <c r="H170" s="367">
        <f>SUM(H171:H172)</f>
        <v>917350</v>
      </c>
      <c r="I170" s="367">
        <f>SUM(I171:I172)</f>
        <v>947567</v>
      </c>
      <c r="J170" s="367">
        <f>SUM(J171:J172)</f>
        <v>972733</v>
      </c>
    </row>
    <row r="171" spans="1:10" ht="47.25" customHeight="1" x14ac:dyDescent="0.25">
      <c r="A171" s="84" t="s">
        <v>67</v>
      </c>
      <c r="B171" s="2" t="s">
        <v>9</v>
      </c>
      <c r="C171" s="323">
        <v>13</v>
      </c>
      <c r="D171" s="232" t="s">
        <v>173</v>
      </c>
      <c r="E171" s="233" t="s">
        <v>332</v>
      </c>
      <c r="F171" s="234" t="s">
        <v>363</v>
      </c>
      <c r="G171" s="2" t="s">
        <v>12</v>
      </c>
      <c r="H171" s="368">
        <f>SUM(прил4!I150)</f>
        <v>917350</v>
      </c>
      <c r="I171" s="368">
        <f>SUM(прил4!J150)</f>
        <v>947567</v>
      </c>
      <c r="J171" s="368">
        <f>SUM(прил4!K150)</f>
        <v>972733</v>
      </c>
    </row>
    <row r="172" spans="1:10" ht="33" hidden="1" customHeight="1" x14ac:dyDescent="0.25">
      <c r="A172" s="89" t="s">
        <v>463</v>
      </c>
      <c r="B172" s="2" t="s">
        <v>9</v>
      </c>
      <c r="C172" s="323">
        <v>13</v>
      </c>
      <c r="D172" s="232" t="s">
        <v>173</v>
      </c>
      <c r="E172" s="233" t="s">
        <v>332</v>
      </c>
      <c r="F172" s="234" t="s">
        <v>363</v>
      </c>
      <c r="G172" s="2" t="s">
        <v>15</v>
      </c>
      <c r="H172" s="368">
        <f>SUM(прил4!I151)</f>
        <v>0</v>
      </c>
      <c r="I172" s="368">
        <f>SUM(прил4!J151)</f>
        <v>0</v>
      </c>
      <c r="J172" s="368">
        <f>SUM(прил4!K151)</f>
        <v>0</v>
      </c>
    </row>
    <row r="173" spans="1:10" ht="32.25" customHeight="1" x14ac:dyDescent="0.25">
      <c r="A173" s="7" t="s">
        <v>456</v>
      </c>
      <c r="B173" s="2" t="s">
        <v>9</v>
      </c>
      <c r="C173" s="323">
        <v>13</v>
      </c>
      <c r="D173" s="232" t="s">
        <v>173</v>
      </c>
      <c r="E173" s="233" t="s">
        <v>332</v>
      </c>
      <c r="F173" s="234" t="s">
        <v>383</v>
      </c>
      <c r="G173" s="2"/>
      <c r="H173" s="367">
        <f>SUM(H174)</f>
        <v>64456</v>
      </c>
      <c r="I173" s="367">
        <f>SUM(I174)</f>
        <v>0</v>
      </c>
      <c r="J173" s="367">
        <f>SUM(J174)</f>
        <v>0</v>
      </c>
    </row>
    <row r="174" spans="1:10" ht="48.75" customHeight="1" x14ac:dyDescent="0.25">
      <c r="A174" s="7" t="s">
        <v>67</v>
      </c>
      <c r="B174" s="2" t="s">
        <v>9</v>
      </c>
      <c r="C174" s="323">
        <v>13</v>
      </c>
      <c r="D174" s="232" t="s">
        <v>173</v>
      </c>
      <c r="E174" s="233" t="s">
        <v>332</v>
      </c>
      <c r="F174" s="234" t="s">
        <v>383</v>
      </c>
      <c r="G174" s="2" t="s">
        <v>12</v>
      </c>
      <c r="H174" s="368">
        <f>SUM(прил4!I153)</f>
        <v>64456</v>
      </c>
      <c r="I174" s="368">
        <f>SUM(прил4!J153)</f>
        <v>0</v>
      </c>
      <c r="J174" s="368">
        <f>SUM(прил4!K153)</f>
        <v>0</v>
      </c>
    </row>
    <row r="175" spans="1:10" ht="16.5" customHeight="1" x14ac:dyDescent="0.25">
      <c r="A175" s="3" t="s">
        <v>154</v>
      </c>
      <c r="B175" s="2" t="s">
        <v>9</v>
      </c>
      <c r="C175" s="323">
        <v>13</v>
      </c>
      <c r="D175" s="232" t="s">
        <v>173</v>
      </c>
      <c r="E175" s="233" t="s">
        <v>332</v>
      </c>
      <c r="F175" s="234" t="s">
        <v>362</v>
      </c>
      <c r="G175" s="2"/>
      <c r="H175" s="367">
        <f>SUM(H176)</f>
        <v>60000</v>
      </c>
      <c r="I175" s="367">
        <f>SUM(I176)</f>
        <v>75600</v>
      </c>
      <c r="J175" s="367">
        <f>SUM(J176)</f>
        <v>75600</v>
      </c>
    </row>
    <row r="176" spans="1:10" ht="31.5" customHeight="1" x14ac:dyDescent="0.25">
      <c r="A176" s="324" t="s">
        <v>463</v>
      </c>
      <c r="B176" s="2" t="s">
        <v>9</v>
      </c>
      <c r="C176" s="323">
        <v>13</v>
      </c>
      <c r="D176" s="232" t="s">
        <v>173</v>
      </c>
      <c r="E176" s="233" t="s">
        <v>332</v>
      </c>
      <c r="F176" s="234" t="s">
        <v>362</v>
      </c>
      <c r="G176" s="2" t="s">
        <v>15</v>
      </c>
      <c r="H176" s="368">
        <f>SUM(прил4!I155)</f>
        <v>60000</v>
      </c>
      <c r="I176" s="368">
        <f>SUM(прил4!J155)</f>
        <v>75600</v>
      </c>
      <c r="J176" s="368">
        <f>SUM(прил4!K155)</f>
        <v>75600</v>
      </c>
    </row>
    <row r="177" spans="1:10" ht="33" customHeight="1" x14ac:dyDescent="0.25">
      <c r="A177" s="27" t="s">
        <v>110</v>
      </c>
      <c r="B177" s="28" t="s">
        <v>9</v>
      </c>
      <c r="C177" s="30">
        <v>13</v>
      </c>
      <c r="D177" s="217" t="s">
        <v>174</v>
      </c>
      <c r="E177" s="218" t="s">
        <v>332</v>
      </c>
      <c r="F177" s="219" t="s">
        <v>333</v>
      </c>
      <c r="G177" s="28"/>
      <c r="H177" s="366">
        <f>SUM(H178)</f>
        <v>12335595</v>
      </c>
      <c r="I177" s="366">
        <f>SUM(I178)</f>
        <v>11652865</v>
      </c>
      <c r="J177" s="366">
        <f>SUM(J178)</f>
        <v>11802865</v>
      </c>
    </row>
    <row r="178" spans="1:10" ht="33" customHeight="1" x14ac:dyDescent="0.25">
      <c r="A178" s="84" t="s">
        <v>111</v>
      </c>
      <c r="B178" s="2" t="s">
        <v>9</v>
      </c>
      <c r="C178" s="323">
        <v>13</v>
      </c>
      <c r="D178" s="232" t="s">
        <v>175</v>
      </c>
      <c r="E178" s="233" t="s">
        <v>332</v>
      </c>
      <c r="F178" s="234" t="s">
        <v>333</v>
      </c>
      <c r="G178" s="2"/>
      <c r="H178" s="367">
        <f>SUM(H179+H183)</f>
        <v>12335595</v>
      </c>
      <c r="I178" s="367">
        <f>SUM(I179+I183)</f>
        <v>11652865</v>
      </c>
      <c r="J178" s="367">
        <f>SUM(J179+J183)</f>
        <v>11802865</v>
      </c>
    </row>
    <row r="179" spans="1:10" ht="31.5" x14ac:dyDescent="0.25">
      <c r="A179" s="3" t="s">
        <v>75</v>
      </c>
      <c r="B179" s="2" t="s">
        <v>9</v>
      </c>
      <c r="C179" s="323">
        <v>13</v>
      </c>
      <c r="D179" s="232" t="s">
        <v>175</v>
      </c>
      <c r="E179" s="233" t="s">
        <v>332</v>
      </c>
      <c r="F179" s="234" t="s">
        <v>364</v>
      </c>
      <c r="G179" s="2"/>
      <c r="H179" s="367">
        <f>SUM(H180:H182)</f>
        <v>12335595</v>
      </c>
      <c r="I179" s="367">
        <f>SUM(I180:I182)</f>
        <v>11652865</v>
      </c>
      <c r="J179" s="367">
        <f>SUM(J180:J182)</f>
        <v>11802865</v>
      </c>
    </row>
    <row r="180" spans="1:10" ht="46.5" customHeight="1" x14ac:dyDescent="0.25">
      <c r="A180" s="84" t="s">
        <v>67</v>
      </c>
      <c r="B180" s="2" t="s">
        <v>9</v>
      </c>
      <c r="C180" s="323">
        <v>13</v>
      </c>
      <c r="D180" s="232" t="s">
        <v>175</v>
      </c>
      <c r="E180" s="233" t="s">
        <v>332</v>
      </c>
      <c r="F180" s="234" t="s">
        <v>364</v>
      </c>
      <c r="G180" s="2" t="s">
        <v>12</v>
      </c>
      <c r="H180" s="368">
        <f>SUM(прил4!I159)</f>
        <v>9970909</v>
      </c>
      <c r="I180" s="368">
        <f>SUM(прил4!J159)</f>
        <v>8980529</v>
      </c>
      <c r="J180" s="368">
        <f>SUM(прил4!K159)</f>
        <v>8980529</v>
      </c>
    </row>
    <row r="181" spans="1:10" ht="30.75" customHeight="1" x14ac:dyDescent="0.25">
      <c r="A181" s="89" t="s">
        <v>463</v>
      </c>
      <c r="B181" s="2" t="s">
        <v>9</v>
      </c>
      <c r="C181" s="323">
        <v>13</v>
      </c>
      <c r="D181" s="232" t="s">
        <v>175</v>
      </c>
      <c r="E181" s="233" t="s">
        <v>332</v>
      </c>
      <c r="F181" s="234" t="s">
        <v>364</v>
      </c>
      <c r="G181" s="2" t="s">
        <v>15</v>
      </c>
      <c r="H181" s="368">
        <f>SUM(прил4!I160)</f>
        <v>2313616</v>
      </c>
      <c r="I181" s="368">
        <f>SUM(прил4!J160)</f>
        <v>2621266</v>
      </c>
      <c r="J181" s="368">
        <f>SUM(прил4!K160)</f>
        <v>2771266</v>
      </c>
    </row>
    <row r="182" spans="1:10" ht="15.75" customHeight="1" x14ac:dyDescent="0.25">
      <c r="A182" s="3" t="s">
        <v>17</v>
      </c>
      <c r="B182" s="2" t="s">
        <v>9</v>
      </c>
      <c r="C182" s="323">
        <v>13</v>
      </c>
      <c r="D182" s="232" t="s">
        <v>175</v>
      </c>
      <c r="E182" s="233" t="s">
        <v>332</v>
      </c>
      <c r="F182" s="234" t="s">
        <v>364</v>
      </c>
      <c r="G182" s="2" t="s">
        <v>16</v>
      </c>
      <c r="H182" s="368">
        <f>SUM(прил4!I161)</f>
        <v>51070</v>
      </c>
      <c r="I182" s="368">
        <f>SUM(прил4!J161)</f>
        <v>51070</v>
      </c>
      <c r="J182" s="368">
        <f>SUM(прил4!K161)</f>
        <v>51070</v>
      </c>
    </row>
    <row r="183" spans="1:10" s="450" customFormat="1" ht="32.25" hidden="1" customHeight="1" x14ac:dyDescent="0.25">
      <c r="A183" s="3" t="s">
        <v>568</v>
      </c>
      <c r="B183" s="2" t="s">
        <v>9</v>
      </c>
      <c r="C183" s="451">
        <v>13</v>
      </c>
      <c r="D183" s="232" t="s">
        <v>175</v>
      </c>
      <c r="E183" s="233" t="s">
        <v>332</v>
      </c>
      <c r="F183" s="234" t="s">
        <v>567</v>
      </c>
      <c r="G183" s="2"/>
      <c r="H183" s="367">
        <f>SUM(H184)</f>
        <v>0</v>
      </c>
      <c r="I183" s="367">
        <f>SUM(I184)</f>
        <v>0</v>
      </c>
      <c r="J183" s="367">
        <f>SUM(J184)</f>
        <v>0</v>
      </c>
    </row>
    <row r="184" spans="1:10" s="450" customFormat="1" ht="30.75" hidden="1" customHeight="1" x14ac:dyDescent="0.25">
      <c r="A184" s="89" t="s">
        <v>463</v>
      </c>
      <c r="B184" s="2" t="s">
        <v>9</v>
      </c>
      <c r="C184" s="451">
        <v>13</v>
      </c>
      <c r="D184" s="232" t="s">
        <v>175</v>
      </c>
      <c r="E184" s="233" t="s">
        <v>332</v>
      </c>
      <c r="F184" s="234" t="s">
        <v>567</v>
      </c>
      <c r="G184" s="2" t="s">
        <v>15</v>
      </c>
      <c r="H184" s="368">
        <f>SUM(прил4!I163)</f>
        <v>0</v>
      </c>
      <c r="I184" s="368">
        <f>SUM(прил4!J163)</f>
        <v>0</v>
      </c>
      <c r="J184" s="368">
        <f>SUM(прил4!K163)</f>
        <v>0</v>
      </c>
    </row>
    <row r="185" spans="1:10" ht="33" customHeight="1" x14ac:dyDescent="0.25">
      <c r="A185" s="74" t="s">
        <v>63</v>
      </c>
      <c r="B185" s="16" t="s">
        <v>14</v>
      </c>
      <c r="C185" s="39"/>
      <c r="D185" s="241"/>
      <c r="E185" s="242"/>
      <c r="F185" s="243"/>
      <c r="G185" s="15"/>
      <c r="H185" s="410">
        <f>SUM(H192+H209+H186)</f>
        <v>9023972</v>
      </c>
      <c r="I185" s="410">
        <f>SUM(I192+I209)</f>
        <v>2909667</v>
      </c>
      <c r="J185" s="410">
        <f>SUM(J192+J209)</f>
        <v>2909667</v>
      </c>
    </row>
    <row r="186" spans="1:10" s="645" customFormat="1" ht="17.25" customHeight="1" x14ac:dyDescent="0.25">
      <c r="A186" s="86" t="s">
        <v>855</v>
      </c>
      <c r="B186" s="23" t="s">
        <v>14</v>
      </c>
      <c r="C186" s="55" t="s">
        <v>30</v>
      </c>
      <c r="D186" s="244"/>
      <c r="E186" s="245"/>
      <c r="F186" s="246"/>
      <c r="G186" s="23"/>
      <c r="H186" s="372">
        <f>SUM(H187)</f>
        <v>48000</v>
      </c>
      <c r="I186" s="372">
        <f t="shared" ref="I186:J190" si="26">SUM(I187)</f>
        <v>0</v>
      </c>
      <c r="J186" s="372">
        <f t="shared" si="26"/>
        <v>0</v>
      </c>
    </row>
    <row r="187" spans="1:10" s="645" customFormat="1" ht="65.25" customHeight="1" x14ac:dyDescent="0.25">
      <c r="A187" s="75" t="s">
        <v>699</v>
      </c>
      <c r="B187" s="28" t="s">
        <v>14</v>
      </c>
      <c r="C187" s="42" t="s">
        <v>30</v>
      </c>
      <c r="D187" s="223" t="s">
        <v>176</v>
      </c>
      <c r="E187" s="224" t="s">
        <v>332</v>
      </c>
      <c r="F187" s="225" t="s">
        <v>333</v>
      </c>
      <c r="G187" s="28"/>
      <c r="H187" s="366">
        <f>SUM(H188)</f>
        <v>48000</v>
      </c>
      <c r="I187" s="366">
        <f t="shared" si="26"/>
        <v>0</v>
      </c>
      <c r="J187" s="366">
        <f t="shared" si="26"/>
        <v>0</v>
      </c>
    </row>
    <row r="188" spans="1:10" s="645" customFormat="1" ht="113.25" customHeight="1" x14ac:dyDescent="0.25">
      <c r="A188" s="76" t="s">
        <v>700</v>
      </c>
      <c r="B188" s="2" t="s">
        <v>14</v>
      </c>
      <c r="C188" s="8" t="s">
        <v>30</v>
      </c>
      <c r="D188" s="247" t="s">
        <v>177</v>
      </c>
      <c r="E188" s="248" t="s">
        <v>332</v>
      </c>
      <c r="F188" s="249" t="s">
        <v>333</v>
      </c>
      <c r="G188" s="2"/>
      <c r="H188" s="367">
        <f>SUM(H189)</f>
        <v>48000</v>
      </c>
      <c r="I188" s="367">
        <f t="shared" si="26"/>
        <v>0</v>
      </c>
      <c r="J188" s="367">
        <f t="shared" si="26"/>
        <v>0</v>
      </c>
    </row>
    <row r="189" spans="1:10" s="645" customFormat="1" ht="33" customHeight="1" x14ac:dyDescent="0.25">
      <c r="A189" s="76" t="s">
        <v>365</v>
      </c>
      <c r="B189" s="2" t="s">
        <v>14</v>
      </c>
      <c r="C189" s="8" t="s">
        <v>30</v>
      </c>
      <c r="D189" s="247" t="s">
        <v>177</v>
      </c>
      <c r="E189" s="248" t="s">
        <v>9</v>
      </c>
      <c r="F189" s="249" t="s">
        <v>333</v>
      </c>
      <c r="G189" s="2"/>
      <c r="H189" s="367">
        <f>SUM(H190)</f>
        <v>48000</v>
      </c>
      <c r="I189" s="367">
        <f t="shared" si="26"/>
        <v>0</v>
      </c>
      <c r="J189" s="367">
        <f t="shared" si="26"/>
        <v>0</v>
      </c>
    </row>
    <row r="190" spans="1:10" s="645" customFormat="1" ht="33" customHeight="1" x14ac:dyDescent="0.25">
      <c r="A190" s="3" t="s">
        <v>447</v>
      </c>
      <c r="B190" s="2" t="s">
        <v>14</v>
      </c>
      <c r="C190" s="8" t="s">
        <v>30</v>
      </c>
      <c r="D190" s="247" t="s">
        <v>177</v>
      </c>
      <c r="E190" s="248" t="s">
        <v>9</v>
      </c>
      <c r="F190" s="249" t="s">
        <v>445</v>
      </c>
      <c r="G190" s="2"/>
      <c r="H190" s="367">
        <f>SUM(H191)</f>
        <v>48000</v>
      </c>
      <c r="I190" s="367">
        <f t="shared" si="26"/>
        <v>0</v>
      </c>
      <c r="J190" s="367">
        <f t="shared" si="26"/>
        <v>0</v>
      </c>
    </row>
    <row r="191" spans="1:10" s="645" customFormat="1" ht="33" customHeight="1" x14ac:dyDescent="0.25">
      <c r="A191" s="500" t="s">
        <v>463</v>
      </c>
      <c r="B191" s="2" t="s">
        <v>14</v>
      </c>
      <c r="C191" s="8" t="s">
        <v>30</v>
      </c>
      <c r="D191" s="247" t="s">
        <v>177</v>
      </c>
      <c r="E191" s="248" t="s">
        <v>9</v>
      </c>
      <c r="F191" s="249" t="s">
        <v>445</v>
      </c>
      <c r="G191" s="2" t="s">
        <v>15</v>
      </c>
      <c r="H191" s="368">
        <f>SUM(прил4!I170)</f>
        <v>48000</v>
      </c>
      <c r="I191" s="368"/>
      <c r="J191" s="368"/>
    </row>
    <row r="192" spans="1:10" ht="33.75" customHeight="1" x14ac:dyDescent="0.25">
      <c r="A192" s="86" t="s">
        <v>585</v>
      </c>
      <c r="B192" s="23" t="s">
        <v>14</v>
      </c>
      <c r="C192" s="55" t="s">
        <v>52</v>
      </c>
      <c r="D192" s="244"/>
      <c r="E192" s="245"/>
      <c r="F192" s="246"/>
      <c r="G192" s="22"/>
      <c r="H192" s="372">
        <f>SUM(H193)</f>
        <v>8965972</v>
      </c>
      <c r="I192" s="372">
        <f>SUM(I193)</f>
        <v>2899667</v>
      </c>
      <c r="J192" s="372">
        <f>SUM(J193)</f>
        <v>2899667</v>
      </c>
    </row>
    <row r="193" spans="1:10" ht="65.25" customHeight="1" x14ac:dyDescent="0.25">
      <c r="A193" s="75" t="s">
        <v>699</v>
      </c>
      <c r="B193" s="28" t="s">
        <v>14</v>
      </c>
      <c r="C193" s="42" t="s">
        <v>52</v>
      </c>
      <c r="D193" s="223" t="s">
        <v>176</v>
      </c>
      <c r="E193" s="224" t="s">
        <v>332</v>
      </c>
      <c r="F193" s="225" t="s">
        <v>333</v>
      </c>
      <c r="G193" s="28"/>
      <c r="H193" s="366">
        <f>SUM(H194+H205)</f>
        <v>8965972</v>
      </c>
      <c r="I193" s="366">
        <f>SUM(I194+I205)</f>
        <v>2899667</v>
      </c>
      <c r="J193" s="366">
        <f>SUM(J194+J205)</f>
        <v>2899667</v>
      </c>
    </row>
    <row r="194" spans="1:10" ht="95.25" customHeight="1" x14ac:dyDescent="0.25">
      <c r="A194" s="76" t="s">
        <v>750</v>
      </c>
      <c r="B194" s="2" t="s">
        <v>14</v>
      </c>
      <c r="C194" s="8" t="s">
        <v>52</v>
      </c>
      <c r="D194" s="247" t="s">
        <v>177</v>
      </c>
      <c r="E194" s="248" t="s">
        <v>332</v>
      </c>
      <c r="F194" s="249" t="s">
        <v>333</v>
      </c>
      <c r="G194" s="2"/>
      <c r="H194" s="367">
        <f>SUM(H195)</f>
        <v>8965972</v>
      </c>
      <c r="I194" s="367">
        <f>SUM(I195)</f>
        <v>2899667</v>
      </c>
      <c r="J194" s="367">
        <f>SUM(J195)</f>
        <v>2899667</v>
      </c>
    </row>
    <row r="195" spans="1:10" ht="34.5" customHeight="1" x14ac:dyDescent="0.25">
      <c r="A195" s="76" t="s">
        <v>365</v>
      </c>
      <c r="B195" s="2" t="s">
        <v>14</v>
      </c>
      <c r="C195" s="8" t="s">
        <v>52</v>
      </c>
      <c r="D195" s="247" t="s">
        <v>177</v>
      </c>
      <c r="E195" s="248" t="s">
        <v>9</v>
      </c>
      <c r="F195" s="249" t="s">
        <v>333</v>
      </c>
      <c r="G195" s="2"/>
      <c r="H195" s="367">
        <f>SUM(H199+H203+H196)</f>
        <v>8965972</v>
      </c>
      <c r="I195" s="367">
        <f>SUM(I199+I203)</f>
        <v>2899667</v>
      </c>
      <c r="J195" s="367">
        <f>SUM(J199+J203)</f>
        <v>2899667</v>
      </c>
    </row>
    <row r="196" spans="1:10" s="641" customFormat="1" ht="66" customHeight="1" x14ac:dyDescent="0.25">
      <c r="A196" s="609" t="s">
        <v>844</v>
      </c>
      <c r="B196" s="2" t="s">
        <v>14</v>
      </c>
      <c r="C196" s="8" t="s">
        <v>52</v>
      </c>
      <c r="D196" s="247" t="s">
        <v>177</v>
      </c>
      <c r="E196" s="248" t="s">
        <v>9</v>
      </c>
      <c r="F196" s="249" t="s">
        <v>845</v>
      </c>
      <c r="G196" s="2"/>
      <c r="H196" s="367">
        <f>SUM(H197:H198)</f>
        <v>5742770</v>
      </c>
      <c r="I196" s="367">
        <f t="shared" ref="I196:J196" si="27">SUM(I197:I198)</f>
        <v>0</v>
      </c>
      <c r="J196" s="367">
        <f t="shared" si="27"/>
        <v>0</v>
      </c>
    </row>
    <row r="197" spans="1:10" s="641" customFormat="1" ht="34.5" customHeight="1" x14ac:dyDescent="0.25">
      <c r="A197" s="498" t="s">
        <v>463</v>
      </c>
      <c r="B197" s="2" t="s">
        <v>14</v>
      </c>
      <c r="C197" s="8" t="s">
        <v>52</v>
      </c>
      <c r="D197" s="247" t="s">
        <v>177</v>
      </c>
      <c r="E197" s="248" t="s">
        <v>9</v>
      </c>
      <c r="F197" s="249" t="s">
        <v>845</v>
      </c>
      <c r="G197" s="2" t="s">
        <v>15</v>
      </c>
      <c r="H197" s="369">
        <f>SUM(прил4!I476)</f>
        <v>3378100</v>
      </c>
      <c r="I197" s="369"/>
      <c r="J197" s="369"/>
    </row>
    <row r="198" spans="1:10" s="641" customFormat="1" ht="34.5" customHeight="1" x14ac:dyDescent="0.25">
      <c r="A198" s="76" t="s">
        <v>655</v>
      </c>
      <c r="B198" s="2" t="s">
        <v>14</v>
      </c>
      <c r="C198" s="8" t="s">
        <v>52</v>
      </c>
      <c r="D198" s="247" t="s">
        <v>177</v>
      </c>
      <c r="E198" s="248" t="s">
        <v>9</v>
      </c>
      <c r="F198" s="249" t="s">
        <v>845</v>
      </c>
      <c r="G198" s="2" t="s">
        <v>656</v>
      </c>
      <c r="H198" s="369">
        <f>SUM(прил4!I477)</f>
        <v>2364670</v>
      </c>
      <c r="I198" s="369"/>
      <c r="J198" s="369"/>
    </row>
    <row r="199" spans="1:10" ht="33" customHeight="1" x14ac:dyDescent="0.25">
      <c r="A199" s="3" t="s">
        <v>75</v>
      </c>
      <c r="B199" s="2" t="s">
        <v>14</v>
      </c>
      <c r="C199" s="8" t="s">
        <v>52</v>
      </c>
      <c r="D199" s="247" t="s">
        <v>177</v>
      </c>
      <c r="E199" s="248" t="s">
        <v>9</v>
      </c>
      <c r="F199" s="249" t="s">
        <v>364</v>
      </c>
      <c r="G199" s="2"/>
      <c r="H199" s="367">
        <f>SUM(H200:H202)</f>
        <v>3223202</v>
      </c>
      <c r="I199" s="367">
        <f>SUM(I200:I202)</f>
        <v>2899667</v>
      </c>
      <c r="J199" s="367">
        <f>SUM(J200:J202)</f>
        <v>2899667</v>
      </c>
    </row>
    <row r="200" spans="1:10" ht="46.5" customHeight="1" x14ac:dyDescent="0.25">
      <c r="A200" s="84" t="s">
        <v>67</v>
      </c>
      <c r="B200" s="2" t="s">
        <v>14</v>
      </c>
      <c r="C200" s="8" t="s">
        <v>52</v>
      </c>
      <c r="D200" s="247" t="s">
        <v>177</v>
      </c>
      <c r="E200" s="248" t="s">
        <v>9</v>
      </c>
      <c r="F200" s="249" t="s">
        <v>364</v>
      </c>
      <c r="G200" s="2" t="s">
        <v>12</v>
      </c>
      <c r="H200" s="368">
        <f>SUM(прил4!I176)</f>
        <v>3167672</v>
      </c>
      <c r="I200" s="368">
        <f>SUM(прил4!J176)</f>
        <v>2853037</v>
      </c>
      <c r="J200" s="368">
        <f>SUM(прил4!K176)</f>
        <v>2853037</v>
      </c>
    </row>
    <row r="201" spans="1:10" ht="31.5" customHeight="1" x14ac:dyDescent="0.25">
      <c r="A201" s="89" t="s">
        <v>463</v>
      </c>
      <c r="B201" s="2" t="s">
        <v>14</v>
      </c>
      <c r="C201" s="8" t="s">
        <v>52</v>
      </c>
      <c r="D201" s="247" t="s">
        <v>177</v>
      </c>
      <c r="E201" s="248" t="s">
        <v>9</v>
      </c>
      <c r="F201" s="249" t="s">
        <v>364</v>
      </c>
      <c r="G201" s="2" t="s">
        <v>15</v>
      </c>
      <c r="H201" s="368">
        <f>SUM(прил4!I177)</f>
        <v>54900</v>
      </c>
      <c r="I201" s="368">
        <f>SUM(прил4!J177)</f>
        <v>46000</v>
      </c>
      <c r="J201" s="368">
        <f>SUM(прил4!K177)</f>
        <v>46000</v>
      </c>
    </row>
    <row r="202" spans="1:10" ht="17.25" customHeight="1" x14ac:dyDescent="0.25">
      <c r="A202" s="3" t="s">
        <v>17</v>
      </c>
      <c r="B202" s="2" t="s">
        <v>14</v>
      </c>
      <c r="C202" s="8" t="s">
        <v>52</v>
      </c>
      <c r="D202" s="247" t="s">
        <v>177</v>
      </c>
      <c r="E202" s="248" t="s">
        <v>9</v>
      </c>
      <c r="F202" s="249" t="s">
        <v>364</v>
      </c>
      <c r="G202" s="2" t="s">
        <v>16</v>
      </c>
      <c r="H202" s="368">
        <f>SUM(прил4!I178)</f>
        <v>630</v>
      </c>
      <c r="I202" s="368">
        <f>SUM(прил4!J178)</f>
        <v>630</v>
      </c>
      <c r="J202" s="368">
        <f>SUM(прил4!K178)</f>
        <v>630</v>
      </c>
    </row>
    <row r="203" spans="1:10" s="526" customFormat="1" ht="34.5" hidden="1" customHeight="1" x14ac:dyDescent="0.25">
      <c r="A203" s="101" t="s">
        <v>447</v>
      </c>
      <c r="B203" s="2" t="s">
        <v>14</v>
      </c>
      <c r="C203" s="8" t="s">
        <v>52</v>
      </c>
      <c r="D203" s="247" t="s">
        <v>177</v>
      </c>
      <c r="E203" s="248" t="s">
        <v>9</v>
      </c>
      <c r="F203" s="249" t="s">
        <v>445</v>
      </c>
      <c r="G203" s="2"/>
      <c r="H203" s="367">
        <f>SUM(H204)</f>
        <v>0</v>
      </c>
      <c r="I203" s="367">
        <f>SUM(I204)</f>
        <v>0</v>
      </c>
      <c r="J203" s="367">
        <f>SUM(J204)</f>
        <v>0</v>
      </c>
    </row>
    <row r="204" spans="1:10" s="526" customFormat="1" ht="31.5" hidden="1" x14ac:dyDescent="0.25">
      <c r="A204" s="89" t="s">
        <v>463</v>
      </c>
      <c r="B204" s="2" t="s">
        <v>14</v>
      </c>
      <c r="C204" s="8" t="s">
        <v>52</v>
      </c>
      <c r="D204" s="247" t="s">
        <v>177</v>
      </c>
      <c r="E204" s="248" t="s">
        <v>9</v>
      </c>
      <c r="F204" s="249" t="s">
        <v>445</v>
      </c>
      <c r="G204" s="2" t="s">
        <v>15</v>
      </c>
      <c r="H204" s="368">
        <f>SUM(прил4!I180)</f>
        <v>0</v>
      </c>
      <c r="I204" s="368">
        <f>SUM(прил4!J180)</f>
        <v>0</v>
      </c>
      <c r="J204" s="368">
        <f>SUM(прил4!K180)</f>
        <v>0</v>
      </c>
    </row>
    <row r="205" spans="1:10" ht="112.5" hidden="1" customHeight="1" x14ac:dyDescent="0.25">
      <c r="A205" s="54" t="s">
        <v>751</v>
      </c>
      <c r="B205" s="2" t="s">
        <v>14</v>
      </c>
      <c r="C205" s="8" t="s">
        <v>52</v>
      </c>
      <c r="D205" s="226" t="s">
        <v>444</v>
      </c>
      <c r="E205" s="227" t="s">
        <v>332</v>
      </c>
      <c r="F205" s="228" t="s">
        <v>333</v>
      </c>
      <c r="G205" s="2"/>
      <c r="H205" s="367">
        <f>SUM(H206)</f>
        <v>0</v>
      </c>
      <c r="I205" s="367">
        <f t="shared" ref="I205:J207" si="28">SUM(I206)</f>
        <v>0</v>
      </c>
      <c r="J205" s="367">
        <f t="shared" si="28"/>
        <v>0</v>
      </c>
    </row>
    <row r="206" spans="1:10" ht="46.5" hidden="1" customHeight="1" x14ac:dyDescent="0.25">
      <c r="A206" s="101" t="s">
        <v>446</v>
      </c>
      <c r="B206" s="2" t="s">
        <v>14</v>
      </c>
      <c r="C206" s="8" t="s">
        <v>52</v>
      </c>
      <c r="D206" s="226" t="s">
        <v>444</v>
      </c>
      <c r="E206" s="227" t="s">
        <v>9</v>
      </c>
      <c r="F206" s="228" t="s">
        <v>333</v>
      </c>
      <c r="G206" s="2"/>
      <c r="H206" s="367">
        <f>SUM(H207)</f>
        <v>0</v>
      </c>
      <c r="I206" s="367">
        <f t="shared" si="28"/>
        <v>0</v>
      </c>
      <c r="J206" s="367">
        <f t="shared" si="28"/>
        <v>0</v>
      </c>
    </row>
    <row r="207" spans="1:10" ht="36.75" hidden="1" customHeight="1" x14ac:dyDescent="0.25">
      <c r="A207" s="101" t="s">
        <v>447</v>
      </c>
      <c r="B207" s="2" t="s">
        <v>14</v>
      </c>
      <c r="C207" s="8" t="s">
        <v>52</v>
      </c>
      <c r="D207" s="226" t="s">
        <v>444</v>
      </c>
      <c r="E207" s="227" t="s">
        <v>9</v>
      </c>
      <c r="F207" s="234" t="s">
        <v>445</v>
      </c>
      <c r="G207" s="2"/>
      <c r="H207" s="367">
        <f>SUM(H208)</f>
        <v>0</v>
      </c>
      <c r="I207" s="367">
        <f t="shared" si="28"/>
        <v>0</v>
      </c>
      <c r="J207" s="367">
        <f t="shared" si="28"/>
        <v>0</v>
      </c>
    </row>
    <row r="208" spans="1:10" ht="32.25" hidden="1" customHeight="1" x14ac:dyDescent="0.25">
      <c r="A208" s="89" t="s">
        <v>463</v>
      </c>
      <c r="B208" s="2" t="s">
        <v>14</v>
      </c>
      <c r="C208" s="8" t="s">
        <v>52</v>
      </c>
      <c r="D208" s="226" t="s">
        <v>444</v>
      </c>
      <c r="E208" s="227" t="s">
        <v>9</v>
      </c>
      <c r="F208" s="234" t="s">
        <v>445</v>
      </c>
      <c r="G208" s="2" t="s">
        <v>15</v>
      </c>
      <c r="H208" s="368">
        <f>SUM(прил4!I184)</f>
        <v>0</v>
      </c>
      <c r="I208" s="368">
        <f>SUM(прил4!J184)</f>
        <v>0</v>
      </c>
      <c r="J208" s="368">
        <f>SUM(прил4!K184)</f>
        <v>0</v>
      </c>
    </row>
    <row r="209" spans="1:10" s="572" customFormat="1" ht="30.75" customHeight="1" x14ac:dyDescent="0.25">
      <c r="A209" s="86" t="s">
        <v>701</v>
      </c>
      <c r="B209" s="23" t="s">
        <v>14</v>
      </c>
      <c r="C209" s="55" t="s">
        <v>612</v>
      </c>
      <c r="D209" s="244"/>
      <c r="E209" s="245"/>
      <c r="F209" s="246"/>
      <c r="G209" s="23"/>
      <c r="H209" s="372">
        <f>SUM(H210)</f>
        <v>10000</v>
      </c>
      <c r="I209" s="372">
        <f t="shared" ref="I209:J213" si="29">SUM(I210)</f>
        <v>10000</v>
      </c>
      <c r="J209" s="372">
        <f t="shared" si="29"/>
        <v>10000</v>
      </c>
    </row>
    <row r="210" spans="1:10" s="572" customFormat="1" ht="63" x14ac:dyDescent="0.25">
      <c r="A210" s="75" t="s">
        <v>699</v>
      </c>
      <c r="B210" s="28" t="s">
        <v>14</v>
      </c>
      <c r="C210" s="42" t="s">
        <v>612</v>
      </c>
      <c r="D210" s="223" t="s">
        <v>176</v>
      </c>
      <c r="E210" s="224" t="s">
        <v>332</v>
      </c>
      <c r="F210" s="225" t="s">
        <v>333</v>
      </c>
      <c r="G210" s="28"/>
      <c r="H210" s="366">
        <f>SUM(H211)</f>
        <v>10000</v>
      </c>
      <c r="I210" s="366">
        <f t="shared" si="29"/>
        <v>10000</v>
      </c>
      <c r="J210" s="366">
        <f t="shared" si="29"/>
        <v>10000</v>
      </c>
    </row>
    <row r="211" spans="1:10" s="572" customFormat="1" ht="94.5" x14ac:dyDescent="0.25">
      <c r="A211" s="76" t="s">
        <v>702</v>
      </c>
      <c r="B211" s="2" t="s">
        <v>14</v>
      </c>
      <c r="C211" s="8" t="s">
        <v>612</v>
      </c>
      <c r="D211" s="247" t="s">
        <v>704</v>
      </c>
      <c r="E211" s="248" t="s">
        <v>332</v>
      </c>
      <c r="F211" s="249" t="s">
        <v>333</v>
      </c>
      <c r="G211" s="2"/>
      <c r="H211" s="367">
        <f>SUM(H212)</f>
        <v>10000</v>
      </c>
      <c r="I211" s="367">
        <f t="shared" si="29"/>
        <v>10000</v>
      </c>
      <c r="J211" s="367">
        <f t="shared" si="29"/>
        <v>10000</v>
      </c>
    </row>
    <row r="212" spans="1:10" s="572" customFormat="1" ht="65.25" customHeight="1" x14ac:dyDescent="0.25">
      <c r="A212" s="76" t="s">
        <v>703</v>
      </c>
      <c r="B212" s="2" t="s">
        <v>14</v>
      </c>
      <c r="C212" s="8" t="s">
        <v>612</v>
      </c>
      <c r="D212" s="247" t="s">
        <v>704</v>
      </c>
      <c r="E212" s="248" t="s">
        <v>9</v>
      </c>
      <c r="F212" s="249" t="s">
        <v>333</v>
      </c>
      <c r="G212" s="2"/>
      <c r="H212" s="367">
        <f>SUM(H213)</f>
        <v>10000</v>
      </c>
      <c r="I212" s="367">
        <f t="shared" si="29"/>
        <v>10000</v>
      </c>
      <c r="J212" s="367">
        <f t="shared" si="29"/>
        <v>10000</v>
      </c>
    </row>
    <row r="213" spans="1:10" s="572" customFormat="1" ht="31.5" x14ac:dyDescent="0.25">
      <c r="A213" s="3" t="s">
        <v>128</v>
      </c>
      <c r="B213" s="2" t="s">
        <v>14</v>
      </c>
      <c r="C213" s="8" t="s">
        <v>612</v>
      </c>
      <c r="D213" s="247" t="s">
        <v>704</v>
      </c>
      <c r="E213" s="248" t="s">
        <v>9</v>
      </c>
      <c r="F213" s="249" t="s">
        <v>399</v>
      </c>
      <c r="G213" s="2"/>
      <c r="H213" s="367">
        <f>SUM(H214)</f>
        <v>10000</v>
      </c>
      <c r="I213" s="367">
        <f t="shared" si="29"/>
        <v>10000</v>
      </c>
      <c r="J213" s="367">
        <f t="shared" si="29"/>
        <v>10000</v>
      </c>
    </row>
    <row r="214" spans="1:10" s="572" customFormat="1" ht="31.5" x14ac:dyDescent="0.25">
      <c r="A214" s="500" t="s">
        <v>463</v>
      </c>
      <c r="B214" s="2" t="s">
        <v>14</v>
      </c>
      <c r="C214" s="8" t="s">
        <v>612</v>
      </c>
      <c r="D214" s="247" t="s">
        <v>704</v>
      </c>
      <c r="E214" s="248" t="s">
        <v>9</v>
      </c>
      <c r="F214" s="249" t="s">
        <v>399</v>
      </c>
      <c r="G214" s="2" t="s">
        <v>15</v>
      </c>
      <c r="H214" s="368">
        <f>SUM(прил4!I190)</f>
        <v>10000</v>
      </c>
      <c r="I214" s="368">
        <f>SUM(прил4!J190)</f>
        <v>10000</v>
      </c>
      <c r="J214" s="368">
        <f>SUM(прил4!K190)</f>
        <v>10000</v>
      </c>
    </row>
    <row r="215" spans="1:10" ht="15.75" x14ac:dyDescent="0.25">
      <c r="A215" s="74" t="s">
        <v>23</v>
      </c>
      <c r="B215" s="16" t="s">
        <v>18</v>
      </c>
      <c r="C215" s="39"/>
      <c r="D215" s="241"/>
      <c r="E215" s="242"/>
      <c r="F215" s="243"/>
      <c r="G215" s="15"/>
      <c r="H215" s="410">
        <f>SUM(H216+H222+H233)</f>
        <v>12158578</v>
      </c>
      <c r="I215" s="410">
        <f>SUM(I216+I222+I233)</f>
        <v>11556397</v>
      </c>
      <c r="J215" s="410">
        <f>SUM(J216+J222+J233)</f>
        <v>14733721</v>
      </c>
    </row>
    <row r="216" spans="1:10" ht="15.75" x14ac:dyDescent="0.25">
      <c r="A216" s="86" t="s">
        <v>211</v>
      </c>
      <c r="B216" s="23" t="s">
        <v>18</v>
      </c>
      <c r="C216" s="55" t="s">
        <v>33</v>
      </c>
      <c r="D216" s="244"/>
      <c r="E216" s="245"/>
      <c r="F216" s="246"/>
      <c r="G216" s="22"/>
      <c r="H216" s="372">
        <f>SUM(H217)</f>
        <v>760000</v>
      </c>
      <c r="I216" s="372">
        <f t="shared" ref="I216:J220" si="30">SUM(I217)</f>
        <v>738435</v>
      </c>
      <c r="J216" s="372">
        <f t="shared" si="30"/>
        <v>550066</v>
      </c>
    </row>
    <row r="217" spans="1:10" ht="47.25" x14ac:dyDescent="0.25">
      <c r="A217" s="75" t="s">
        <v>113</v>
      </c>
      <c r="B217" s="28" t="s">
        <v>18</v>
      </c>
      <c r="C217" s="30" t="s">
        <v>33</v>
      </c>
      <c r="D217" s="217" t="s">
        <v>366</v>
      </c>
      <c r="E217" s="218" t="s">
        <v>332</v>
      </c>
      <c r="F217" s="219" t="s">
        <v>333</v>
      </c>
      <c r="G217" s="28"/>
      <c r="H217" s="366">
        <f>SUM(H218)</f>
        <v>760000</v>
      </c>
      <c r="I217" s="366">
        <f t="shared" si="30"/>
        <v>738435</v>
      </c>
      <c r="J217" s="366">
        <f t="shared" si="30"/>
        <v>550066</v>
      </c>
    </row>
    <row r="218" spans="1:10" ht="68.25" customHeight="1" x14ac:dyDescent="0.25">
      <c r="A218" s="76" t="s">
        <v>149</v>
      </c>
      <c r="B218" s="44" t="s">
        <v>18</v>
      </c>
      <c r="C218" s="53" t="s">
        <v>33</v>
      </c>
      <c r="D218" s="220" t="s">
        <v>184</v>
      </c>
      <c r="E218" s="221" t="s">
        <v>332</v>
      </c>
      <c r="F218" s="222" t="s">
        <v>333</v>
      </c>
      <c r="G218" s="44"/>
      <c r="H218" s="367">
        <f>SUM(H219)</f>
        <v>760000</v>
      </c>
      <c r="I218" s="367">
        <f t="shared" si="30"/>
        <v>738435</v>
      </c>
      <c r="J218" s="367">
        <f t="shared" si="30"/>
        <v>550066</v>
      </c>
    </row>
    <row r="219" spans="1:10" ht="33" customHeight="1" x14ac:dyDescent="0.25">
      <c r="A219" s="76" t="s">
        <v>367</v>
      </c>
      <c r="B219" s="44" t="s">
        <v>18</v>
      </c>
      <c r="C219" s="53" t="s">
        <v>33</v>
      </c>
      <c r="D219" s="220" t="s">
        <v>184</v>
      </c>
      <c r="E219" s="221" t="s">
        <v>9</v>
      </c>
      <c r="F219" s="222" t="s">
        <v>333</v>
      </c>
      <c r="G219" s="44"/>
      <c r="H219" s="367">
        <f>SUM(H220)</f>
        <v>760000</v>
      </c>
      <c r="I219" s="367">
        <f t="shared" si="30"/>
        <v>738435</v>
      </c>
      <c r="J219" s="367">
        <f t="shared" si="30"/>
        <v>550066</v>
      </c>
    </row>
    <row r="220" spans="1:10" ht="15.75" customHeight="1" x14ac:dyDescent="0.25">
      <c r="A220" s="76" t="s">
        <v>150</v>
      </c>
      <c r="B220" s="44" t="s">
        <v>18</v>
      </c>
      <c r="C220" s="53" t="s">
        <v>33</v>
      </c>
      <c r="D220" s="220" t="s">
        <v>184</v>
      </c>
      <c r="E220" s="221" t="s">
        <v>9</v>
      </c>
      <c r="F220" s="222" t="s">
        <v>368</v>
      </c>
      <c r="G220" s="44"/>
      <c r="H220" s="367">
        <f>SUM(H221)</f>
        <v>760000</v>
      </c>
      <c r="I220" s="367">
        <f t="shared" si="30"/>
        <v>738435</v>
      </c>
      <c r="J220" s="367">
        <f t="shared" si="30"/>
        <v>550066</v>
      </c>
    </row>
    <row r="221" spans="1:10" ht="31.5" x14ac:dyDescent="0.25">
      <c r="A221" s="89" t="s">
        <v>463</v>
      </c>
      <c r="B221" s="44" t="s">
        <v>18</v>
      </c>
      <c r="C221" s="53" t="s">
        <v>33</v>
      </c>
      <c r="D221" s="220" t="s">
        <v>184</v>
      </c>
      <c r="E221" s="221" t="s">
        <v>9</v>
      </c>
      <c r="F221" s="222" t="s">
        <v>368</v>
      </c>
      <c r="G221" s="2" t="s">
        <v>15</v>
      </c>
      <c r="H221" s="369">
        <f>SUM(прил4!I197)</f>
        <v>760000</v>
      </c>
      <c r="I221" s="369">
        <f>SUM(прил4!J197)</f>
        <v>738435</v>
      </c>
      <c r="J221" s="369">
        <f>SUM(прил4!K197)</f>
        <v>550066</v>
      </c>
    </row>
    <row r="222" spans="1:10" ht="15.75" x14ac:dyDescent="0.25">
      <c r="A222" s="86" t="s">
        <v>112</v>
      </c>
      <c r="B222" s="23" t="s">
        <v>18</v>
      </c>
      <c r="C222" s="40" t="s">
        <v>30</v>
      </c>
      <c r="D222" s="235"/>
      <c r="E222" s="236"/>
      <c r="F222" s="237"/>
      <c r="G222" s="22"/>
      <c r="H222" s="372">
        <f>SUM(H223)</f>
        <v>11264578</v>
      </c>
      <c r="I222" s="372">
        <f>SUM(I223)</f>
        <v>10667562</v>
      </c>
      <c r="J222" s="372">
        <f>SUM(J223)</f>
        <v>14003655</v>
      </c>
    </row>
    <row r="223" spans="1:10" ht="47.25" x14ac:dyDescent="0.25">
      <c r="A223" s="75" t="s">
        <v>113</v>
      </c>
      <c r="B223" s="28" t="s">
        <v>18</v>
      </c>
      <c r="C223" s="30" t="s">
        <v>30</v>
      </c>
      <c r="D223" s="217" t="s">
        <v>366</v>
      </c>
      <c r="E223" s="218" t="s">
        <v>332</v>
      </c>
      <c r="F223" s="219" t="s">
        <v>333</v>
      </c>
      <c r="G223" s="28"/>
      <c r="H223" s="366">
        <f>SUM(H224+H229)</f>
        <v>11264578</v>
      </c>
      <c r="I223" s="366">
        <f>SUM(I224+I229)</f>
        <v>10667562</v>
      </c>
      <c r="J223" s="366">
        <f>SUM(J224+J229)</f>
        <v>14003655</v>
      </c>
    </row>
    <row r="224" spans="1:10" ht="65.25" customHeight="1" x14ac:dyDescent="0.25">
      <c r="A224" s="76" t="s">
        <v>114</v>
      </c>
      <c r="B224" s="44" t="s">
        <v>18</v>
      </c>
      <c r="C224" s="53" t="s">
        <v>30</v>
      </c>
      <c r="D224" s="220" t="s">
        <v>179</v>
      </c>
      <c r="E224" s="221" t="s">
        <v>332</v>
      </c>
      <c r="F224" s="222" t="s">
        <v>333</v>
      </c>
      <c r="G224" s="44"/>
      <c r="H224" s="367">
        <f>SUM(H225)</f>
        <v>11213698</v>
      </c>
      <c r="I224" s="367">
        <f>SUM(I225)</f>
        <v>10616682</v>
      </c>
      <c r="J224" s="367">
        <f>SUM(J225)</f>
        <v>13952775</v>
      </c>
    </row>
    <row r="225" spans="1:10" ht="47.25" customHeight="1" x14ac:dyDescent="0.25">
      <c r="A225" s="76" t="s">
        <v>369</v>
      </c>
      <c r="B225" s="44" t="s">
        <v>18</v>
      </c>
      <c r="C225" s="53" t="s">
        <v>30</v>
      </c>
      <c r="D225" s="220" t="s">
        <v>179</v>
      </c>
      <c r="E225" s="221" t="s">
        <v>9</v>
      </c>
      <c r="F225" s="222" t="s">
        <v>333</v>
      </c>
      <c r="G225" s="44"/>
      <c r="H225" s="367">
        <f>SUM(H226)</f>
        <v>11213698</v>
      </c>
      <c r="I225" s="367">
        <f t="shared" ref="I225:J225" si="31">SUM(I226)</f>
        <v>10616682</v>
      </c>
      <c r="J225" s="367">
        <f t="shared" si="31"/>
        <v>13952775</v>
      </c>
    </row>
    <row r="226" spans="1:10" ht="31.5" x14ac:dyDescent="0.25">
      <c r="A226" s="76" t="s">
        <v>765</v>
      </c>
      <c r="B226" s="44" t="s">
        <v>18</v>
      </c>
      <c r="C226" s="53" t="s">
        <v>30</v>
      </c>
      <c r="D226" s="220" t="s">
        <v>179</v>
      </c>
      <c r="E226" s="221" t="s">
        <v>9</v>
      </c>
      <c r="F226" s="222" t="s">
        <v>823</v>
      </c>
      <c r="G226" s="44"/>
      <c r="H226" s="367">
        <f>SUM(H227:H228)</f>
        <v>11213698</v>
      </c>
      <c r="I226" s="367">
        <f t="shared" ref="I226:J226" si="32">SUM(I227:I228)</f>
        <v>10616682</v>
      </c>
      <c r="J226" s="367">
        <f t="shared" si="32"/>
        <v>13952775</v>
      </c>
    </row>
    <row r="227" spans="1:10" s="634" customFormat="1" ht="31.5" x14ac:dyDescent="0.25">
      <c r="A227" s="89" t="s">
        <v>463</v>
      </c>
      <c r="B227" s="44" t="s">
        <v>18</v>
      </c>
      <c r="C227" s="53" t="s">
        <v>30</v>
      </c>
      <c r="D227" s="220" t="s">
        <v>179</v>
      </c>
      <c r="E227" s="221" t="s">
        <v>9</v>
      </c>
      <c r="F227" s="222" t="s">
        <v>823</v>
      </c>
      <c r="G227" s="44" t="s">
        <v>15</v>
      </c>
      <c r="H227" s="369">
        <f>SUM(прил4!I203)</f>
        <v>5713698</v>
      </c>
      <c r="I227" s="369">
        <f>SUM(прил4!J203)</f>
        <v>10616682</v>
      </c>
      <c r="J227" s="369">
        <f>SUM(прил4!K203)</f>
        <v>13952775</v>
      </c>
    </row>
    <row r="228" spans="1:10" ht="18" customHeight="1" x14ac:dyDescent="0.25">
      <c r="A228" s="76" t="s">
        <v>19</v>
      </c>
      <c r="B228" s="44" t="s">
        <v>18</v>
      </c>
      <c r="C228" s="53" t="s">
        <v>30</v>
      </c>
      <c r="D228" s="220" t="s">
        <v>179</v>
      </c>
      <c r="E228" s="221" t="s">
        <v>9</v>
      </c>
      <c r="F228" s="222" t="s">
        <v>823</v>
      </c>
      <c r="G228" s="44" t="s">
        <v>58</v>
      </c>
      <c r="H228" s="369">
        <f>SUM(прил4!I204)</f>
        <v>5500000</v>
      </c>
      <c r="I228" s="369">
        <f>SUM(прил4!J204)</f>
        <v>0</v>
      </c>
      <c r="J228" s="369">
        <f>SUM(прил4!K204)</f>
        <v>0</v>
      </c>
    </row>
    <row r="229" spans="1:10" ht="78.75" x14ac:dyDescent="0.25">
      <c r="A229" s="76" t="s">
        <v>210</v>
      </c>
      <c r="B229" s="44" t="s">
        <v>18</v>
      </c>
      <c r="C229" s="118" t="s">
        <v>30</v>
      </c>
      <c r="D229" s="220" t="s">
        <v>208</v>
      </c>
      <c r="E229" s="221" t="s">
        <v>332</v>
      </c>
      <c r="F229" s="222" t="s">
        <v>333</v>
      </c>
      <c r="G229" s="44"/>
      <c r="H229" s="367">
        <f>SUM(H230)</f>
        <v>50880</v>
      </c>
      <c r="I229" s="367">
        <f t="shared" ref="I229:J231" si="33">SUM(I230)</f>
        <v>50880</v>
      </c>
      <c r="J229" s="367">
        <f t="shared" si="33"/>
        <v>50880</v>
      </c>
    </row>
    <row r="230" spans="1:10" ht="34.5" customHeight="1" x14ac:dyDescent="0.25">
      <c r="A230" s="76" t="s">
        <v>371</v>
      </c>
      <c r="B230" s="44" t="s">
        <v>18</v>
      </c>
      <c r="C230" s="118" t="s">
        <v>30</v>
      </c>
      <c r="D230" s="220" t="s">
        <v>208</v>
      </c>
      <c r="E230" s="221" t="s">
        <v>9</v>
      </c>
      <c r="F230" s="222" t="s">
        <v>333</v>
      </c>
      <c r="G230" s="44"/>
      <c r="H230" s="367">
        <f>SUM(H231)</f>
        <v>50880</v>
      </c>
      <c r="I230" s="367">
        <f t="shared" si="33"/>
        <v>50880</v>
      </c>
      <c r="J230" s="367">
        <f t="shared" si="33"/>
        <v>50880</v>
      </c>
    </row>
    <row r="231" spans="1:10" ht="31.5" x14ac:dyDescent="0.25">
      <c r="A231" s="76" t="s">
        <v>209</v>
      </c>
      <c r="B231" s="44" t="s">
        <v>18</v>
      </c>
      <c r="C231" s="118" t="s">
        <v>30</v>
      </c>
      <c r="D231" s="220" t="s">
        <v>208</v>
      </c>
      <c r="E231" s="221" t="s">
        <v>9</v>
      </c>
      <c r="F231" s="222" t="s">
        <v>372</v>
      </c>
      <c r="G231" s="44"/>
      <c r="H231" s="367">
        <f>SUM(H232)</f>
        <v>50880</v>
      </c>
      <c r="I231" s="367">
        <f t="shared" si="33"/>
        <v>50880</v>
      </c>
      <c r="J231" s="367">
        <f t="shared" si="33"/>
        <v>50880</v>
      </c>
    </row>
    <row r="232" spans="1:10" ht="32.25" customHeight="1" x14ac:dyDescent="0.25">
      <c r="A232" s="89" t="s">
        <v>463</v>
      </c>
      <c r="B232" s="44" t="s">
        <v>18</v>
      </c>
      <c r="C232" s="118" t="s">
        <v>30</v>
      </c>
      <c r="D232" s="220" t="s">
        <v>208</v>
      </c>
      <c r="E232" s="221" t="s">
        <v>9</v>
      </c>
      <c r="F232" s="222" t="s">
        <v>372</v>
      </c>
      <c r="G232" s="44" t="s">
        <v>15</v>
      </c>
      <c r="H232" s="369">
        <f>SUM(прил4!I208)</f>
        <v>50880</v>
      </c>
      <c r="I232" s="369">
        <f>SUM(прил4!J208)</f>
        <v>50880</v>
      </c>
      <c r="J232" s="369">
        <f>SUM(прил4!K208)</f>
        <v>50880</v>
      </c>
    </row>
    <row r="233" spans="1:10" ht="15.75" x14ac:dyDescent="0.25">
      <c r="A233" s="86" t="s">
        <v>24</v>
      </c>
      <c r="B233" s="23" t="s">
        <v>18</v>
      </c>
      <c r="C233" s="40">
        <v>12</v>
      </c>
      <c r="D233" s="235"/>
      <c r="E233" s="236"/>
      <c r="F233" s="237"/>
      <c r="G233" s="22"/>
      <c r="H233" s="372">
        <f>SUM(H234,H239,H244,H253)</f>
        <v>134000</v>
      </c>
      <c r="I233" s="372">
        <f>SUM(I234,I239,I244,I253)</f>
        <v>150400</v>
      </c>
      <c r="J233" s="372">
        <f>SUM(J234,J239,J244,J253)</f>
        <v>180000</v>
      </c>
    </row>
    <row r="234" spans="1:10" ht="47.25" customHeight="1" x14ac:dyDescent="0.25">
      <c r="A234" s="27" t="s">
        <v>108</v>
      </c>
      <c r="B234" s="28" t="s">
        <v>18</v>
      </c>
      <c r="C234" s="30">
        <v>12</v>
      </c>
      <c r="D234" s="217" t="s">
        <v>357</v>
      </c>
      <c r="E234" s="218" t="s">
        <v>332</v>
      </c>
      <c r="F234" s="219" t="s">
        <v>333</v>
      </c>
      <c r="G234" s="28"/>
      <c r="H234" s="366">
        <f>SUM(H235)</f>
        <v>100000</v>
      </c>
      <c r="I234" s="366">
        <f t="shared" ref="I234:J237" si="34">SUM(I235)</f>
        <v>90000</v>
      </c>
      <c r="J234" s="366">
        <f t="shared" si="34"/>
        <v>90000</v>
      </c>
    </row>
    <row r="235" spans="1:10" ht="64.5" customHeight="1" x14ac:dyDescent="0.25">
      <c r="A235" s="54" t="s">
        <v>109</v>
      </c>
      <c r="B235" s="2" t="s">
        <v>18</v>
      </c>
      <c r="C235" s="323">
        <v>12</v>
      </c>
      <c r="D235" s="232" t="s">
        <v>169</v>
      </c>
      <c r="E235" s="233" t="s">
        <v>332</v>
      </c>
      <c r="F235" s="234" t="s">
        <v>333</v>
      </c>
      <c r="G235" s="2"/>
      <c r="H235" s="367">
        <f>SUM(H236)</f>
        <v>100000</v>
      </c>
      <c r="I235" s="367">
        <f t="shared" si="34"/>
        <v>90000</v>
      </c>
      <c r="J235" s="367">
        <f t="shared" si="34"/>
        <v>90000</v>
      </c>
    </row>
    <row r="236" spans="1:10" ht="48.75" customHeight="1" x14ac:dyDescent="0.25">
      <c r="A236" s="54" t="s">
        <v>358</v>
      </c>
      <c r="B236" s="2" t="s">
        <v>18</v>
      </c>
      <c r="C236" s="323">
        <v>12</v>
      </c>
      <c r="D236" s="232" t="s">
        <v>169</v>
      </c>
      <c r="E236" s="233" t="s">
        <v>9</v>
      </c>
      <c r="F236" s="234" t="s">
        <v>333</v>
      </c>
      <c r="G236" s="2"/>
      <c r="H236" s="367">
        <f>SUM(H237)</f>
        <v>100000</v>
      </c>
      <c r="I236" s="367">
        <f t="shared" si="34"/>
        <v>90000</v>
      </c>
      <c r="J236" s="367">
        <f t="shared" si="34"/>
        <v>90000</v>
      </c>
    </row>
    <row r="237" spans="1:10" ht="16.5" customHeight="1" x14ac:dyDescent="0.25">
      <c r="A237" s="84" t="s">
        <v>360</v>
      </c>
      <c r="B237" s="2" t="s">
        <v>18</v>
      </c>
      <c r="C237" s="323">
        <v>12</v>
      </c>
      <c r="D237" s="232" t="s">
        <v>169</v>
      </c>
      <c r="E237" s="233" t="s">
        <v>9</v>
      </c>
      <c r="F237" s="234" t="s">
        <v>359</v>
      </c>
      <c r="G237" s="2"/>
      <c r="H237" s="367">
        <f>SUM(H238)</f>
        <v>100000</v>
      </c>
      <c r="I237" s="367">
        <f t="shared" si="34"/>
        <v>90000</v>
      </c>
      <c r="J237" s="367">
        <f t="shared" si="34"/>
        <v>90000</v>
      </c>
    </row>
    <row r="238" spans="1:10" ht="30" customHeight="1" x14ac:dyDescent="0.25">
      <c r="A238" s="89" t="s">
        <v>463</v>
      </c>
      <c r="B238" s="2" t="s">
        <v>18</v>
      </c>
      <c r="C238" s="323">
        <v>12</v>
      </c>
      <c r="D238" s="232" t="s">
        <v>169</v>
      </c>
      <c r="E238" s="233" t="s">
        <v>9</v>
      </c>
      <c r="F238" s="234" t="s">
        <v>359</v>
      </c>
      <c r="G238" s="2" t="s">
        <v>15</v>
      </c>
      <c r="H238" s="368">
        <f>SUM(прил4!I214)</f>
        <v>100000</v>
      </c>
      <c r="I238" s="368">
        <f>SUM(прил4!J214)</f>
        <v>90000</v>
      </c>
      <c r="J238" s="368">
        <f>SUM(прил4!K214)</f>
        <v>90000</v>
      </c>
    </row>
    <row r="239" spans="1:10" ht="47.25" x14ac:dyDescent="0.25">
      <c r="A239" s="27" t="s">
        <v>117</v>
      </c>
      <c r="B239" s="28" t="s">
        <v>18</v>
      </c>
      <c r="C239" s="30">
        <v>12</v>
      </c>
      <c r="D239" s="217" t="s">
        <v>373</v>
      </c>
      <c r="E239" s="218" t="s">
        <v>332</v>
      </c>
      <c r="F239" s="219" t="s">
        <v>333</v>
      </c>
      <c r="G239" s="28"/>
      <c r="H239" s="366">
        <f>SUM(H240)</f>
        <v>24000</v>
      </c>
      <c r="I239" s="366">
        <f t="shared" ref="I239:J242" si="35">SUM(I240)</f>
        <v>50400</v>
      </c>
      <c r="J239" s="366">
        <f t="shared" si="35"/>
        <v>80000</v>
      </c>
    </row>
    <row r="240" spans="1:10" ht="63.75" customHeight="1" x14ac:dyDescent="0.25">
      <c r="A240" s="264" t="s">
        <v>118</v>
      </c>
      <c r="B240" s="5" t="s">
        <v>18</v>
      </c>
      <c r="C240" s="334">
        <v>12</v>
      </c>
      <c r="D240" s="232" t="s">
        <v>180</v>
      </c>
      <c r="E240" s="233" t="s">
        <v>332</v>
      </c>
      <c r="F240" s="234" t="s">
        <v>333</v>
      </c>
      <c r="G240" s="2"/>
      <c r="H240" s="367">
        <f>SUM(H241)</f>
        <v>24000</v>
      </c>
      <c r="I240" s="367">
        <f t="shared" si="35"/>
        <v>50400</v>
      </c>
      <c r="J240" s="367">
        <f t="shared" si="35"/>
        <v>80000</v>
      </c>
    </row>
    <row r="241" spans="1:10" ht="32.25" customHeight="1" x14ac:dyDescent="0.25">
      <c r="A241" s="90" t="s">
        <v>374</v>
      </c>
      <c r="B241" s="5" t="s">
        <v>18</v>
      </c>
      <c r="C241" s="334">
        <v>12</v>
      </c>
      <c r="D241" s="232" t="s">
        <v>180</v>
      </c>
      <c r="E241" s="233" t="s">
        <v>9</v>
      </c>
      <c r="F241" s="234" t="s">
        <v>333</v>
      </c>
      <c r="G241" s="262"/>
      <c r="H241" s="367">
        <f>SUM(H242)</f>
        <v>24000</v>
      </c>
      <c r="I241" s="367">
        <f t="shared" si="35"/>
        <v>50400</v>
      </c>
      <c r="J241" s="367">
        <f t="shared" si="35"/>
        <v>80000</v>
      </c>
    </row>
    <row r="242" spans="1:10" ht="18" customHeight="1" x14ac:dyDescent="0.25">
      <c r="A242" s="3" t="s">
        <v>81</v>
      </c>
      <c r="B242" s="5" t="s">
        <v>18</v>
      </c>
      <c r="C242" s="334">
        <v>12</v>
      </c>
      <c r="D242" s="232" t="s">
        <v>180</v>
      </c>
      <c r="E242" s="233" t="s">
        <v>9</v>
      </c>
      <c r="F242" s="234" t="s">
        <v>375</v>
      </c>
      <c r="G242" s="59"/>
      <c r="H242" s="367">
        <f>SUM(H243)</f>
        <v>24000</v>
      </c>
      <c r="I242" s="367">
        <f t="shared" si="35"/>
        <v>50400</v>
      </c>
      <c r="J242" s="367">
        <f t="shared" si="35"/>
        <v>80000</v>
      </c>
    </row>
    <row r="243" spans="1:10" ht="30.75" customHeight="1" x14ac:dyDescent="0.25">
      <c r="A243" s="89" t="s">
        <v>463</v>
      </c>
      <c r="B243" s="5" t="s">
        <v>18</v>
      </c>
      <c r="C243" s="334">
        <v>12</v>
      </c>
      <c r="D243" s="232" t="s">
        <v>180</v>
      </c>
      <c r="E243" s="233" t="s">
        <v>9</v>
      </c>
      <c r="F243" s="234" t="s">
        <v>375</v>
      </c>
      <c r="G243" s="59" t="s">
        <v>15</v>
      </c>
      <c r="H243" s="369">
        <f>SUM(прил4!I484+прил4!I219)</f>
        <v>24000</v>
      </c>
      <c r="I243" s="369">
        <f>SUM(прил4!J484+прил4!J219)</f>
        <v>50400</v>
      </c>
      <c r="J243" s="369">
        <f>SUM(прил4!K484+прил4!K219)</f>
        <v>80000</v>
      </c>
    </row>
    <row r="244" spans="1:10" ht="50.25" hidden="1" customHeight="1" x14ac:dyDescent="0.25">
      <c r="A244" s="75" t="s">
        <v>155</v>
      </c>
      <c r="B244" s="28" t="s">
        <v>18</v>
      </c>
      <c r="C244" s="30">
        <v>12</v>
      </c>
      <c r="D244" s="217" t="s">
        <v>480</v>
      </c>
      <c r="E244" s="218" t="s">
        <v>332</v>
      </c>
      <c r="F244" s="219" t="s">
        <v>333</v>
      </c>
      <c r="G244" s="28"/>
      <c r="H244" s="366">
        <f t="shared" ref="H244:J245" si="36">SUM(H245)</f>
        <v>0</v>
      </c>
      <c r="I244" s="366">
        <f t="shared" si="36"/>
        <v>0</v>
      </c>
      <c r="J244" s="366">
        <f t="shared" si="36"/>
        <v>0</v>
      </c>
    </row>
    <row r="245" spans="1:10" ht="79.5" hidden="1" customHeight="1" x14ac:dyDescent="0.25">
      <c r="A245" s="76" t="s">
        <v>156</v>
      </c>
      <c r="B245" s="44" t="s">
        <v>18</v>
      </c>
      <c r="C245" s="53">
        <v>12</v>
      </c>
      <c r="D245" s="220" t="s">
        <v>183</v>
      </c>
      <c r="E245" s="221" t="s">
        <v>332</v>
      </c>
      <c r="F245" s="222" t="s">
        <v>333</v>
      </c>
      <c r="G245" s="44"/>
      <c r="H245" s="367">
        <f t="shared" si="36"/>
        <v>0</v>
      </c>
      <c r="I245" s="367">
        <f t="shared" si="36"/>
        <v>0</v>
      </c>
      <c r="J245" s="367">
        <f t="shared" si="36"/>
        <v>0</v>
      </c>
    </row>
    <row r="246" spans="1:10" ht="30.75" hidden="1" customHeight="1" x14ac:dyDescent="0.25">
      <c r="A246" s="76" t="s">
        <v>385</v>
      </c>
      <c r="B246" s="44" t="s">
        <v>18</v>
      </c>
      <c r="C246" s="53">
        <v>12</v>
      </c>
      <c r="D246" s="220" t="s">
        <v>183</v>
      </c>
      <c r="E246" s="221" t="s">
        <v>9</v>
      </c>
      <c r="F246" s="222" t="s">
        <v>333</v>
      </c>
      <c r="G246" s="44"/>
      <c r="H246" s="367">
        <f>SUM(H247+H249+H251)</f>
        <v>0</v>
      </c>
      <c r="I246" s="367">
        <f>SUM(I247+I249+I251)</f>
        <v>0</v>
      </c>
      <c r="J246" s="367">
        <f>SUM(J247+J249+J251)</f>
        <v>0</v>
      </c>
    </row>
    <row r="247" spans="1:10" ht="30.75" hidden="1" customHeight="1" x14ac:dyDescent="0.25">
      <c r="A247" s="76" t="s">
        <v>563</v>
      </c>
      <c r="B247" s="44" t="s">
        <v>18</v>
      </c>
      <c r="C247" s="53">
        <v>12</v>
      </c>
      <c r="D247" s="220" t="s">
        <v>183</v>
      </c>
      <c r="E247" s="221" t="s">
        <v>9</v>
      </c>
      <c r="F247" s="347">
        <v>13600</v>
      </c>
      <c r="G247" s="44"/>
      <c r="H247" s="367">
        <f>SUM(H248:H248)</f>
        <v>0</v>
      </c>
      <c r="I247" s="367">
        <f>SUM(I248:I248)</f>
        <v>0</v>
      </c>
      <c r="J247" s="367">
        <f>SUM(J248:J248)</f>
        <v>0</v>
      </c>
    </row>
    <row r="248" spans="1:10" ht="18.75" hidden="1" customHeight="1" x14ac:dyDescent="0.25">
      <c r="A248" s="76" t="s">
        <v>19</v>
      </c>
      <c r="B248" s="44" t="s">
        <v>18</v>
      </c>
      <c r="C248" s="53">
        <v>12</v>
      </c>
      <c r="D248" s="220" t="s">
        <v>183</v>
      </c>
      <c r="E248" s="221" t="s">
        <v>9</v>
      </c>
      <c r="F248" s="347">
        <v>13600</v>
      </c>
      <c r="G248" s="44" t="s">
        <v>58</v>
      </c>
      <c r="H248" s="369">
        <f>SUM(прил4!I224)</f>
        <v>0</v>
      </c>
      <c r="I248" s="369">
        <f>SUM(прил4!J224)</f>
        <v>0</v>
      </c>
      <c r="J248" s="369">
        <f>SUM(прил4!K224)</f>
        <v>0</v>
      </c>
    </row>
    <row r="249" spans="1:10" ht="45.75" hidden="1" customHeight="1" x14ac:dyDescent="0.25">
      <c r="A249" s="76" t="s">
        <v>735</v>
      </c>
      <c r="B249" s="44" t="s">
        <v>18</v>
      </c>
      <c r="C249" s="53">
        <v>12</v>
      </c>
      <c r="D249" s="220" t="s">
        <v>183</v>
      </c>
      <c r="E249" s="221" t="s">
        <v>9</v>
      </c>
      <c r="F249" s="222" t="s">
        <v>487</v>
      </c>
      <c r="G249" s="44"/>
      <c r="H249" s="367">
        <f>SUM(H250:H250)</f>
        <v>0</v>
      </c>
      <c r="I249" s="367">
        <f>SUM(I250:I250)</f>
        <v>0</v>
      </c>
      <c r="J249" s="367">
        <f>SUM(J250:J250)</f>
        <v>0</v>
      </c>
    </row>
    <row r="250" spans="1:10" ht="17.25" hidden="1" customHeight="1" x14ac:dyDescent="0.25">
      <c r="A250" s="76" t="s">
        <v>19</v>
      </c>
      <c r="B250" s="44" t="s">
        <v>18</v>
      </c>
      <c r="C250" s="53">
        <v>12</v>
      </c>
      <c r="D250" s="220" t="s">
        <v>183</v>
      </c>
      <c r="E250" s="221" t="s">
        <v>9</v>
      </c>
      <c r="F250" s="222" t="s">
        <v>487</v>
      </c>
      <c r="G250" s="44" t="s">
        <v>58</v>
      </c>
      <c r="H250" s="369">
        <f>SUM(прил4!I226)</f>
        <v>0</v>
      </c>
      <c r="I250" s="369">
        <f>SUM(прил4!J226)</f>
        <v>0</v>
      </c>
      <c r="J250" s="369">
        <f>SUM(прил4!K226)</f>
        <v>0</v>
      </c>
    </row>
    <row r="251" spans="1:10" s="420" customFormat="1" ht="33.75" hidden="1" customHeight="1" x14ac:dyDescent="0.25">
      <c r="A251" s="76" t="s">
        <v>570</v>
      </c>
      <c r="B251" s="44" t="s">
        <v>18</v>
      </c>
      <c r="C251" s="53">
        <v>12</v>
      </c>
      <c r="D251" s="220" t="s">
        <v>183</v>
      </c>
      <c r="E251" s="221" t="s">
        <v>9</v>
      </c>
      <c r="F251" s="222" t="s">
        <v>569</v>
      </c>
      <c r="G251" s="44"/>
      <c r="H251" s="367">
        <f>SUM(H252)</f>
        <v>0</v>
      </c>
      <c r="I251" s="367">
        <f>SUM(I252)</f>
        <v>0</v>
      </c>
      <c r="J251" s="367">
        <f>SUM(J252)</f>
        <v>0</v>
      </c>
    </row>
    <row r="252" spans="1:10" s="420" customFormat="1" ht="31.5" hidden="1" customHeight="1" x14ac:dyDescent="0.25">
      <c r="A252" s="89" t="s">
        <v>463</v>
      </c>
      <c r="B252" s="44" t="s">
        <v>18</v>
      </c>
      <c r="C252" s="53">
        <v>12</v>
      </c>
      <c r="D252" s="220" t="s">
        <v>183</v>
      </c>
      <c r="E252" s="221" t="s">
        <v>9</v>
      </c>
      <c r="F252" s="222" t="s">
        <v>569</v>
      </c>
      <c r="G252" s="44" t="s">
        <v>15</v>
      </c>
      <c r="H252" s="369">
        <f>SUM(прил4!I228)</f>
        <v>0</v>
      </c>
      <c r="I252" s="369">
        <f>SUM(прил4!J228)</f>
        <v>0</v>
      </c>
      <c r="J252" s="369">
        <f>SUM(прил4!K228)</f>
        <v>0</v>
      </c>
    </row>
    <row r="253" spans="1:10" ht="33" customHeight="1" x14ac:dyDescent="0.25">
      <c r="A253" s="65" t="s">
        <v>115</v>
      </c>
      <c r="B253" s="29" t="s">
        <v>18</v>
      </c>
      <c r="C253" s="29" t="s">
        <v>65</v>
      </c>
      <c r="D253" s="211" t="s">
        <v>181</v>
      </c>
      <c r="E253" s="212" t="s">
        <v>332</v>
      </c>
      <c r="F253" s="213" t="s">
        <v>333</v>
      </c>
      <c r="G253" s="28"/>
      <c r="H253" s="366">
        <f>SUM(H254)</f>
        <v>10000</v>
      </c>
      <c r="I253" s="366">
        <f t="shared" ref="I253:J256" si="37">SUM(I254)</f>
        <v>10000</v>
      </c>
      <c r="J253" s="366">
        <f t="shared" si="37"/>
        <v>10000</v>
      </c>
    </row>
    <row r="254" spans="1:10" ht="47.25" customHeight="1" x14ac:dyDescent="0.25">
      <c r="A254" s="84" t="s">
        <v>116</v>
      </c>
      <c r="B254" s="5" t="s">
        <v>18</v>
      </c>
      <c r="C254" s="334">
        <v>12</v>
      </c>
      <c r="D254" s="232" t="s">
        <v>182</v>
      </c>
      <c r="E254" s="233" t="s">
        <v>332</v>
      </c>
      <c r="F254" s="234" t="s">
        <v>333</v>
      </c>
      <c r="G254" s="262"/>
      <c r="H254" s="367">
        <f>SUM(H255)</f>
        <v>10000</v>
      </c>
      <c r="I254" s="367">
        <f t="shared" si="37"/>
        <v>10000</v>
      </c>
      <c r="J254" s="367">
        <f t="shared" si="37"/>
        <v>10000</v>
      </c>
    </row>
    <row r="255" spans="1:10" ht="65.25" customHeight="1" x14ac:dyDescent="0.25">
      <c r="A255" s="84" t="s">
        <v>376</v>
      </c>
      <c r="B255" s="5" t="s">
        <v>18</v>
      </c>
      <c r="C255" s="334">
        <v>12</v>
      </c>
      <c r="D255" s="232" t="s">
        <v>182</v>
      </c>
      <c r="E255" s="233" t="s">
        <v>9</v>
      </c>
      <c r="F255" s="234" t="s">
        <v>333</v>
      </c>
      <c r="G255" s="262"/>
      <c r="H255" s="367">
        <f>SUM(H256)</f>
        <v>10000</v>
      </c>
      <c r="I255" s="367">
        <f t="shared" si="37"/>
        <v>10000</v>
      </c>
      <c r="J255" s="367">
        <f t="shared" si="37"/>
        <v>10000</v>
      </c>
    </row>
    <row r="256" spans="1:10" ht="31.5" x14ac:dyDescent="0.25">
      <c r="A256" s="3" t="s">
        <v>378</v>
      </c>
      <c r="B256" s="5" t="s">
        <v>18</v>
      </c>
      <c r="C256" s="334">
        <v>12</v>
      </c>
      <c r="D256" s="232" t="s">
        <v>182</v>
      </c>
      <c r="E256" s="233" t="s">
        <v>9</v>
      </c>
      <c r="F256" s="234" t="s">
        <v>377</v>
      </c>
      <c r="G256" s="262"/>
      <c r="H256" s="367">
        <f>SUM(H257)</f>
        <v>10000</v>
      </c>
      <c r="I256" s="367">
        <f t="shared" si="37"/>
        <v>10000</v>
      </c>
      <c r="J256" s="367">
        <f t="shared" si="37"/>
        <v>10000</v>
      </c>
    </row>
    <row r="257" spans="1:10" ht="16.5" customHeight="1" x14ac:dyDescent="0.25">
      <c r="A257" s="84" t="s">
        <v>17</v>
      </c>
      <c r="B257" s="5" t="s">
        <v>18</v>
      </c>
      <c r="C257" s="334">
        <v>12</v>
      </c>
      <c r="D257" s="232" t="s">
        <v>182</v>
      </c>
      <c r="E257" s="233" t="s">
        <v>9</v>
      </c>
      <c r="F257" s="234" t="s">
        <v>377</v>
      </c>
      <c r="G257" s="262" t="s">
        <v>16</v>
      </c>
      <c r="H257" s="369">
        <f>SUM(прил4!I233)</f>
        <v>10000</v>
      </c>
      <c r="I257" s="369">
        <f>SUM(прил4!J233)</f>
        <v>10000</v>
      </c>
      <c r="J257" s="369">
        <f>SUM(прил4!K233)</f>
        <v>10000</v>
      </c>
    </row>
    <row r="258" spans="1:10" ht="16.5" customHeight="1" x14ac:dyDescent="0.25">
      <c r="A258" s="58" t="s">
        <v>119</v>
      </c>
      <c r="B258" s="94" t="s">
        <v>82</v>
      </c>
      <c r="C258" s="95"/>
      <c r="D258" s="241"/>
      <c r="E258" s="242"/>
      <c r="F258" s="243"/>
      <c r="G258" s="96"/>
      <c r="H258" s="410">
        <f>SUM(H259+H265)</f>
        <v>1017440</v>
      </c>
      <c r="I258" s="410">
        <f>SUM(I259+I265)</f>
        <v>0</v>
      </c>
      <c r="J258" s="410">
        <f>SUM(J259+J265)</f>
        <v>0</v>
      </c>
    </row>
    <row r="259" spans="1:10" s="9" customFormat="1" ht="15.75" x14ac:dyDescent="0.25">
      <c r="A259" s="41" t="s">
        <v>205</v>
      </c>
      <c r="B259" s="51" t="s">
        <v>82</v>
      </c>
      <c r="C259" s="117" t="s">
        <v>9</v>
      </c>
      <c r="D259" s="208"/>
      <c r="E259" s="209"/>
      <c r="F259" s="210"/>
      <c r="G259" s="52"/>
      <c r="H259" s="372">
        <f>SUM(H260)</f>
        <v>17440</v>
      </c>
      <c r="I259" s="372">
        <f t="shared" ref="I259:J263" si="38">SUM(I260)</f>
        <v>0</v>
      </c>
      <c r="J259" s="372">
        <f t="shared" si="38"/>
        <v>0</v>
      </c>
    </row>
    <row r="260" spans="1:10" ht="47.25" x14ac:dyDescent="0.25">
      <c r="A260" s="27" t="s">
        <v>155</v>
      </c>
      <c r="B260" s="29" t="s">
        <v>82</v>
      </c>
      <c r="C260" s="120" t="s">
        <v>9</v>
      </c>
      <c r="D260" s="217" t="s">
        <v>379</v>
      </c>
      <c r="E260" s="218" t="s">
        <v>332</v>
      </c>
      <c r="F260" s="219" t="s">
        <v>333</v>
      </c>
      <c r="G260" s="31"/>
      <c r="H260" s="366">
        <f>SUM(H261)</f>
        <v>17440</v>
      </c>
      <c r="I260" s="366">
        <f t="shared" si="38"/>
        <v>0</v>
      </c>
      <c r="J260" s="366">
        <f t="shared" si="38"/>
        <v>0</v>
      </c>
    </row>
    <row r="261" spans="1:10" ht="78.75" x14ac:dyDescent="0.25">
      <c r="A261" s="3" t="s">
        <v>207</v>
      </c>
      <c r="B261" s="5" t="s">
        <v>82</v>
      </c>
      <c r="C261" s="119" t="s">
        <v>9</v>
      </c>
      <c r="D261" s="232" t="s">
        <v>206</v>
      </c>
      <c r="E261" s="233" t="s">
        <v>332</v>
      </c>
      <c r="F261" s="234" t="s">
        <v>333</v>
      </c>
      <c r="G261" s="59"/>
      <c r="H261" s="367">
        <f>SUM(H262)</f>
        <v>17440</v>
      </c>
      <c r="I261" s="367">
        <f t="shared" si="38"/>
        <v>0</v>
      </c>
      <c r="J261" s="367">
        <f t="shared" si="38"/>
        <v>0</v>
      </c>
    </row>
    <row r="262" spans="1:10" ht="47.25" x14ac:dyDescent="0.25">
      <c r="A262" s="61" t="s">
        <v>380</v>
      </c>
      <c r="B262" s="5" t="s">
        <v>82</v>
      </c>
      <c r="C262" s="119" t="s">
        <v>9</v>
      </c>
      <c r="D262" s="232" t="s">
        <v>206</v>
      </c>
      <c r="E262" s="233" t="s">
        <v>9</v>
      </c>
      <c r="F262" s="234" t="s">
        <v>333</v>
      </c>
      <c r="G262" s="59"/>
      <c r="H262" s="367">
        <f>SUM(H263)</f>
        <v>17440</v>
      </c>
      <c r="I262" s="367">
        <f t="shared" si="38"/>
        <v>0</v>
      </c>
      <c r="J262" s="367">
        <f t="shared" si="38"/>
        <v>0</v>
      </c>
    </row>
    <row r="263" spans="1:10" ht="33.75" customHeight="1" x14ac:dyDescent="0.25">
      <c r="A263" s="105" t="s">
        <v>381</v>
      </c>
      <c r="B263" s="5" t="s">
        <v>82</v>
      </c>
      <c r="C263" s="119" t="s">
        <v>9</v>
      </c>
      <c r="D263" s="232" t="s">
        <v>206</v>
      </c>
      <c r="E263" s="233" t="s">
        <v>9</v>
      </c>
      <c r="F263" s="234" t="s">
        <v>382</v>
      </c>
      <c r="G263" s="59"/>
      <c r="H263" s="367">
        <f>SUM(H264)</f>
        <v>17440</v>
      </c>
      <c r="I263" s="367">
        <f t="shared" si="38"/>
        <v>0</v>
      </c>
      <c r="J263" s="367">
        <f t="shared" si="38"/>
        <v>0</v>
      </c>
    </row>
    <row r="264" spans="1:10" ht="16.5" customHeight="1" x14ac:dyDescent="0.25">
      <c r="A264" s="76" t="s">
        <v>19</v>
      </c>
      <c r="B264" s="5" t="s">
        <v>82</v>
      </c>
      <c r="C264" s="119" t="s">
        <v>9</v>
      </c>
      <c r="D264" s="232" t="s">
        <v>206</v>
      </c>
      <c r="E264" s="233" t="s">
        <v>9</v>
      </c>
      <c r="F264" s="234" t="s">
        <v>382</v>
      </c>
      <c r="G264" s="59" t="s">
        <v>58</v>
      </c>
      <c r="H264" s="369">
        <f>SUM(прил4!I240)</f>
        <v>17440</v>
      </c>
      <c r="I264" s="369">
        <f>SUM(прил4!J240)</f>
        <v>0</v>
      </c>
      <c r="J264" s="369">
        <f>SUM(прил4!K240)</f>
        <v>0</v>
      </c>
    </row>
    <row r="265" spans="1:10" ht="16.5" customHeight="1" x14ac:dyDescent="0.25">
      <c r="A265" s="41" t="s">
        <v>120</v>
      </c>
      <c r="B265" s="51" t="s">
        <v>82</v>
      </c>
      <c r="C265" s="23" t="s">
        <v>11</v>
      </c>
      <c r="D265" s="208"/>
      <c r="E265" s="209"/>
      <c r="F265" s="210"/>
      <c r="G265" s="52"/>
      <c r="H265" s="372">
        <f>SUM(H266)</f>
        <v>1000000</v>
      </c>
      <c r="I265" s="372">
        <f>SUM(I266)</f>
        <v>0</v>
      </c>
      <c r="J265" s="372">
        <f>SUM(J266)</f>
        <v>0</v>
      </c>
    </row>
    <row r="266" spans="1:10" s="43" customFormat="1" ht="49.5" customHeight="1" x14ac:dyDescent="0.25">
      <c r="A266" s="27" t="s">
        <v>155</v>
      </c>
      <c r="B266" s="29" t="s">
        <v>82</v>
      </c>
      <c r="C266" s="120" t="s">
        <v>11</v>
      </c>
      <c r="D266" s="217" t="s">
        <v>379</v>
      </c>
      <c r="E266" s="218" t="s">
        <v>332</v>
      </c>
      <c r="F266" s="219" t="s">
        <v>333</v>
      </c>
      <c r="G266" s="31"/>
      <c r="H266" s="366">
        <f>SUM(H267+H271)</f>
        <v>1000000</v>
      </c>
      <c r="I266" s="366">
        <f>SUM(I267+I271)</f>
        <v>0</v>
      </c>
      <c r="J266" s="366">
        <f>SUM(J267+J271)</f>
        <v>0</v>
      </c>
    </row>
    <row r="267" spans="1:10" s="43" customFormat="1" ht="78.75" customHeight="1" x14ac:dyDescent="0.25">
      <c r="A267" s="54" t="s">
        <v>207</v>
      </c>
      <c r="B267" s="5" t="s">
        <v>82</v>
      </c>
      <c r="C267" s="119" t="s">
        <v>11</v>
      </c>
      <c r="D267" s="232" t="s">
        <v>206</v>
      </c>
      <c r="E267" s="233" t="s">
        <v>332</v>
      </c>
      <c r="F267" s="234" t="s">
        <v>333</v>
      </c>
      <c r="G267" s="262"/>
      <c r="H267" s="367">
        <f>SUM(H268)</f>
        <v>1000000</v>
      </c>
      <c r="I267" s="367">
        <f t="shared" ref="I267:J269" si="39">SUM(I268)</f>
        <v>0</v>
      </c>
      <c r="J267" s="367">
        <f t="shared" si="39"/>
        <v>0</v>
      </c>
    </row>
    <row r="268" spans="1:10" s="43" customFormat="1" ht="48" customHeight="1" x14ac:dyDescent="0.25">
      <c r="A268" s="105" t="s">
        <v>380</v>
      </c>
      <c r="B268" s="5" t="s">
        <v>82</v>
      </c>
      <c r="C268" s="119" t="s">
        <v>11</v>
      </c>
      <c r="D268" s="232" t="s">
        <v>206</v>
      </c>
      <c r="E268" s="233" t="s">
        <v>9</v>
      </c>
      <c r="F268" s="234" t="s">
        <v>333</v>
      </c>
      <c r="G268" s="262"/>
      <c r="H268" s="367">
        <f>SUM(H269)</f>
        <v>1000000</v>
      </c>
      <c r="I268" s="367">
        <f t="shared" si="39"/>
        <v>0</v>
      </c>
      <c r="J268" s="367">
        <f t="shared" si="39"/>
        <v>0</v>
      </c>
    </row>
    <row r="269" spans="1:10" s="43" customFormat="1" ht="32.25" customHeight="1" x14ac:dyDescent="0.25">
      <c r="A269" s="105" t="s">
        <v>437</v>
      </c>
      <c r="B269" s="5" t="s">
        <v>82</v>
      </c>
      <c r="C269" s="119" t="s">
        <v>11</v>
      </c>
      <c r="D269" s="232" t="s">
        <v>206</v>
      </c>
      <c r="E269" s="233" t="s">
        <v>9</v>
      </c>
      <c r="F269" s="234" t="s">
        <v>438</v>
      </c>
      <c r="G269" s="262"/>
      <c r="H269" s="367">
        <f>SUM(H270)</f>
        <v>1000000</v>
      </c>
      <c r="I269" s="367">
        <f t="shared" si="39"/>
        <v>0</v>
      </c>
      <c r="J269" s="367">
        <f t="shared" si="39"/>
        <v>0</v>
      </c>
    </row>
    <row r="270" spans="1:10" s="43" customFormat="1" ht="15.75" customHeight="1" x14ac:dyDescent="0.25">
      <c r="A270" s="76" t="s">
        <v>19</v>
      </c>
      <c r="B270" s="5" t="s">
        <v>82</v>
      </c>
      <c r="C270" s="119" t="s">
        <v>11</v>
      </c>
      <c r="D270" s="232" t="s">
        <v>206</v>
      </c>
      <c r="E270" s="233" t="s">
        <v>9</v>
      </c>
      <c r="F270" s="234" t="s">
        <v>438</v>
      </c>
      <c r="G270" s="262" t="s">
        <v>58</v>
      </c>
      <c r="H270" s="369">
        <f>SUM(прил4!I246)</f>
        <v>1000000</v>
      </c>
      <c r="I270" s="369">
        <f>SUM(прил4!J246)</f>
        <v>0</v>
      </c>
      <c r="J270" s="369">
        <f>SUM(прил4!K246)</f>
        <v>0</v>
      </c>
    </row>
    <row r="271" spans="1:10" s="43" customFormat="1" ht="78.75" hidden="1" x14ac:dyDescent="0.25">
      <c r="A271" s="322" t="s">
        <v>156</v>
      </c>
      <c r="B271" s="5" t="s">
        <v>82</v>
      </c>
      <c r="C271" s="515" t="s">
        <v>11</v>
      </c>
      <c r="D271" s="232" t="s">
        <v>183</v>
      </c>
      <c r="E271" s="233" t="s">
        <v>332</v>
      </c>
      <c r="F271" s="234" t="s">
        <v>333</v>
      </c>
      <c r="G271" s="59"/>
      <c r="H271" s="367">
        <f>SUM(H272)</f>
        <v>0</v>
      </c>
      <c r="I271" s="367">
        <f>SUM(I272)</f>
        <v>0</v>
      </c>
      <c r="J271" s="367">
        <f>SUM(J272)</f>
        <v>0</v>
      </c>
    </row>
    <row r="272" spans="1:10" s="43" customFormat="1" ht="31.5" hidden="1" x14ac:dyDescent="0.25">
      <c r="A272" s="3" t="s">
        <v>385</v>
      </c>
      <c r="B272" s="5" t="s">
        <v>82</v>
      </c>
      <c r="C272" s="515" t="s">
        <v>11</v>
      </c>
      <c r="D272" s="232" t="s">
        <v>183</v>
      </c>
      <c r="E272" s="233" t="s">
        <v>9</v>
      </c>
      <c r="F272" s="234" t="s">
        <v>333</v>
      </c>
      <c r="G272" s="59"/>
      <c r="H272" s="367">
        <f>SUM(H275+H273+H277)</f>
        <v>0</v>
      </c>
      <c r="I272" s="367">
        <f>SUM(I275+I273+I277)</f>
        <v>0</v>
      </c>
      <c r="J272" s="367">
        <f>SUM(J275+J273+J277)</f>
        <v>0</v>
      </c>
    </row>
    <row r="273" spans="1:10" s="43" customFormat="1" ht="31.5" hidden="1" x14ac:dyDescent="0.25">
      <c r="A273" s="61" t="s">
        <v>639</v>
      </c>
      <c r="B273" s="5" t="s">
        <v>82</v>
      </c>
      <c r="C273" s="525" t="s">
        <v>11</v>
      </c>
      <c r="D273" s="232" t="s">
        <v>183</v>
      </c>
      <c r="E273" s="233" t="s">
        <v>9</v>
      </c>
      <c r="F273" s="330">
        <v>11500</v>
      </c>
      <c r="G273" s="59"/>
      <c r="H273" s="367">
        <f>SUM(H274)</f>
        <v>0</v>
      </c>
      <c r="I273" s="367">
        <f>SUM(I274)</f>
        <v>0</v>
      </c>
      <c r="J273" s="367">
        <f>SUM(J274)</f>
        <v>0</v>
      </c>
    </row>
    <row r="274" spans="1:10" s="43" customFormat="1" ht="31.5" hidden="1" x14ac:dyDescent="0.25">
      <c r="A274" s="76" t="s">
        <v>148</v>
      </c>
      <c r="B274" s="5" t="s">
        <v>82</v>
      </c>
      <c r="C274" s="525" t="s">
        <v>11</v>
      </c>
      <c r="D274" s="232" t="s">
        <v>183</v>
      </c>
      <c r="E274" s="233" t="s">
        <v>9</v>
      </c>
      <c r="F274" s="330">
        <v>11500</v>
      </c>
      <c r="G274" s="59" t="s">
        <v>147</v>
      </c>
      <c r="H274" s="369">
        <f>SUM(прил4!I250)</f>
        <v>0</v>
      </c>
      <c r="I274" s="369">
        <f>SUM(прил4!J250)</f>
        <v>0</v>
      </c>
      <c r="J274" s="369">
        <f>SUM(прил4!K250)</f>
        <v>0</v>
      </c>
    </row>
    <row r="275" spans="1:10" s="43" customFormat="1" ht="31.5" hidden="1" x14ac:dyDescent="0.25">
      <c r="A275" s="61" t="s">
        <v>635</v>
      </c>
      <c r="B275" s="5" t="s">
        <v>82</v>
      </c>
      <c r="C275" s="515" t="s">
        <v>11</v>
      </c>
      <c r="D275" s="232" t="s">
        <v>183</v>
      </c>
      <c r="E275" s="233" t="s">
        <v>9</v>
      </c>
      <c r="F275" s="330" t="s">
        <v>634</v>
      </c>
      <c r="G275" s="59"/>
      <c r="H275" s="367">
        <f>SUM(H276)</f>
        <v>0</v>
      </c>
      <c r="I275" s="367">
        <f>SUM(I276)</f>
        <v>0</v>
      </c>
      <c r="J275" s="367">
        <f>SUM(J276)</f>
        <v>0</v>
      </c>
    </row>
    <row r="276" spans="1:10" s="43" customFormat="1" ht="31.5" hidden="1" x14ac:dyDescent="0.25">
      <c r="A276" s="76" t="s">
        <v>148</v>
      </c>
      <c r="B276" s="5" t="s">
        <v>82</v>
      </c>
      <c r="C276" s="515" t="s">
        <v>11</v>
      </c>
      <c r="D276" s="232" t="s">
        <v>183</v>
      </c>
      <c r="E276" s="233" t="s">
        <v>9</v>
      </c>
      <c r="F276" s="330" t="s">
        <v>634</v>
      </c>
      <c r="G276" s="59" t="s">
        <v>147</v>
      </c>
      <c r="H276" s="369">
        <f>SUM(прил4!I252)</f>
        <v>0</v>
      </c>
      <c r="I276" s="369">
        <f>SUM(прил4!J252)</f>
        <v>0</v>
      </c>
      <c r="J276" s="369">
        <f>SUM(прил4!K252)</f>
        <v>0</v>
      </c>
    </row>
    <row r="277" spans="1:10" s="43" customFormat="1" ht="31.5" hidden="1" x14ac:dyDescent="0.25">
      <c r="A277" s="529" t="s">
        <v>641</v>
      </c>
      <c r="B277" s="5" t="s">
        <v>82</v>
      </c>
      <c r="C277" s="527" t="s">
        <v>11</v>
      </c>
      <c r="D277" s="232" t="s">
        <v>183</v>
      </c>
      <c r="E277" s="233" t="s">
        <v>9</v>
      </c>
      <c r="F277" s="216" t="s">
        <v>640</v>
      </c>
      <c r="G277" s="59"/>
      <c r="H277" s="367">
        <f>SUM(H278:H279)</f>
        <v>0</v>
      </c>
      <c r="I277" s="367">
        <f>SUM(I278:I279)</f>
        <v>0</v>
      </c>
      <c r="J277" s="367">
        <f>SUM(J278:J279)</f>
        <v>0</v>
      </c>
    </row>
    <row r="278" spans="1:10" s="43" customFormat="1" ht="31.5" hidden="1" x14ac:dyDescent="0.25">
      <c r="A278" s="84" t="s">
        <v>463</v>
      </c>
      <c r="B278" s="5" t="s">
        <v>82</v>
      </c>
      <c r="C278" s="527" t="s">
        <v>11</v>
      </c>
      <c r="D278" s="232" t="s">
        <v>183</v>
      </c>
      <c r="E278" s="233" t="s">
        <v>9</v>
      </c>
      <c r="F278" s="216" t="s">
        <v>640</v>
      </c>
      <c r="G278" s="59" t="s">
        <v>15</v>
      </c>
      <c r="H278" s="369">
        <f>SUM(прил4!I254)</f>
        <v>0</v>
      </c>
      <c r="I278" s="369">
        <f>SUM(прил4!J254)</f>
        <v>0</v>
      </c>
      <c r="J278" s="369">
        <f>SUM(прил4!K254)</f>
        <v>0</v>
      </c>
    </row>
    <row r="279" spans="1:10" s="43" customFormat="1" ht="31.5" hidden="1" x14ac:dyDescent="0.25">
      <c r="A279" s="76" t="s">
        <v>148</v>
      </c>
      <c r="B279" s="5" t="s">
        <v>82</v>
      </c>
      <c r="C279" s="534" t="s">
        <v>11</v>
      </c>
      <c r="D279" s="232" t="s">
        <v>183</v>
      </c>
      <c r="E279" s="233" t="s">
        <v>9</v>
      </c>
      <c r="F279" s="216" t="s">
        <v>640</v>
      </c>
      <c r="G279" s="59" t="s">
        <v>147</v>
      </c>
      <c r="H279" s="369">
        <f>SUM(прил4!I255)</f>
        <v>0</v>
      </c>
      <c r="I279" s="369">
        <f>SUM(прил4!J255)</f>
        <v>0</v>
      </c>
      <c r="J279" s="369">
        <f>SUM(прил4!K255)</f>
        <v>0</v>
      </c>
    </row>
    <row r="280" spans="1:10" s="43" customFormat="1" ht="15.75" x14ac:dyDescent="0.25">
      <c r="A280" s="346" t="s">
        <v>688</v>
      </c>
      <c r="B280" s="130" t="s">
        <v>60</v>
      </c>
      <c r="C280" s="39"/>
      <c r="D280" s="241"/>
      <c r="E280" s="242"/>
      <c r="F280" s="243"/>
      <c r="G280" s="16"/>
      <c r="H280" s="410">
        <f t="shared" ref="H280:H285" si="40">SUM(H281)</f>
        <v>125545</v>
      </c>
      <c r="I280" s="410">
        <f t="shared" ref="I280:J285" si="41">SUM(I281)</f>
        <v>49008</v>
      </c>
      <c r="J280" s="410">
        <f t="shared" si="41"/>
        <v>49008</v>
      </c>
    </row>
    <row r="281" spans="1:10" s="43" customFormat="1" ht="15.75" x14ac:dyDescent="0.25">
      <c r="A281" s="340" t="s">
        <v>689</v>
      </c>
      <c r="B281" s="55" t="s">
        <v>60</v>
      </c>
      <c r="C281" s="23" t="s">
        <v>82</v>
      </c>
      <c r="D281" s="208"/>
      <c r="E281" s="209"/>
      <c r="F281" s="210"/>
      <c r="G281" s="23"/>
      <c r="H281" s="372">
        <f t="shared" si="40"/>
        <v>125545</v>
      </c>
      <c r="I281" s="372">
        <f t="shared" si="41"/>
        <v>49008</v>
      </c>
      <c r="J281" s="372">
        <f t="shared" si="41"/>
        <v>49008</v>
      </c>
    </row>
    <row r="282" spans="1:10" s="43" customFormat="1" ht="31.5" x14ac:dyDescent="0.25">
      <c r="A282" s="75" t="s">
        <v>690</v>
      </c>
      <c r="B282" s="28" t="s">
        <v>60</v>
      </c>
      <c r="C282" s="30" t="s">
        <v>82</v>
      </c>
      <c r="D282" s="217" t="s">
        <v>693</v>
      </c>
      <c r="E282" s="218" t="s">
        <v>332</v>
      </c>
      <c r="F282" s="219" t="s">
        <v>333</v>
      </c>
      <c r="G282" s="28"/>
      <c r="H282" s="366">
        <f t="shared" si="40"/>
        <v>125545</v>
      </c>
      <c r="I282" s="366">
        <f t="shared" si="41"/>
        <v>49008</v>
      </c>
      <c r="J282" s="366">
        <f t="shared" si="41"/>
        <v>49008</v>
      </c>
    </row>
    <row r="283" spans="1:10" s="43" customFormat="1" ht="47.25" x14ac:dyDescent="0.25">
      <c r="A283" s="84" t="s">
        <v>691</v>
      </c>
      <c r="B283" s="2" t="s">
        <v>60</v>
      </c>
      <c r="C283" s="573" t="s">
        <v>82</v>
      </c>
      <c r="D283" s="232" t="s">
        <v>694</v>
      </c>
      <c r="E283" s="233" t="s">
        <v>332</v>
      </c>
      <c r="F283" s="234" t="s">
        <v>333</v>
      </c>
      <c r="G283" s="2"/>
      <c r="H283" s="367">
        <f t="shared" si="40"/>
        <v>125545</v>
      </c>
      <c r="I283" s="367">
        <f t="shared" si="41"/>
        <v>49008</v>
      </c>
      <c r="J283" s="367">
        <f t="shared" si="41"/>
        <v>49008</v>
      </c>
    </row>
    <row r="284" spans="1:10" s="43" customFormat="1" ht="31.5" x14ac:dyDescent="0.25">
      <c r="A284" s="84" t="s">
        <v>692</v>
      </c>
      <c r="B284" s="2" t="s">
        <v>60</v>
      </c>
      <c r="C284" s="573" t="s">
        <v>82</v>
      </c>
      <c r="D284" s="232" t="s">
        <v>694</v>
      </c>
      <c r="E284" s="233" t="s">
        <v>9</v>
      </c>
      <c r="F284" s="330" t="s">
        <v>333</v>
      </c>
      <c r="G284" s="2"/>
      <c r="H284" s="367">
        <f t="shared" si="40"/>
        <v>125545</v>
      </c>
      <c r="I284" s="367">
        <f t="shared" si="41"/>
        <v>49008</v>
      </c>
      <c r="J284" s="367">
        <f t="shared" si="41"/>
        <v>49008</v>
      </c>
    </row>
    <row r="285" spans="1:10" s="43" customFormat="1" ht="15.75" x14ac:dyDescent="0.25">
      <c r="A285" s="559" t="s">
        <v>696</v>
      </c>
      <c r="B285" s="2" t="s">
        <v>60</v>
      </c>
      <c r="C285" s="573" t="s">
        <v>82</v>
      </c>
      <c r="D285" s="232" t="s">
        <v>694</v>
      </c>
      <c r="E285" s="233" t="s">
        <v>9</v>
      </c>
      <c r="F285" s="330" t="s">
        <v>695</v>
      </c>
      <c r="G285" s="2"/>
      <c r="H285" s="367">
        <f t="shared" si="40"/>
        <v>125545</v>
      </c>
      <c r="I285" s="367">
        <f t="shared" si="41"/>
        <v>49008</v>
      </c>
      <c r="J285" s="367">
        <f t="shared" si="41"/>
        <v>49008</v>
      </c>
    </row>
    <row r="286" spans="1:10" s="43" customFormat="1" ht="31.5" x14ac:dyDescent="0.25">
      <c r="A286" s="84" t="s">
        <v>463</v>
      </c>
      <c r="B286" s="2" t="s">
        <v>60</v>
      </c>
      <c r="C286" s="573" t="s">
        <v>82</v>
      </c>
      <c r="D286" s="232" t="s">
        <v>694</v>
      </c>
      <c r="E286" s="233" t="s">
        <v>9</v>
      </c>
      <c r="F286" s="330" t="s">
        <v>695</v>
      </c>
      <c r="G286" s="2" t="s">
        <v>15</v>
      </c>
      <c r="H286" s="369">
        <f>SUM(прил4!I262)</f>
        <v>125545</v>
      </c>
      <c r="I286" s="369">
        <f>SUM(прил4!J262)</f>
        <v>49008</v>
      </c>
      <c r="J286" s="369">
        <f>SUM(прил4!K262)</f>
        <v>49008</v>
      </c>
    </row>
    <row r="287" spans="1:10" ht="17.25" customHeight="1" x14ac:dyDescent="0.25">
      <c r="A287" s="74" t="s">
        <v>25</v>
      </c>
      <c r="B287" s="16" t="s">
        <v>27</v>
      </c>
      <c r="C287" s="39"/>
      <c r="D287" s="241"/>
      <c r="E287" s="242"/>
      <c r="F287" s="243"/>
      <c r="G287" s="15"/>
      <c r="H287" s="410">
        <f>SUM(H288+H313+H406+H441+H454)</f>
        <v>335153723</v>
      </c>
      <c r="I287" s="410">
        <f>SUM(I288+I313+I406+I441+I454)</f>
        <v>396836108</v>
      </c>
      <c r="J287" s="410">
        <f>SUM(J288+J313+J406+J441+J454)</f>
        <v>331266420</v>
      </c>
    </row>
    <row r="288" spans="1:10" ht="15.75" x14ac:dyDescent="0.25">
      <c r="A288" s="86" t="s">
        <v>26</v>
      </c>
      <c r="B288" s="23" t="s">
        <v>27</v>
      </c>
      <c r="C288" s="23" t="s">
        <v>9</v>
      </c>
      <c r="D288" s="208"/>
      <c r="E288" s="209"/>
      <c r="F288" s="210"/>
      <c r="G288" s="22"/>
      <c r="H288" s="372">
        <f>SUM(H289,H308)</f>
        <v>42420789</v>
      </c>
      <c r="I288" s="372">
        <f>SUM(I289,I308)</f>
        <v>41471751</v>
      </c>
      <c r="J288" s="372">
        <f>SUM(J289,J308)</f>
        <v>41471751</v>
      </c>
    </row>
    <row r="289" spans="1:10" ht="35.25" customHeight="1" x14ac:dyDescent="0.25">
      <c r="A289" s="27" t="s">
        <v>121</v>
      </c>
      <c r="B289" s="29" t="s">
        <v>27</v>
      </c>
      <c r="C289" s="29" t="s">
        <v>9</v>
      </c>
      <c r="D289" s="211" t="s">
        <v>386</v>
      </c>
      <c r="E289" s="212" t="s">
        <v>332</v>
      </c>
      <c r="F289" s="213" t="s">
        <v>333</v>
      </c>
      <c r="G289" s="31"/>
      <c r="H289" s="366">
        <f t="shared" ref="H289:J290" si="42">SUM(H290)</f>
        <v>42343089</v>
      </c>
      <c r="I289" s="366">
        <f t="shared" si="42"/>
        <v>41378551</v>
      </c>
      <c r="J289" s="366">
        <f t="shared" si="42"/>
        <v>41378551</v>
      </c>
    </row>
    <row r="290" spans="1:10" ht="49.5" customHeight="1" x14ac:dyDescent="0.25">
      <c r="A290" s="3" t="s">
        <v>122</v>
      </c>
      <c r="B290" s="5" t="s">
        <v>27</v>
      </c>
      <c r="C290" s="5" t="s">
        <v>9</v>
      </c>
      <c r="D290" s="214" t="s">
        <v>192</v>
      </c>
      <c r="E290" s="215" t="s">
        <v>332</v>
      </c>
      <c r="F290" s="216" t="s">
        <v>333</v>
      </c>
      <c r="G290" s="59"/>
      <c r="H290" s="367">
        <f t="shared" si="42"/>
        <v>42343089</v>
      </c>
      <c r="I290" s="367">
        <f t="shared" si="42"/>
        <v>41378551</v>
      </c>
      <c r="J290" s="367">
        <f t="shared" si="42"/>
        <v>41378551</v>
      </c>
    </row>
    <row r="291" spans="1:10" ht="17.25" customHeight="1" x14ac:dyDescent="0.25">
      <c r="A291" s="3" t="s">
        <v>387</v>
      </c>
      <c r="B291" s="5" t="s">
        <v>27</v>
      </c>
      <c r="C291" s="5" t="s">
        <v>9</v>
      </c>
      <c r="D291" s="214" t="s">
        <v>192</v>
      </c>
      <c r="E291" s="215" t="s">
        <v>9</v>
      </c>
      <c r="F291" s="216" t="s">
        <v>333</v>
      </c>
      <c r="G291" s="59"/>
      <c r="H291" s="367">
        <f>SUM(H297+H300+H302+H292+H295+H306)</f>
        <v>42343089</v>
      </c>
      <c r="I291" s="367">
        <f>SUM(I297+I300+I302+I292+I295+I306)</f>
        <v>41378551</v>
      </c>
      <c r="J291" s="367">
        <f>SUM(J297+J300+J302+J292+J295+J306)</f>
        <v>41378551</v>
      </c>
    </row>
    <row r="292" spans="1:10" s="554" customFormat="1" ht="47.25" x14ac:dyDescent="0.25">
      <c r="A292" s="3" t="s">
        <v>678</v>
      </c>
      <c r="B292" s="5" t="s">
        <v>27</v>
      </c>
      <c r="C292" s="5" t="s">
        <v>9</v>
      </c>
      <c r="D292" s="214" t="s">
        <v>192</v>
      </c>
      <c r="E292" s="215" t="s">
        <v>9</v>
      </c>
      <c r="F292" s="216" t="s">
        <v>673</v>
      </c>
      <c r="G292" s="59"/>
      <c r="H292" s="367">
        <f>SUM(H293:H294)</f>
        <v>1758188</v>
      </c>
      <c r="I292" s="367">
        <f>SUM(I293:I294)</f>
        <v>1080544</v>
      </c>
      <c r="J292" s="367">
        <f>SUM(J293:J294)</f>
        <v>1080544</v>
      </c>
    </row>
    <row r="293" spans="1:10" s="554" customFormat="1" ht="47.25" x14ac:dyDescent="0.25">
      <c r="A293" s="101" t="s">
        <v>67</v>
      </c>
      <c r="B293" s="5" t="s">
        <v>27</v>
      </c>
      <c r="C293" s="5" t="s">
        <v>9</v>
      </c>
      <c r="D293" s="214" t="s">
        <v>192</v>
      </c>
      <c r="E293" s="215" t="s">
        <v>9</v>
      </c>
      <c r="F293" s="216" t="s">
        <v>673</v>
      </c>
      <c r="G293" s="59" t="s">
        <v>12</v>
      </c>
      <c r="H293" s="369">
        <f>SUM(прил4!I491)</f>
        <v>913822</v>
      </c>
      <c r="I293" s="369">
        <f>SUM(прил4!J491)</f>
        <v>575000</v>
      </c>
      <c r="J293" s="369">
        <f>SUM(прил4!K491)</f>
        <v>575000</v>
      </c>
    </row>
    <row r="294" spans="1:10" s="554" customFormat="1" ht="15.75" x14ac:dyDescent="0.25">
      <c r="A294" s="61" t="s">
        <v>38</v>
      </c>
      <c r="B294" s="5" t="s">
        <v>27</v>
      </c>
      <c r="C294" s="5" t="s">
        <v>9</v>
      </c>
      <c r="D294" s="214" t="s">
        <v>192</v>
      </c>
      <c r="E294" s="215" t="s">
        <v>9</v>
      </c>
      <c r="F294" s="216" t="s">
        <v>673</v>
      </c>
      <c r="G294" s="59" t="s">
        <v>37</v>
      </c>
      <c r="H294" s="369">
        <f>SUM(прил4!I492)</f>
        <v>844366</v>
      </c>
      <c r="I294" s="369">
        <f>SUM(прил4!J492)</f>
        <v>505544</v>
      </c>
      <c r="J294" s="369">
        <f>SUM(прил4!K492)</f>
        <v>505544</v>
      </c>
    </row>
    <row r="295" spans="1:10" s="554" customFormat="1" ht="78.75" hidden="1" x14ac:dyDescent="0.25">
      <c r="A295" s="3" t="s">
        <v>679</v>
      </c>
      <c r="B295" s="5" t="s">
        <v>27</v>
      </c>
      <c r="C295" s="5" t="s">
        <v>9</v>
      </c>
      <c r="D295" s="214" t="s">
        <v>192</v>
      </c>
      <c r="E295" s="215" t="s">
        <v>9</v>
      </c>
      <c r="F295" s="216" t="s">
        <v>674</v>
      </c>
      <c r="G295" s="59"/>
      <c r="H295" s="367">
        <f>SUM(H296)</f>
        <v>0</v>
      </c>
      <c r="I295" s="367">
        <f>SUM(I296)</f>
        <v>0</v>
      </c>
      <c r="J295" s="367">
        <f>SUM(J296)</f>
        <v>0</v>
      </c>
    </row>
    <row r="296" spans="1:10" s="554" customFormat="1" ht="31.5" hidden="1" x14ac:dyDescent="0.25">
      <c r="A296" s="499" t="s">
        <v>463</v>
      </c>
      <c r="B296" s="5" t="s">
        <v>27</v>
      </c>
      <c r="C296" s="5" t="s">
        <v>9</v>
      </c>
      <c r="D296" s="214" t="s">
        <v>192</v>
      </c>
      <c r="E296" s="215" t="s">
        <v>9</v>
      </c>
      <c r="F296" s="216" t="s">
        <v>674</v>
      </c>
      <c r="G296" s="59" t="s">
        <v>15</v>
      </c>
      <c r="H296" s="369">
        <f>SUM(прил4!I494)</f>
        <v>0</v>
      </c>
      <c r="I296" s="369">
        <f>SUM(прил4!J494)</f>
        <v>0</v>
      </c>
      <c r="J296" s="369">
        <f>SUM(прил4!K494)</f>
        <v>0</v>
      </c>
    </row>
    <row r="297" spans="1:10" ht="81" customHeight="1" x14ac:dyDescent="0.25">
      <c r="A297" s="3" t="s">
        <v>388</v>
      </c>
      <c r="B297" s="5" t="s">
        <v>27</v>
      </c>
      <c r="C297" s="5" t="s">
        <v>9</v>
      </c>
      <c r="D297" s="214" t="s">
        <v>192</v>
      </c>
      <c r="E297" s="215" t="s">
        <v>9</v>
      </c>
      <c r="F297" s="216" t="s">
        <v>389</v>
      </c>
      <c r="G297" s="2"/>
      <c r="H297" s="367">
        <f>SUM(H298:H299)</f>
        <v>24568295</v>
      </c>
      <c r="I297" s="367">
        <f>SUM(I298:I299)</f>
        <v>25150003</v>
      </c>
      <c r="J297" s="367">
        <f>SUM(J298:J299)</f>
        <v>25150003</v>
      </c>
    </row>
    <row r="298" spans="1:10" ht="47.25" x14ac:dyDescent="0.25">
      <c r="A298" s="84" t="s">
        <v>67</v>
      </c>
      <c r="B298" s="5" t="s">
        <v>27</v>
      </c>
      <c r="C298" s="5" t="s">
        <v>9</v>
      </c>
      <c r="D298" s="214" t="s">
        <v>192</v>
      </c>
      <c r="E298" s="215" t="s">
        <v>9</v>
      </c>
      <c r="F298" s="216" t="s">
        <v>389</v>
      </c>
      <c r="G298" s="262" t="s">
        <v>12</v>
      </c>
      <c r="H298" s="369">
        <f>SUM(прил4!I496)</f>
        <v>24346851</v>
      </c>
      <c r="I298" s="369">
        <f>SUM(прил4!J496)</f>
        <v>24928559</v>
      </c>
      <c r="J298" s="369">
        <f>SUM(прил4!K496)</f>
        <v>24928559</v>
      </c>
    </row>
    <row r="299" spans="1:10" ht="31.5" customHeight="1" x14ac:dyDescent="0.25">
      <c r="A299" s="89" t="s">
        <v>463</v>
      </c>
      <c r="B299" s="5" t="s">
        <v>27</v>
      </c>
      <c r="C299" s="5" t="s">
        <v>9</v>
      </c>
      <c r="D299" s="214" t="s">
        <v>192</v>
      </c>
      <c r="E299" s="215" t="s">
        <v>9</v>
      </c>
      <c r="F299" s="216" t="s">
        <v>389</v>
      </c>
      <c r="G299" s="262" t="s">
        <v>15</v>
      </c>
      <c r="H299" s="369">
        <f>SUM(прил4!I497)</f>
        <v>221444</v>
      </c>
      <c r="I299" s="369">
        <f>SUM(прил4!J497)</f>
        <v>221444</v>
      </c>
      <c r="J299" s="369">
        <f>SUM(прил4!K497)</f>
        <v>221444</v>
      </c>
    </row>
    <row r="300" spans="1:10" ht="31.5" hidden="1" customHeight="1" x14ac:dyDescent="0.25">
      <c r="A300" s="329" t="s">
        <v>460</v>
      </c>
      <c r="B300" s="5" t="s">
        <v>27</v>
      </c>
      <c r="C300" s="5" t="s">
        <v>9</v>
      </c>
      <c r="D300" s="214" t="s">
        <v>192</v>
      </c>
      <c r="E300" s="215" t="s">
        <v>9</v>
      </c>
      <c r="F300" s="216" t="s">
        <v>459</v>
      </c>
      <c r="G300" s="262"/>
      <c r="H300" s="367">
        <f>SUM(H301)</f>
        <v>0</v>
      </c>
      <c r="I300" s="367">
        <f>SUM(I301)</f>
        <v>0</v>
      </c>
      <c r="J300" s="367">
        <f>SUM(J301)</f>
        <v>0</v>
      </c>
    </row>
    <row r="301" spans="1:10" ht="31.5" hidden="1" customHeight="1" x14ac:dyDescent="0.25">
      <c r="A301" s="110" t="s">
        <v>463</v>
      </c>
      <c r="B301" s="5" t="s">
        <v>27</v>
      </c>
      <c r="C301" s="5" t="s">
        <v>9</v>
      </c>
      <c r="D301" s="214" t="s">
        <v>192</v>
      </c>
      <c r="E301" s="215" t="s">
        <v>9</v>
      </c>
      <c r="F301" s="216" t="s">
        <v>459</v>
      </c>
      <c r="G301" s="262" t="s">
        <v>15</v>
      </c>
      <c r="H301" s="369">
        <f>SUM(прил4!I499)</f>
        <v>0</v>
      </c>
      <c r="I301" s="369">
        <f>SUM(прил4!J499)</f>
        <v>0</v>
      </c>
      <c r="J301" s="369">
        <f>SUM(прил4!K499)</f>
        <v>0</v>
      </c>
    </row>
    <row r="302" spans="1:10" ht="33" customHeight="1" x14ac:dyDescent="0.25">
      <c r="A302" s="3" t="s">
        <v>75</v>
      </c>
      <c r="B302" s="5" t="s">
        <v>27</v>
      </c>
      <c r="C302" s="5" t="s">
        <v>9</v>
      </c>
      <c r="D302" s="214" t="s">
        <v>192</v>
      </c>
      <c r="E302" s="215" t="s">
        <v>9</v>
      </c>
      <c r="F302" s="216" t="s">
        <v>364</v>
      </c>
      <c r="G302" s="59"/>
      <c r="H302" s="367">
        <f>SUM(H303:H305)</f>
        <v>16016606</v>
      </c>
      <c r="I302" s="367">
        <f>SUM(I303:I305)</f>
        <v>15148004</v>
      </c>
      <c r="J302" s="367">
        <f>SUM(J303:J305)</f>
        <v>15148004</v>
      </c>
    </row>
    <row r="303" spans="1:10" ht="49.5" customHeight="1" x14ac:dyDescent="0.25">
      <c r="A303" s="84" t="s">
        <v>67</v>
      </c>
      <c r="B303" s="5" t="s">
        <v>27</v>
      </c>
      <c r="C303" s="5" t="s">
        <v>9</v>
      </c>
      <c r="D303" s="214" t="s">
        <v>192</v>
      </c>
      <c r="E303" s="215" t="s">
        <v>9</v>
      </c>
      <c r="F303" s="216" t="s">
        <v>364</v>
      </c>
      <c r="G303" s="59" t="s">
        <v>12</v>
      </c>
      <c r="H303" s="369">
        <f>SUM(прил4!I501)</f>
        <v>8258292</v>
      </c>
      <c r="I303" s="369">
        <f>SUM(прил4!J501)</f>
        <v>7543258</v>
      </c>
      <c r="J303" s="369">
        <f>SUM(прил4!K501)</f>
        <v>7543258</v>
      </c>
    </row>
    <row r="304" spans="1:10" ht="31.5" customHeight="1" x14ac:dyDescent="0.25">
      <c r="A304" s="89" t="s">
        <v>463</v>
      </c>
      <c r="B304" s="5" t="s">
        <v>27</v>
      </c>
      <c r="C304" s="5" t="s">
        <v>9</v>
      </c>
      <c r="D304" s="214" t="s">
        <v>192</v>
      </c>
      <c r="E304" s="215" t="s">
        <v>9</v>
      </c>
      <c r="F304" s="216" t="s">
        <v>364</v>
      </c>
      <c r="G304" s="59" t="s">
        <v>15</v>
      </c>
      <c r="H304" s="369">
        <f>SUM(прил4!I502)</f>
        <v>7292680</v>
      </c>
      <c r="I304" s="369">
        <f>SUM(прил4!J502)</f>
        <v>7139112</v>
      </c>
      <c r="J304" s="369">
        <f>SUM(прил4!K502)</f>
        <v>7139112</v>
      </c>
    </row>
    <row r="305" spans="1:10" ht="18" customHeight="1" x14ac:dyDescent="0.25">
      <c r="A305" s="3" t="s">
        <v>17</v>
      </c>
      <c r="B305" s="5" t="s">
        <v>27</v>
      </c>
      <c r="C305" s="5" t="s">
        <v>9</v>
      </c>
      <c r="D305" s="214" t="s">
        <v>192</v>
      </c>
      <c r="E305" s="215" t="s">
        <v>9</v>
      </c>
      <c r="F305" s="216" t="s">
        <v>364</v>
      </c>
      <c r="G305" s="59" t="s">
        <v>16</v>
      </c>
      <c r="H305" s="369">
        <f>SUM(прил4!I503)</f>
        <v>465634</v>
      </c>
      <c r="I305" s="369">
        <f>SUM(прил4!J503)</f>
        <v>465634</v>
      </c>
      <c r="J305" s="369">
        <f>SUM(прил4!K503)</f>
        <v>465634</v>
      </c>
    </row>
    <row r="306" spans="1:10" s="554" customFormat="1" ht="31.5" hidden="1" x14ac:dyDescent="0.25">
      <c r="A306" s="3" t="s">
        <v>458</v>
      </c>
      <c r="B306" s="5" t="s">
        <v>27</v>
      </c>
      <c r="C306" s="5" t="s">
        <v>9</v>
      </c>
      <c r="D306" s="214" t="s">
        <v>192</v>
      </c>
      <c r="E306" s="215" t="s">
        <v>9</v>
      </c>
      <c r="F306" s="216" t="s">
        <v>457</v>
      </c>
      <c r="G306" s="59"/>
      <c r="H306" s="367">
        <f>SUM(H307)</f>
        <v>0</v>
      </c>
      <c r="I306" s="367">
        <f>SUM(I307)</f>
        <v>0</v>
      </c>
      <c r="J306" s="367">
        <f>SUM(J307)</f>
        <v>0</v>
      </c>
    </row>
    <row r="307" spans="1:10" s="554" customFormat="1" ht="31.5" hidden="1" x14ac:dyDescent="0.25">
      <c r="A307" s="498" t="s">
        <v>463</v>
      </c>
      <c r="B307" s="5" t="s">
        <v>27</v>
      </c>
      <c r="C307" s="5" t="s">
        <v>9</v>
      </c>
      <c r="D307" s="214" t="s">
        <v>192</v>
      </c>
      <c r="E307" s="215" t="s">
        <v>9</v>
      </c>
      <c r="F307" s="216" t="s">
        <v>457</v>
      </c>
      <c r="G307" s="59" t="s">
        <v>15</v>
      </c>
      <c r="H307" s="369">
        <f>SUM(прил4!I505)</f>
        <v>0</v>
      </c>
      <c r="I307" s="369">
        <f>SUM(прил4!J505)</f>
        <v>0</v>
      </c>
      <c r="J307" s="369">
        <f>SUM(прил4!K505)</f>
        <v>0</v>
      </c>
    </row>
    <row r="308" spans="1:10" ht="64.5" customHeight="1" x14ac:dyDescent="0.25">
      <c r="A308" s="75" t="s">
        <v>699</v>
      </c>
      <c r="B308" s="28" t="s">
        <v>27</v>
      </c>
      <c r="C308" s="42" t="s">
        <v>9</v>
      </c>
      <c r="D308" s="223" t="s">
        <v>176</v>
      </c>
      <c r="E308" s="224" t="s">
        <v>332</v>
      </c>
      <c r="F308" s="225" t="s">
        <v>333</v>
      </c>
      <c r="G308" s="28"/>
      <c r="H308" s="366">
        <f>SUM(H309)</f>
        <v>77700</v>
      </c>
      <c r="I308" s="366">
        <f t="shared" ref="I308:J311" si="43">SUM(I309)</f>
        <v>93200</v>
      </c>
      <c r="J308" s="366">
        <f t="shared" si="43"/>
        <v>93200</v>
      </c>
    </row>
    <row r="309" spans="1:10" ht="96" customHeight="1" x14ac:dyDescent="0.25">
      <c r="A309" s="76" t="s">
        <v>702</v>
      </c>
      <c r="B309" s="2" t="s">
        <v>27</v>
      </c>
      <c r="C309" s="8" t="s">
        <v>9</v>
      </c>
      <c r="D309" s="247" t="s">
        <v>178</v>
      </c>
      <c r="E309" s="248" t="s">
        <v>332</v>
      </c>
      <c r="F309" s="249" t="s">
        <v>333</v>
      </c>
      <c r="G309" s="2"/>
      <c r="H309" s="367">
        <f>SUM(H310)</f>
        <v>77700</v>
      </c>
      <c r="I309" s="367">
        <f t="shared" si="43"/>
        <v>93200</v>
      </c>
      <c r="J309" s="367">
        <f t="shared" si="43"/>
        <v>93200</v>
      </c>
    </row>
    <row r="310" spans="1:10" ht="49.5" customHeight="1" x14ac:dyDescent="0.25">
      <c r="A310" s="76" t="s">
        <v>352</v>
      </c>
      <c r="B310" s="2" t="s">
        <v>27</v>
      </c>
      <c r="C310" s="8" t="s">
        <v>9</v>
      </c>
      <c r="D310" s="247" t="s">
        <v>178</v>
      </c>
      <c r="E310" s="248" t="s">
        <v>9</v>
      </c>
      <c r="F310" s="249" t="s">
        <v>333</v>
      </c>
      <c r="G310" s="2"/>
      <c r="H310" s="367">
        <f>SUM(H311)</f>
        <v>77700</v>
      </c>
      <c r="I310" s="367">
        <f t="shared" si="43"/>
        <v>93200</v>
      </c>
      <c r="J310" s="367">
        <f t="shared" si="43"/>
        <v>93200</v>
      </c>
    </row>
    <row r="311" spans="1:10" ht="18" customHeight="1" x14ac:dyDescent="0.25">
      <c r="A311" s="3" t="s">
        <v>83</v>
      </c>
      <c r="B311" s="2" t="s">
        <v>27</v>
      </c>
      <c r="C311" s="8" t="s">
        <v>9</v>
      </c>
      <c r="D311" s="247" t="s">
        <v>178</v>
      </c>
      <c r="E311" s="248" t="s">
        <v>9</v>
      </c>
      <c r="F311" s="249" t="s">
        <v>353</v>
      </c>
      <c r="G311" s="2"/>
      <c r="H311" s="367">
        <f>SUM(H312)</f>
        <v>77700</v>
      </c>
      <c r="I311" s="367">
        <f t="shared" si="43"/>
        <v>93200</v>
      </c>
      <c r="J311" s="367">
        <f t="shared" si="43"/>
        <v>93200</v>
      </c>
    </row>
    <row r="312" spans="1:10" ht="30" customHeight="1" x14ac:dyDescent="0.25">
      <c r="A312" s="89" t="s">
        <v>463</v>
      </c>
      <c r="B312" s="2" t="s">
        <v>27</v>
      </c>
      <c r="C312" s="8" t="s">
        <v>9</v>
      </c>
      <c r="D312" s="247" t="s">
        <v>178</v>
      </c>
      <c r="E312" s="248" t="s">
        <v>9</v>
      </c>
      <c r="F312" s="249" t="s">
        <v>353</v>
      </c>
      <c r="G312" s="2" t="s">
        <v>15</v>
      </c>
      <c r="H312" s="368">
        <f>SUM(прил4!I510)</f>
        <v>77700</v>
      </c>
      <c r="I312" s="368">
        <f>SUM(прил4!J510)</f>
        <v>93200</v>
      </c>
      <c r="J312" s="368">
        <f>SUM(прил4!K510)</f>
        <v>93200</v>
      </c>
    </row>
    <row r="313" spans="1:10" ht="15.75" x14ac:dyDescent="0.25">
      <c r="A313" s="86" t="s">
        <v>28</v>
      </c>
      <c r="B313" s="23" t="s">
        <v>27</v>
      </c>
      <c r="C313" s="23" t="s">
        <v>11</v>
      </c>
      <c r="D313" s="208"/>
      <c r="E313" s="209"/>
      <c r="F313" s="210"/>
      <c r="G313" s="22"/>
      <c r="H313" s="372">
        <f>SUM(H314+H396+H401)</f>
        <v>268359272</v>
      </c>
      <c r="I313" s="372">
        <f>SUM(I314+I396+I401)</f>
        <v>335923375</v>
      </c>
      <c r="J313" s="372">
        <f>SUM(J314+J396+J401)</f>
        <v>270353687</v>
      </c>
    </row>
    <row r="314" spans="1:10" ht="35.25" customHeight="1" x14ac:dyDescent="0.25">
      <c r="A314" s="27" t="s">
        <v>121</v>
      </c>
      <c r="B314" s="28" t="s">
        <v>27</v>
      </c>
      <c r="C314" s="28" t="s">
        <v>11</v>
      </c>
      <c r="D314" s="211" t="s">
        <v>386</v>
      </c>
      <c r="E314" s="212" t="s">
        <v>332</v>
      </c>
      <c r="F314" s="213" t="s">
        <v>333</v>
      </c>
      <c r="G314" s="28"/>
      <c r="H314" s="366">
        <f>SUM(H315+H392)</f>
        <v>267716539</v>
      </c>
      <c r="I314" s="366">
        <f>SUM(I315+I392)</f>
        <v>335175873</v>
      </c>
      <c r="J314" s="366">
        <f>SUM(J315+J392)</f>
        <v>269606185</v>
      </c>
    </row>
    <row r="315" spans="1:10" ht="50.25" customHeight="1" x14ac:dyDescent="0.25">
      <c r="A315" s="3" t="s">
        <v>122</v>
      </c>
      <c r="B315" s="2" t="s">
        <v>27</v>
      </c>
      <c r="C315" s="2" t="s">
        <v>11</v>
      </c>
      <c r="D315" s="214" t="s">
        <v>192</v>
      </c>
      <c r="E315" s="215" t="s">
        <v>332</v>
      </c>
      <c r="F315" s="216" t="s">
        <v>333</v>
      </c>
      <c r="G315" s="2"/>
      <c r="H315" s="367">
        <f>SUM(H316+H382+H385)</f>
        <v>267695736</v>
      </c>
      <c r="I315" s="367">
        <f t="shared" ref="I315:J315" si="44">SUM(I316+I382+I385)</f>
        <v>335132186</v>
      </c>
      <c r="J315" s="367">
        <f t="shared" si="44"/>
        <v>269562498</v>
      </c>
    </row>
    <row r="316" spans="1:10" ht="17.25" customHeight="1" x14ac:dyDescent="0.25">
      <c r="A316" s="3" t="s">
        <v>397</v>
      </c>
      <c r="B316" s="2" t="s">
        <v>27</v>
      </c>
      <c r="C316" s="2" t="s">
        <v>11</v>
      </c>
      <c r="D316" s="214" t="s">
        <v>192</v>
      </c>
      <c r="E316" s="215" t="s">
        <v>11</v>
      </c>
      <c r="F316" s="216" t="s">
        <v>333</v>
      </c>
      <c r="G316" s="2"/>
      <c r="H316" s="367">
        <f>SUM(H322+H327+H332+H355+H375+H360+H338+H369+H373+H377+H330+H358+H349+H334+H336+H363+H365+H317+H320+H380+H341+H351+H367+H343+H345+H347+H325+H353)</f>
        <v>244929145</v>
      </c>
      <c r="I316" s="367">
        <f>SUM(I322+I327+I332+I355+I375+I360+I338+I369+I373+I377+I330+I358+I349+I334+I336+I363+I365+I317+I320+I380+I351)</f>
        <v>243395357</v>
      </c>
      <c r="J316" s="367">
        <f>SUM(J322+J327+J332+J355+J375+J360+J338+J369+J373+J377+J330+J358+J349+J334+J336+J363+J365+J317+J320+J380+J367+J351)</f>
        <v>246721918</v>
      </c>
    </row>
    <row r="317" spans="1:10" s="554" customFormat="1" ht="47.25" x14ac:dyDescent="0.25">
      <c r="A317" s="3" t="s">
        <v>678</v>
      </c>
      <c r="B317" s="5" t="s">
        <v>27</v>
      </c>
      <c r="C317" s="2" t="s">
        <v>11</v>
      </c>
      <c r="D317" s="214" t="s">
        <v>192</v>
      </c>
      <c r="E317" s="215" t="s">
        <v>11</v>
      </c>
      <c r="F317" s="216" t="s">
        <v>673</v>
      </c>
      <c r="G317" s="59"/>
      <c r="H317" s="367">
        <f>SUM(H318:H319)</f>
        <v>11065558</v>
      </c>
      <c r="I317" s="367">
        <f>SUM(I318:I319)</f>
        <v>6626063</v>
      </c>
      <c r="J317" s="367">
        <f>SUM(J318:J319)</f>
        <v>6626063</v>
      </c>
    </row>
    <row r="318" spans="1:10" s="554" customFormat="1" ht="47.25" x14ac:dyDescent="0.25">
      <c r="A318" s="101" t="s">
        <v>67</v>
      </c>
      <c r="B318" s="5" t="s">
        <v>27</v>
      </c>
      <c r="C318" s="2" t="s">
        <v>11</v>
      </c>
      <c r="D318" s="214" t="s">
        <v>192</v>
      </c>
      <c r="E318" s="215" t="s">
        <v>11</v>
      </c>
      <c r="F318" s="216" t="s">
        <v>673</v>
      </c>
      <c r="G318" s="59" t="s">
        <v>12</v>
      </c>
      <c r="H318" s="369">
        <f>SUM(прил4!I516)</f>
        <v>6220000</v>
      </c>
      <c r="I318" s="369">
        <f>SUM(прил4!J516)</f>
        <v>4000000</v>
      </c>
      <c r="J318" s="369">
        <f>SUM(прил4!K516)</f>
        <v>4000000</v>
      </c>
    </row>
    <row r="319" spans="1:10" s="554" customFormat="1" ht="15.75" x14ac:dyDescent="0.25">
      <c r="A319" s="61" t="s">
        <v>38</v>
      </c>
      <c r="B319" s="5" t="s">
        <v>27</v>
      </c>
      <c r="C319" s="2" t="s">
        <v>11</v>
      </c>
      <c r="D319" s="214" t="s">
        <v>192</v>
      </c>
      <c r="E319" s="215" t="s">
        <v>11</v>
      </c>
      <c r="F319" s="216" t="s">
        <v>673</v>
      </c>
      <c r="G319" s="59" t="s">
        <v>37</v>
      </c>
      <c r="H319" s="369">
        <f>SUM(прил4!I517)</f>
        <v>4845558</v>
      </c>
      <c r="I319" s="369">
        <f>SUM(прил4!J517)</f>
        <v>2626063</v>
      </c>
      <c r="J319" s="369">
        <f>SUM(прил4!K517)</f>
        <v>2626063</v>
      </c>
    </row>
    <row r="320" spans="1:10" s="554" customFormat="1" ht="96.75" customHeight="1" x14ac:dyDescent="0.25">
      <c r="A320" s="3" t="s">
        <v>791</v>
      </c>
      <c r="B320" s="5" t="s">
        <v>27</v>
      </c>
      <c r="C320" s="2" t="s">
        <v>11</v>
      </c>
      <c r="D320" s="214" t="s">
        <v>192</v>
      </c>
      <c r="E320" s="215" t="s">
        <v>11</v>
      </c>
      <c r="F320" s="216" t="s">
        <v>674</v>
      </c>
      <c r="G320" s="59"/>
      <c r="H320" s="367">
        <f>SUM(H321)</f>
        <v>300111</v>
      </c>
      <c r="I320" s="367">
        <f>SUM(I321)</f>
        <v>286093</v>
      </c>
      <c r="J320" s="367">
        <f>SUM(J321)</f>
        <v>286093</v>
      </c>
    </row>
    <row r="321" spans="1:10" s="554" customFormat="1" ht="31.5" x14ac:dyDescent="0.25">
      <c r="A321" s="499" t="s">
        <v>463</v>
      </c>
      <c r="B321" s="5" t="s">
        <v>27</v>
      </c>
      <c r="C321" s="2" t="s">
        <v>11</v>
      </c>
      <c r="D321" s="214" t="s">
        <v>192</v>
      </c>
      <c r="E321" s="215" t="s">
        <v>11</v>
      </c>
      <c r="F321" s="216" t="s">
        <v>674</v>
      </c>
      <c r="G321" s="59" t="s">
        <v>15</v>
      </c>
      <c r="H321" s="369">
        <f>SUM(прил4!I519)</f>
        <v>300111</v>
      </c>
      <c r="I321" s="369">
        <f>SUM(прил4!J519)</f>
        <v>286093</v>
      </c>
      <c r="J321" s="369">
        <f>SUM(прил4!K519)</f>
        <v>286093</v>
      </c>
    </row>
    <row r="322" spans="1:10" ht="82.5" customHeight="1" x14ac:dyDescent="0.25">
      <c r="A322" s="486" t="s">
        <v>124</v>
      </c>
      <c r="B322" s="2" t="s">
        <v>27</v>
      </c>
      <c r="C322" s="2" t="s">
        <v>11</v>
      </c>
      <c r="D322" s="214" t="s">
        <v>192</v>
      </c>
      <c r="E322" s="215" t="s">
        <v>11</v>
      </c>
      <c r="F322" s="216" t="s">
        <v>390</v>
      </c>
      <c r="G322" s="2"/>
      <c r="H322" s="367">
        <f>SUM(H323:H324)</f>
        <v>195998171</v>
      </c>
      <c r="I322" s="367">
        <f>SUM(I323:I324)</f>
        <v>202552262</v>
      </c>
      <c r="J322" s="367">
        <f>SUM(J323:J324)</f>
        <v>202552262</v>
      </c>
    </row>
    <row r="323" spans="1:10" ht="48" customHeight="1" x14ac:dyDescent="0.25">
      <c r="A323" s="84" t="s">
        <v>67</v>
      </c>
      <c r="B323" s="2" t="s">
        <v>27</v>
      </c>
      <c r="C323" s="2" t="s">
        <v>11</v>
      </c>
      <c r="D323" s="214" t="s">
        <v>192</v>
      </c>
      <c r="E323" s="215" t="s">
        <v>11</v>
      </c>
      <c r="F323" s="216" t="s">
        <v>390</v>
      </c>
      <c r="G323" s="2" t="s">
        <v>12</v>
      </c>
      <c r="H323" s="369">
        <f>SUM(прил4!I521)</f>
        <v>189919184</v>
      </c>
      <c r="I323" s="369">
        <f>SUM(прил4!J521)</f>
        <v>196473275</v>
      </c>
      <c r="J323" s="369">
        <f>SUM(прил4!K521)</f>
        <v>196473275</v>
      </c>
    </row>
    <row r="324" spans="1:10" ht="32.25" customHeight="1" x14ac:dyDescent="0.25">
      <c r="A324" s="487" t="s">
        <v>463</v>
      </c>
      <c r="B324" s="2" t="s">
        <v>27</v>
      </c>
      <c r="C324" s="2" t="s">
        <v>11</v>
      </c>
      <c r="D324" s="214" t="s">
        <v>192</v>
      </c>
      <c r="E324" s="215" t="s">
        <v>11</v>
      </c>
      <c r="F324" s="216" t="s">
        <v>390</v>
      </c>
      <c r="G324" s="2" t="s">
        <v>15</v>
      </c>
      <c r="H324" s="369">
        <f>SUM(прил4!I522)</f>
        <v>6078987</v>
      </c>
      <c r="I324" s="369">
        <f>SUM(прил4!J522)</f>
        <v>6078987</v>
      </c>
      <c r="J324" s="369">
        <f>SUM(прил4!K522)</f>
        <v>6078987</v>
      </c>
    </row>
    <row r="325" spans="1:10" s="608" customFormat="1" ht="17.25" hidden="1" customHeight="1" x14ac:dyDescent="0.25">
      <c r="A325" s="486" t="s">
        <v>761</v>
      </c>
      <c r="B325" s="2" t="s">
        <v>27</v>
      </c>
      <c r="C325" s="2" t="s">
        <v>11</v>
      </c>
      <c r="D325" s="214" t="s">
        <v>192</v>
      </c>
      <c r="E325" s="215" t="s">
        <v>11</v>
      </c>
      <c r="F325" s="216" t="s">
        <v>760</v>
      </c>
      <c r="G325" s="2"/>
      <c r="H325" s="367">
        <f>SUM(H326)</f>
        <v>0</v>
      </c>
      <c r="I325" s="367">
        <f>SUM(I326)</f>
        <v>0</v>
      </c>
      <c r="J325" s="367">
        <f>SUM(J326)</f>
        <v>0</v>
      </c>
    </row>
    <row r="326" spans="1:10" s="608" customFormat="1" ht="33.75" hidden="1" customHeight="1" x14ac:dyDescent="0.25">
      <c r="A326" s="487" t="s">
        <v>463</v>
      </c>
      <c r="B326" s="2" t="s">
        <v>27</v>
      </c>
      <c r="C326" s="2" t="s">
        <v>11</v>
      </c>
      <c r="D326" s="214" t="s">
        <v>192</v>
      </c>
      <c r="E326" s="215" t="s">
        <v>11</v>
      </c>
      <c r="F326" s="216" t="s">
        <v>760</v>
      </c>
      <c r="G326" s="2" t="s">
        <v>15</v>
      </c>
      <c r="H326" s="369">
        <f>SUM(прил4!I524)</f>
        <v>0</v>
      </c>
      <c r="I326" s="369">
        <f>SUM(прил4!J524)</f>
        <v>0</v>
      </c>
      <c r="J326" s="369">
        <f>SUM(прил4!K524)</f>
        <v>0</v>
      </c>
    </row>
    <row r="327" spans="1:10" ht="34.5" customHeight="1" x14ac:dyDescent="0.25">
      <c r="A327" s="488" t="s">
        <v>470</v>
      </c>
      <c r="B327" s="2" t="s">
        <v>27</v>
      </c>
      <c r="C327" s="2" t="s">
        <v>11</v>
      </c>
      <c r="D327" s="214" t="s">
        <v>192</v>
      </c>
      <c r="E327" s="215" t="s">
        <v>11</v>
      </c>
      <c r="F327" s="216" t="s">
        <v>469</v>
      </c>
      <c r="G327" s="2"/>
      <c r="H327" s="367">
        <f>SUM(H328:H329)</f>
        <v>42919</v>
      </c>
      <c r="I327" s="367">
        <f>SUM(I328:I329)</f>
        <v>42919</v>
      </c>
      <c r="J327" s="367">
        <f>SUM(J328:J329)</f>
        <v>42919</v>
      </c>
    </row>
    <row r="328" spans="1:10" ht="50.25" customHeight="1" x14ac:dyDescent="0.25">
      <c r="A328" s="84" t="s">
        <v>67</v>
      </c>
      <c r="B328" s="2" t="s">
        <v>27</v>
      </c>
      <c r="C328" s="2" t="s">
        <v>11</v>
      </c>
      <c r="D328" s="214" t="s">
        <v>192</v>
      </c>
      <c r="E328" s="215" t="s">
        <v>11</v>
      </c>
      <c r="F328" s="216" t="s">
        <v>469</v>
      </c>
      <c r="G328" s="2" t="s">
        <v>12</v>
      </c>
      <c r="H328" s="369">
        <f>SUM(прил4!I526)</f>
        <v>29659</v>
      </c>
      <c r="I328" s="369">
        <f>SUM(прил4!J526)</f>
        <v>29659</v>
      </c>
      <c r="J328" s="369">
        <f>SUM(прил4!K526)</f>
        <v>29659</v>
      </c>
    </row>
    <row r="329" spans="1:10" ht="19.5" customHeight="1" x14ac:dyDescent="0.25">
      <c r="A329" s="3" t="s">
        <v>38</v>
      </c>
      <c r="B329" s="2" t="s">
        <v>27</v>
      </c>
      <c r="C329" s="2" t="s">
        <v>11</v>
      </c>
      <c r="D329" s="214" t="s">
        <v>192</v>
      </c>
      <c r="E329" s="215" t="s">
        <v>11</v>
      </c>
      <c r="F329" s="216" t="s">
        <v>469</v>
      </c>
      <c r="G329" s="2" t="s">
        <v>37</v>
      </c>
      <c r="H329" s="369">
        <f>SUM(прил4!I527)</f>
        <v>13260</v>
      </c>
      <c r="I329" s="369">
        <f>SUM(прил4!J527)</f>
        <v>13260</v>
      </c>
      <c r="J329" s="369">
        <f>SUM(прил4!K527)</f>
        <v>13260</v>
      </c>
    </row>
    <row r="330" spans="1:10" ht="48" customHeight="1" x14ac:dyDescent="0.25">
      <c r="A330" s="486" t="s">
        <v>539</v>
      </c>
      <c r="B330" s="2" t="s">
        <v>27</v>
      </c>
      <c r="C330" s="2" t="s">
        <v>11</v>
      </c>
      <c r="D330" s="214" t="s">
        <v>192</v>
      </c>
      <c r="E330" s="215" t="s">
        <v>11</v>
      </c>
      <c r="F330" s="216" t="s">
        <v>538</v>
      </c>
      <c r="G330" s="2"/>
      <c r="H330" s="367">
        <f>SUM(H331)</f>
        <v>335285</v>
      </c>
      <c r="I330" s="367">
        <f>SUM(I331)</f>
        <v>335285</v>
      </c>
      <c r="J330" s="367">
        <f>SUM(J331)</f>
        <v>335285</v>
      </c>
    </row>
    <row r="331" spans="1:10" ht="33.75" customHeight="1" x14ac:dyDescent="0.25">
      <c r="A331" s="487" t="s">
        <v>463</v>
      </c>
      <c r="B331" s="2" t="s">
        <v>27</v>
      </c>
      <c r="C331" s="2" t="s">
        <v>11</v>
      </c>
      <c r="D331" s="214" t="s">
        <v>192</v>
      </c>
      <c r="E331" s="215" t="s">
        <v>11</v>
      </c>
      <c r="F331" s="216" t="s">
        <v>538</v>
      </c>
      <c r="G331" s="2" t="s">
        <v>15</v>
      </c>
      <c r="H331" s="369">
        <f>SUM(прил4!I529)</f>
        <v>335285</v>
      </c>
      <c r="I331" s="369">
        <f>SUM(прил4!J529)</f>
        <v>335285</v>
      </c>
      <c r="J331" s="369">
        <f>SUM(прил4!K529)</f>
        <v>335285</v>
      </c>
    </row>
    <row r="332" spans="1:10" ht="63.75" customHeight="1" x14ac:dyDescent="0.25">
      <c r="A332" s="488" t="s">
        <v>511</v>
      </c>
      <c r="B332" s="2" t="s">
        <v>27</v>
      </c>
      <c r="C332" s="2" t="s">
        <v>11</v>
      </c>
      <c r="D332" s="214" t="s">
        <v>192</v>
      </c>
      <c r="E332" s="215" t="s">
        <v>11</v>
      </c>
      <c r="F332" s="216" t="s">
        <v>468</v>
      </c>
      <c r="G332" s="2"/>
      <c r="H332" s="367">
        <f>SUM(H333)</f>
        <v>660132</v>
      </c>
      <c r="I332" s="367">
        <f>SUM(I333)</f>
        <v>454263</v>
      </c>
      <c r="J332" s="367">
        <f>SUM(J333)</f>
        <v>454263</v>
      </c>
    </row>
    <row r="333" spans="1:10" ht="33" customHeight="1" x14ac:dyDescent="0.25">
      <c r="A333" s="487" t="s">
        <v>463</v>
      </c>
      <c r="B333" s="2" t="s">
        <v>27</v>
      </c>
      <c r="C333" s="2" t="s">
        <v>11</v>
      </c>
      <c r="D333" s="214" t="s">
        <v>192</v>
      </c>
      <c r="E333" s="215" t="s">
        <v>11</v>
      </c>
      <c r="F333" s="216" t="s">
        <v>468</v>
      </c>
      <c r="G333" s="2" t="s">
        <v>15</v>
      </c>
      <c r="H333" s="369">
        <f>SUM(прил4!I531)</f>
        <v>660132</v>
      </c>
      <c r="I333" s="369">
        <f>SUM(прил4!J531)</f>
        <v>454263</v>
      </c>
      <c r="J333" s="369">
        <f>SUM(прил4!K531)</f>
        <v>454263</v>
      </c>
    </row>
    <row r="334" spans="1:10" s="457" customFormat="1" ht="50.25" hidden="1" customHeight="1" x14ac:dyDescent="0.25">
      <c r="A334" s="574" t="s">
        <v>774</v>
      </c>
      <c r="B334" s="2" t="s">
        <v>27</v>
      </c>
      <c r="C334" s="2" t="s">
        <v>11</v>
      </c>
      <c r="D334" s="214" t="s">
        <v>192</v>
      </c>
      <c r="E334" s="215" t="s">
        <v>11</v>
      </c>
      <c r="F334" s="216" t="s">
        <v>604</v>
      </c>
      <c r="G334" s="2"/>
      <c r="H334" s="367">
        <f>SUM(H335)</f>
        <v>0</v>
      </c>
      <c r="I334" s="367">
        <f>SUM(I335)</f>
        <v>0</v>
      </c>
      <c r="J334" s="367">
        <f>SUM(J335)</f>
        <v>0</v>
      </c>
    </row>
    <row r="335" spans="1:10" s="457" customFormat="1" ht="31.5" hidden="1" x14ac:dyDescent="0.25">
      <c r="A335" s="503" t="s">
        <v>463</v>
      </c>
      <c r="B335" s="2" t="s">
        <v>27</v>
      </c>
      <c r="C335" s="2" t="s">
        <v>11</v>
      </c>
      <c r="D335" s="214" t="s">
        <v>192</v>
      </c>
      <c r="E335" s="215" t="s">
        <v>11</v>
      </c>
      <c r="F335" s="216" t="s">
        <v>604</v>
      </c>
      <c r="G335" s="2" t="s">
        <v>15</v>
      </c>
      <c r="H335" s="369">
        <f>SUM(прил4!I533)</f>
        <v>0</v>
      </c>
      <c r="I335" s="369">
        <f>SUM(прил4!J533)</f>
        <v>0</v>
      </c>
      <c r="J335" s="369">
        <f>SUM(прил4!K533)</f>
        <v>0</v>
      </c>
    </row>
    <row r="336" spans="1:10" s="459" customFormat="1" ht="47.25" hidden="1" x14ac:dyDescent="0.25">
      <c r="A336" s="574" t="s">
        <v>775</v>
      </c>
      <c r="B336" s="2" t="s">
        <v>27</v>
      </c>
      <c r="C336" s="2" t="s">
        <v>11</v>
      </c>
      <c r="D336" s="214" t="s">
        <v>192</v>
      </c>
      <c r="E336" s="215" t="s">
        <v>11</v>
      </c>
      <c r="F336" s="216" t="s">
        <v>605</v>
      </c>
      <c r="G336" s="2"/>
      <c r="H336" s="367">
        <f>SUM(H337)</f>
        <v>0</v>
      </c>
      <c r="I336" s="367">
        <f>SUM(I337)</f>
        <v>0</v>
      </c>
      <c r="J336" s="367">
        <f>SUM(J337)</f>
        <v>0</v>
      </c>
    </row>
    <row r="337" spans="1:10" s="459" customFormat="1" ht="31.5" hidden="1" x14ac:dyDescent="0.25">
      <c r="A337" s="498" t="s">
        <v>463</v>
      </c>
      <c r="B337" s="2" t="s">
        <v>27</v>
      </c>
      <c r="C337" s="2" t="s">
        <v>11</v>
      </c>
      <c r="D337" s="214" t="s">
        <v>192</v>
      </c>
      <c r="E337" s="215" t="s">
        <v>11</v>
      </c>
      <c r="F337" s="216" t="s">
        <v>605</v>
      </c>
      <c r="G337" s="2" t="s">
        <v>15</v>
      </c>
      <c r="H337" s="369">
        <f>SUM(прил4!I535)</f>
        <v>0</v>
      </c>
      <c r="I337" s="369">
        <f>SUM(прил4!J535)</f>
        <v>0</v>
      </c>
      <c r="J337" s="369">
        <f>SUM(прил4!K535)</f>
        <v>0</v>
      </c>
    </row>
    <row r="338" spans="1:10" ht="47.25" customHeight="1" x14ac:dyDescent="0.25">
      <c r="A338" s="490" t="s">
        <v>575</v>
      </c>
      <c r="B338" s="5" t="s">
        <v>27</v>
      </c>
      <c r="C338" s="5" t="s">
        <v>11</v>
      </c>
      <c r="D338" s="214" t="s">
        <v>192</v>
      </c>
      <c r="E338" s="215" t="s">
        <v>11</v>
      </c>
      <c r="F338" s="216" t="s">
        <v>574</v>
      </c>
      <c r="G338" s="2"/>
      <c r="H338" s="367">
        <f>SUM(H339:H340)</f>
        <v>6248616</v>
      </c>
      <c r="I338" s="367">
        <f>SUM(I339:I340)</f>
        <v>5682112</v>
      </c>
      <c r="J338" s="367">
        <f>SUM(J339:J340)</f>
        <v>5772087</v>
      </c>
    </row>
    <row r="339" spans="1:10" ht="32.25" customHeight="1" x14ac:dyDescent="0.25">
      <c r="A339" s="487" t="s">
        <v>463</v>
      </c>
      <c r="B339" s="5" t="s">
        <v>27</v>
      </c>
      <c r="C339" s="5" t="s">
        <v>11</v>
      </c>
      <c r="D339" s="214" t="s">
        <v>192</v>
      </c>
      <c r="E339" s="215" t="s">
        <v>11</v>
      </c>
      <c r="F339" s="216" t="s">
        <v>574</v>
      </c>
      <c r="G339" s="2" t="s">
        <v>15</v>
      </c>
      <c r="H339" s="369">
        <f>SUM(прил4!I537)</f>
        <v>6248616</v>
      </c>
      <c r="I339" s="369">
        <f>SUM(прил4!J537)</f>
        <v>5682112</v>
      </c>
      <c r="J339" s="369">
        <f>SUM(прил4!K537)</f>
        <v>5772087</v>
      </c>
    </row>
    <row r="340" spans="1:10" s="612" customFormat="1" ht="18" hidden="1" customHeight="1" x14ac:dyDescent="0.25">
      <c r="A340" s="61" t="s">
        <v>38</v>
      </c>
      <c r="B340" s="5" t="s">
        <v>27</v>
      </c>
      <c r="C340" s="5" t="s">
        <v>11</v>
      </c>
      <c r="D340" s="214" t="s">
        <v>192</v>
      </c>
      <c r="E340" s="215" t="s">
        <v>11</v>
      </c>
      <c r="F340" s="216" t="s">
        <v>574</v>
      </c>
      <c r="G340" s="2" t="s">
        <v>37</v>
      </c>
      <c r="H340" s="369">
        <f>SUM(прил4!I538)</f>
        <v>0</v>
      </c>
      <c r="I340" s="369"/>
      <c r="J340" s="369"/>
    </row>
    <row r="341" spans="1:10" s="572" customFormat="1" ht="47.25" hidden="1" x14ac:dyDescent="0.25">
      <c r="A341" s="488" t="s">
        <v>723</v>
      </c>
      <c r="B341" s="5" t="s">
        <v>27</v>
      </c>
      <c r="C341" s="5" t="s">
        <v>11</v>
      </c>
      <c r="D341" s="214" t="s">
        <v>192</v>
      </c>
      <c r="E341" s="215" t="s">
        <v>11</v>
      </c>
      <c r="F341" s="216" t="s">
        <v>719</v>
      </c>
      <c r="G341" s="2"/>
      <c r="H341" s="367">
        <f>SUM(H342)</f>
        <v>0</v>
      </c>
      <c r="I341" s="367">
        <f>SUM(I342)</f>
        <v>0</v>
      </c>
      <c r="J341" s="367">
        <f>SUM(J342)</f>
        <v>0</v>
      </c>
    </row>
    <row r="342" spans="1:10" s="572" customFormat="1" ht="31.5" hidden="1" x14ac:dyDescent="0.25">
      <c r="A342" s="487" t="s">
        <v>463</v>
      </c>
      <c r="B342" s="5" t="s">
        <v>27</v>
      </c>
      <c r="C342" s="5" t="s">
        <v>11</v>
      </c>
      <c r="D342" s="214" t="s">
        <v>192</v>
      </c>
      <c r="E342" s="215" t="s">
        <v>11</v>
      </c>
      <c r="F342" s="216" t="s">
        <v>719</v>
      </c>
      <c r="G342" s="2" t="s">
        <v>15</v>
      </c>
      <c r="H342" s="369">
        <f>SUM(прил4!I540)</f>
        <v>0</v>
      </c>
      <c r="I342" s="369">
        <f>SUM(прил4!J540)</f>
        <v>0</v>
      </c>
      <c r="J342" s="369">
        <f>SUM(прил4!K540)</f>
        <v>0</v>
      </c>
    </row>
    <row r="343" spans="1:10" s="592" customFormat="1" ht="47.25" hidden="1" x14ac:dyDescent="0.25">
      <c r="A343" s="488" t="s">
        <v>724</v>
      </c>
      <c r="B343" s="5" t="s">
        <v>27</v>
      </c>
      <c r="C343" s="5" t="s">
        <v>11</v>
      </c>
      <c r="D343" s="214" t="s">
        <v>192</v>
      </c>
      <c r="E343" s="215" t="s">
        <v>11</v>
      </c>
      <c r="F343" s="216" t="s">
        <v>720</v>
      </c>
      <c r="G343" s="2"/>
      <c r="H343" s="367">
        <f>SUM(H344)</f>
        <v>0</v>
      </c>
      <c r="I343" s="367">
        <f>SUM(I344)</f>
        <v>0</v>
      </c>
      <c r="J343" s="367">
        <f>SUM(J344)</f>
        <v>0</v>
      </c>
    </row>
    <row r="344" spans="1:10" s="592" customFormat="1" ht="31.5" hidden="1" x14ac:dyDescent="0.25">
      <c r="A344" s="487" t="s">
        <v>463</v>
      </c>
      <c r="B344" s="5" t="s">
        <v>27</v>
      </c>
      <c r="C344" s="5" t="s">
        <v>11</v>
      </c>
      <c r="D344" s="214" t="s">
        <v>192</v>
      </c>
      <c r="E344" s="215" t="s">
        <v>11</v>
      </c>
      <c r="F344" s="216" t="s">
        <v>720</v>
      </c>
      <c r="G344" s="2" t="s">
        <v>15</v>
      </c>
      <c r="H344" s="369">
        <f>SUM(прил4!I542)</f>
        <v>0</v>
      </c>
      <c r="I344" s="369">
        <f>SUM(прил4!J542)</f>
        <v>0</v>
      </c>
      <c r="J344" s="369">
        <f>SUM(прил4!K542)</f>
        <v>0</v>
      </c>
    </row>
    <row r="345" spans="1:10" s="592" customFormat="1" ht="63" hidden="1" x14ac:dyDescent="0.25">
      <c r="A345" s="488" t="s">
        <v>725</v>
      </c>
      <c r="B345" s="5" t="s">
        <v>27</v>
      </c>
      <c r="C345" s="5" t="s">
        <v>11</v>
      </c>
      <c r="D345" s="214" t="s">
        <v>192</v>
      </c>
      <c r="E345" s="215" t="s">
        <v>11</v>
      </c>
      <c r="F345" s="216" t="s">
        <v>721</v>
      </c>
      <c r="G345" s="2"/>
      <c r="H345" s="367">
        <f>SUM(H346)</f>
        <v>0</v>
      </c>
      <c r="I345" s="367">
        <f>SUM(I346)</f>
        <v>0</v>
      </c>
      <c r="J345" s="367">
        <f>SUM(J346)</f>
        <v>0</v>
      </c>
    </row>
    <row r="346" spans="1:10" s="592" customFormat="1" ht="31.5" hidden="1" x14ac:dyDescent="0.25">
      <c r="A346" s="487" t="s">
        <v>463</v>
      </c>
      <c r="B346" s="5" t="s">
        <v>27</v>
      </c>
      <c r="C346" s="5" t="s">
        <v>11</v>
      </c>
      <c r="D346" s="214" t="s">
        <v>192</v>
      </c>
      <c r="E346" s="215" t="s">
        <v>11</v>
      </c>
      <c r="F346" s="216" t="s">
        <v>721</v>
      </c>
      <c r="G346" s="2" t="s">
        <v>15</v>
      </c>
      <c r="H346" s="369">
        <f>SUM(прил4!I544)</f>
        <v>0</v>
      </c>
      <c r="I346" s="369">
        <f>SUM(прил4!J544)</f>
        <v>0</v>
      </c>
      <c r="J346" s="369">
        <f>SUM(прил4!K544)</f>
        <v>0</v>
      </c>
    </row>
    <row r="347" spans="1:10" s="592" customFormat="1" ht="63" hidden="1" x14ac:dyDescent="0.25">
      <c r="A347" s="488" t="s">
        <v>726</v>
      </c>
      <c r="B347" s="5" t="s">
        <v>27</v>
      </c>
      <c r="C347" s="5" t="s">
        <v>11</v>
      </c>
      <c r="D347" s="214" t="s">
        <v>192</v>
      </c>
      <c r="E347" s="215" t="s">
        <v>11</v>
      </c>
      <c r="F347" s="216" t="s">
        <v>722</v>
      </c>
      <c r="G347" s="2"/>
      <c r="H347" s="367">
        <f>SUM(H348)</f>
        <v>0</v>
      </c>
      <c r="I347" s="367">
        <f>SUM(I348)</f>
        <v>0</v>
      </c>
      <c r="J347" s="367">
        <f>SUM(J348)</f>
        <v>0</v>
      </c>
    </row>
    <row r="348" spans="1:10" s="592" customFormat="1" ht="32.25" hidden="1" customHeight="1" x14ac:dyDescent="0.25">
      <c r="A348" s="487" t="s">
        <v>463</v>
      </c>
      <c r="B348" s="5" t="s">
        <v>27</v>
      </c>
      <c r="C348" s="5" t="s">
        <v>11</v>
      </c>
      <c r="D348" s="214" t="s">
        <v>192</v>
      </c>
      <c r="E348" s="215" t="s">
        <v>11</v>
      </c>
      <c r="F348" s="216" t="s">
        <v>722</v>
      </c>
      <c r="G348" s="2" t="s">
        <v>15</v>
      </c>
      <c r="H348" s="369">
        <f>SUM(прил4!I546)</f>
        <v>0</v>
      </c>
      <c r="I348" s="369">
        <f>SUM(прил4!J546)</f>
        <v>0</v>
      </c>
      <c r="J348" s="369">
        <f>SUM(прил4!K546)</f>
        <v>0</v>
      </c>
    </row>
    <row r="349" spans="1:10" s="456" customFormat="1" ht="79.5" hidden="1" customHeight="1" x14ac:dyDescent="0.25">
      <c r="A349" s="489" t="s">
        <v>753</v>
      </c>
      <c r="B349" s="2" t="s">
        <v>27</v>
      </c>
      <c r="C349" s="2" t="s">
        <v>11</v>
      </c>
      <c r="D349" s="214" t="s">
        <v>192</v>
      </c>
      <c r="E349" s="215" t="s">
        <v>11</v>
      </c>
      <c r="F349" s="216" t="s">
        <v>752</v>
      </c>
      <c r="G349" s="2"/>
      <c r="H349" s="367">
        <f>SUM(H350)</f>
        <v>0</v>
      </c>
      <c r="I349" s="367">
        <f>SUM(I350)</f>
        <v>0</v>
      </c>
      <c r="J349" s="367">
        <f>SUM(J350)</f>
        <v>0</v>
      </c>
    </row>
    <row r="350" spans="1:10" s="456" customFormat="1" ht="49.5" hidden="1" customHeight="1" x14ac:dyDescent="0.25">
      <c r="A350" s="84" t="s">
        <v>67</v>
      </c>
      <c r="B350" s="2" t="s">
        <v>27</v>
      </c>
      <c r="C350" s="2" t="s">
        <v>11</v>
      </c>
      <c r="D350" s="214" t="s">
        <v>192</v>
      </c>
      <c r="E350" s="215" t="s">
        <v>11</v>
      </c>
      <c r="F350" s="216" t="s">
        <v>752</v>
      </c>
      <c r="G350" s="2" t="s">
        <v>12</v>
      </c>
      <c r="H350" s="369">
        <f>SUM(прил4!I548)</f>
        <v>0</v>
      </c>
      <c r="I350" s="369">
        <f>SUM(прил4!J548)</f>
        <v>0</v>
      </c>
      <c r="J350" s="369">
        <f>SUM(прил4!K548)</f>
        <v>0</v>
      </c>
    </row>
    <row r="351" spans="1:10" s="572" customFormat="1" ht="18" hidden="1" customHeight="1" x14ac:dyDescent="0.25">
      <c r="A351" s="488" t="s">
        <v>779</v>
      </c>
      <c r="B351" s="5" t="s">
        <v>27</v>
      </c>
      <c r="C351" s="5" t="s">
        <v>11</v>
      </c>
      <c r="D351" s="214" t="s">
        <v>192</v>
      </c>
      <c r="E351" s="215" t="s">
        <v>11</v>
      </c>
      <c r="F351" s="216" t="s">
        <v>778</v>
      </c>
      <c r="G351" s="2"/>
      <c r="H351" s="367">
        <f>SUM(H352)</f>
        <v>0</v>
      </c>
      <c r="I351" s="367">
        <f>SUM(I352)</f>
        <v>0</v>
      </c>
      <c r="J351" s="367">
        <f>SUM(J352)</f>
        <v>0</v>
      </c>
    </row>
    <row r="352" spans="1:10" s="572" customFormat="1" ht="32.25" hidden="1" customHeight="1" x14ac:dyDescent="0.25">
      <c r="A352" s="487" t="s">
        <v>463</v>
      </c>
      <c r="B352" s="5" t="s">
        <v>27</v>
      </c>
      <c r="C352" s="5" t="s">
        <v>11</v>
      </c>
      <c r="D352" s="214" t="s">
        <v>192</v>
      </c>
      <c r="E352" s="215" t="s">
        <v>11</v>
      </c>
      <c r="F352" s="216" t="s">
        <v>778</v>
      </c>
      <c r="G352" s="2" t="s">
        <v>15</v>
      </c>
      <c r="H352" s="369">
        <f>SUM(прил4!I550)</f>
        <v>0</v>
      </c>
      <c r="I352" s="369">
        <f>SUM(прил4!J550)</f>
        <v>0</v>
      </c>
      <c r="J352" s="369">
        <f>SUM(прил4!K550)</f>
        <v>0</v>
      </c>
    </row>
    <row r="353" spans="1:10" s="608" customFormat="1" ht="31.5" hidden="1" customHeight="1" x14ac:dyDescent="0.25">
      <c r="A353" s="486" t="s">
        <v>460</v>
      </c>
      <c r="B353" s="2" t="s">
        <v>27</v>
      </c>
      <c r="C353" s="2" t="s">
        <v>11</v>
      </c>
      <c r="D353" s="214" t="s">
        <v>192</v>
      </c>
      <c r="E353" s="215" t="s">
        <v>11</v>
      </c>
      <c r="F353" s="216" t="s">
        <v>459</v>
      </c>
      <c r="G353" s="262"/>
      <c r="H353" s="367">
        <f>SUM(H354)</f>
        <v>0</v>
      </c>
      <c r="I353" s="367">
        <f>SUM(I354)</f>
        <v>0</v>
      </c>
      <c r="J353" s="367">
        <f>SUM(J354)</f>
        <v>0</v>
      </c>
    </row>
    <row r="354" spans="1:10" s="608" customFormat="1" ht="33.75" hidden="1" customHeight="1" x14ac:dyDescent="0.25">
      <c r="A354" s="492" t="s">
        <v>463</v>
      </c>
      <c r="B354" s="2" t="s">
        <v>27</v>
      </c>
      <c r="C354" s="2" t="s">
        <v>11</v>
      </c>
      <c r="D354" s="214" t="s">
        <v>192</v>
      </c>
      <c r="E354" s="215" t="s">
        <v>11</v>
      </c>
      <c r="F354" s="216" t="s">
        <v>459</v>
      </c>
      <c r="G354" s="262" t="s">
        <v>15</v>
      </c>
      <c r="H354" s="369">
        <f>SUM(прил4!I552)</f>
        <v>0</v>
      </c>
      <c r="I354" s="369">
        <f>SUM(прил4!J552)</f>
        <v>0</v>
      </c>
      <c r="J354" s="369">
        <f>SUM(прил4!K552)</f>
        <v>0</v>
      </c>
    </row>
    <row r="355" spans="1:10" ht="32.25" customHeight="1" x14ac:dyDescent="0.25">
      <c r="A355" s="491" t="s">
        <v>391</v>
      </c>
      <c r="B355" s="2" t="s">
        <v>27</v>
      </c>
      <c r="C355" s="2" t="s">
        <v>11</v>
      </c>
      <c r="D355" s="214" t="s">
        <v>192</v>
      </c>
      <c r="E355" s="215" t="s">
        <v>11</v>
      </c>
      <c r="F355" s="216" t="s">
        <v>392</v>
      </c>
      <c r="G355" s="2"/>
      <c r="H355" s="367">
        <f>SUM(H356:H357)</f>
        <v>815461</v>
      </c>
      <c r="I355" s="367">
        <f>SUM(I356:I357)</f>
        <v>815461</v>
      </c>
      <c r="J355" s="367">
        <f>SUM(J356:J357)</f>
        <v>815461</v>
      </c>
    </row>
    <row r="356" spans="1:10" ht="49.5" customHeight="1" x14ac:dyDescent="0.25">
      <c r="A356" s="84" t="s">
        <v>67</v>
      </c>
      <c r="B356" s="2" t="s">
        <v>27</v>
      </c>
      <c r="C356" s="2" t="s">
        <v>11</v>
      </c>
      <c r="D356" s="214" t="s">
        <v>192</v>
      </c>
      <c r="E356" s="215" t="s">
        <v>11</v>
      </c>
      <c r="F356" s="216" t="s">
        <v>392</v>
      </c>
      <c r="G356" s="2" t="s">
        <v>12</v>
      </c>
      <c r="H356" s="369">
        <f>SUM(прил4!I554)</f>
        <v>597436</v>
      </c>
      <c r="I356" s="369">
        <f>SUM(прил4!J554)</f>
        <v>597436</v>
      </c>
      <c r="J356" s="369">
        <f>SUM(прил4!K554)</f>
        <v>597436</v>
      </c>
    </row>
    <row r="357" spans="1:10" ht="16.5" customHeight="1" x14ac:dyDescent="0.25">
      <c r="A357" s="3" t="s">
        <v>38</v>
      </c>
      <c r="B357" s="2" t="s">
        <v>27</v>
      </c>
      <c r="C357" s="2" t="s">
        <v>11</v>
      </c>
      <c r="D357" s="214" t="s">
        <v>192</v>
      </c>
      <c r="E357" s="215" t="s">
        <v>11</v>
      </c>
      <c r="F357" s="216" t="s">
        <v>392</v>
      </c>
      <c r="G357" s="262" t="s">
        <v>37</v>
      </c>
      <c r="H357" s="369">
        <f>SUM(прил4!I555)</f>
        <v>218025</v>
      </c>
      <c r="I357" s="369">
        <f>SUM(прил4!J555)</f>
        <v>218025</v>
      </c>
      <c r="J357" s="369">
        <f>SUM(прил4!K555)</f>
        <v>218025</v>
      </c>
    </row>
    <row r="358" spans="1:10" ht="49.5" customHeight="1" x14ac:dyDescent="0.25">
      <c r="A358" s="486" t="s">
        <v>541</v>
      </c>
      <c r="B358" s="2" t="s">
        <v>27</v>
      </c>
      <c r="C358" s="2" t="s">
        <v>11</v>
      </c>
      <c r="D358" s="214" t="s">
        <v>192</v>
      </c>
      <c r="E358" s="215" t="s">
        <v>11</v>
      </c>
      <c r="F358" s="216" t="s">
        <v>540</v>
      </c>
      <c r="G358" s="262"/>
      <c r="H358" s="367">
        <f>SUM(H359)</f>
        <v>940880</v>
      </c>
      <c r="I358" s="367">
        <f>SUM(I359)</f>
        <v>940880</v>
      </c>
      <c r="J358" s="367">
        <f>SUM(J359)</f>
        <v>940880</v>
      </c>
    </row>
    <row r="359" spans="1:10" ht="33.75" customHeight="1" x14ac:dyDescent="0.25">
      <c r="A359" s="492" t="s">
        <v>463</v>
      </c>
      <c r="B359" s="2" t="s">
        <v>27</v>
      </c>
      <c r="C359" s="2" t="s">
        <v>11</v>
      </c>
      <c r="D359" s="214" t="s">
        <v>192</v>
      </c>
      <c r="E359" s="215" t="s">
        <v>11</v>
      </c>
      <c r="F359" s="216" t="s">
        <v>540</v>
      </c>
      <c r="G359" s="262" t="s">
        <v>15</v>
      </c>
      <c r="H359" s="369">
        <f>SUM(прил4!I557)</f>
        <v>940880</v>
      </c>
      <c r="I359" s="369">
        <f>SUM(прил4!J557)</f>
        <v>940880</v>
      </c>
      <c r="J359" s="369">
        <f>SUM(прил4!K557)</f>
        <v>940880</v>
      </c>
    </row>
    <row r="360" spans="1:10" ht="48.75" customHeight="1" x14ac:dyDescent="0.25">
      <c r="A360" s="491" t="s">
        <v>504</v>
      </c>
      <c r="B360" s="44" t="s">
        <v>27</v>
      </c>
      <c r="C360" s="44" t="s">
        <v>11</v>
      </c>
      <c r="D360" s="250" t="s">
        <v>192</v>
      </c>
      <c r="E360" s="251" t="s">
        <v>11</v>
      </c>
      <c r="F360" s="252" t="s">
        <v>393</v>
      </c>
      <c r="G360" s="44"/>
      <c r="H360" s="367">
        <f>SUM(H361+H362)</f>
        <v>4451418</v>
      </c>
      <c r="I360" s="367">
        <f>SUM(I361+I362)</f>
        <v>4657287</v>
      </c>
      <c r="J360" s="367">
        <f>SUM(J361+J362)</f>
        <v>4657287</v>
      </c>
    </row>
    <row r="361" spans="1:10" ht="30.75" customHeight="1" x14ac:dyDescent="0.25">
      <c r="A361" s="492" t="s">
        <v>463</v>
      </c>
      <c r="B361" s="59" t="s">
        <v>27</v>
      </c>
      <c r="C361" s="44" t="s">
        <v>11</v>
      </c>
      <c r="D361" s="250" t="s">
        <v>192</v>
      </c>
      <c r="E361" s="251" t="s">
        <v>11</v>
      </c>
      <c r="F361" s="252" t="s">
        <v>393</v>
      </c>
      <c r="G361" s="44" t="s">
        <v>15</v>
      </c>
      <c r="H361" s="369">
        <f>SUM(прил4!I559)</f>
        <v>4451418</v>
      </c>
      <c r="I361" s="369">
        <f>SUM(прил4!J559)</f>
        <v>4657287</v>
      </c>
      <c r="J361" s="369">
        <f>SUM(прил4!K559)</f>
        <v>4657287</v>
      </c>
    </row>
    <row r="362" spans="1:10" s="452" customFormat="1" ht="19.5" hidden="1" customHeight="1" x14ac:dyDescent="0.25">
      <c r="A362" s="3" t="s">
        <v>38</v>
      </c>
      <c r="B362" s="44" t="s">
        <v>27</v>
      </c>
      <c r="C362" s="44" t="s">
        <v>11</v>
      </c>
      <c r="D362" s="250" t="s">
        <v>192</v>
      </c>
      <c r="E362" s="251" t="s">
        <v>11</v>
      </c>
      <c r="F362" s="252" t="s">
        <v>393</v>
      </c>
      <c r="G362" s="44" t="s">
        <v>37</v>
      </c>
      <c r="H362" s="369">
        <f>SUM(прил4!I560)</f>
        <v>0</v>
      </c>
      <c r="I362" s="369">
        <f>SUM(прил4!J560)</f>
        <v>0</v>
      </c>
      <c r="J362" s="369">
        <f>SUM(прил4!K560)</f>
        <v>0</v>
      </c>
    </row>
    <row r="363" spans="1:10" s="459" customFormat="1" ht="48.75" hidden="1" customHeight="1" x14ac:dyDescent="0.25">
      <c r="A363" s="574" t="s">
        <v>776</v>
      </c>
      <c r="B363" s="44" t="s">
        <v>27</v>
      </c>
      <c r="C363" s="44" t="s">
        <v>11</v>
      </c>
      <c r="D363" s="250" t="s">
        <v>192</v>
      </c>
      <c r="E363" s="251" t="s">
        <v>11</v>
      </c>
      <c r="F363" s="216" t="s">
        <v>606</v>
      </c>
      <c r="G363" s="44"/>
      <c r="H363" s="367">
        <f>SUM(H364)</f>
        <v>0</v>
      </c>
      <c r="I363" s="367">
        <f>SUM(I364)</f>
        <v>0</v>
      </c>
      <c r="J363" s="367">
        <f>SUM(J364)</f>
        <v>0</v>
      </c>
    </row>
    <row r="364" spans="1:10" s="459" customFormat="1" ht="31.5" hidden="1" x14ac:dyDescent="0.25">
      <c r="A364" s="503" t="s">
        <v>463</v>
      </c>
      <c r="B364" s="44" t="s">
        <v>27</v>
      </c>
      <c r="C364" s="44" t="s">
        <v>11</v>
      </c>
      <c r="D364" s="250" t="s">
        <v>192</v>
      </c>
      <c r="E364" s="251" t="s">
        <v>11</v>
      </c>
      <c r="F364" s="216" t="s">
        <v>606</v>
      </c>
      <c r="G364" s="44" t="s">
        <v>15</v>
      </c>
      <c r="H364" s="369">
        <f>SUM(прил4!I562)</f>
        <v>0</v>
      </c>
      <c r="I364" s="369">
        <f>SUM(прил4!J562)</f>
        <v>0</v>
      </c>
      <c r="J364" s="369">
        <f>SUM(прил4!K562)</f>
        <v>0</v>
      </c>
    </row>
    <row r="365" spans="1:10" s="459" customFormat="1" ht="50.25" hidden="1" customHeight="1" x14ac:dyDescent="0.25">
      <c r="A365" s="574" t="s">
        <v>777</v>
      </c>
      <c r="B365" s="44" t="s">
        <v>27</v>
      </c>
      <c r="C365" s="44" t="s">
        <v>11</v>
      </c>
      <c r="D365" s="250" t="s">
        <v>192</v>
      </c>
      <c r="E365" s="251" t="s">
        <v>11</v>
      </c>
      <c r="F365" s="216" t="s">
        <v>607</v>
      </c>
      <c r="G365" s="44"/>
      <c r="H365" s="367">
        <f>SUM(H366)</f>
        <v>0</v>
      </c>
      <c r="I365" s="367">
        <f>SUM(I366)</f>
        <v>0</v>
      </c>
      <c r="J365" s="367">
        <f>SUM(J366)</f>
        <v>0</v>
      </c>
    </row>
    <row r="366" spans="1:10" s="459" customFormat="1" ht="31.5" hidden="1" x14ac:dyDescent="0.25">
      <c r="A366" s="487" t="s">
        <v>463</v>
      </c>
      <c r="B366" s="44" t="s">
        <v>27</v>
      </c>
      <c r="C366" s="44" t="s">
        <v>11</v>
      </c>
      <c r="D366" s="250" t="s">
        <v>192</v>
      </c>
      <c r="E366" s="251" t="s">
        <v>11</v>
      </c>
      <c r="F366" s="216" t="s">
        <v>607</v>
      </c>
      <c r="G366" s="44" t="s">
        <v>15</v>
      </c>
      <c r="H366" s="369">
        <f>SUM(прил4!I564)</f>
        <v>0</v>
      </c>
      <c r="I366" s="369">
        <f>SUM(прил4!J564)</f>
        <v>0</v>
      </c>
      <c r="J366" s="369">
        <f>SUM(прил4!K564)</f>
        <v>0</v>
      </c>
    </row>
    <row r="367" spans="1:10" s="572" customFormat="1" ht="15.75" hidden="1" x14ac:dyDescent="0.25">
      <c r="A367" s="493" t="s">
        <v>697</v>
      </c>
      <c r="B367" s="59" t="s">
        <v>27</v>
      </c>
      <c r="C367" s="44" t="s">
        <v>11</v>
      </c>
      <c r="D367" s="250" t="s">
        <v>192</v>
      </c>
      <c r="E367" s="251" t="s">
        <v>11</v>
      </c>
      <c r="F367" s="252" t="s">
        <v>698</v>
      </c>
      <c r="G367" s="44"/>
      <c r="H367" s="367">
        <f>SUM(H368)</f>
        <v>0</v>
      </c>
      <c r="I367" s="367">
        <f>SUM(I368)</f>
        <v>0</v>
      </c>
      <c r="J367" s="367">
        <f>SUM(J368)</f>
        <v>0</v>
      </c>
    </row>
    <row r="368" spans="1:10" s="572" customFormat="1" ht="31.5" hidden="1" x14ac:dyDescent="0.25">
      <c r="A368" s="492" t="s">
        <v>463</v>
      </c>
      <c r="B368" s="59" t="s">
        <v>27</v>
      </c>
      <c r="C368" s="44" t="s">
        <v>11</v>
      </c>
      <c r="D368" s="250" t="s">
        <v>192</v>
      </c>
      <c r="E368" s="251" t="s">
        <v>11</v>
      </c>
      <c r="F368" s="252" t="s">
        <v>698</v>
      </c>
      <c r="G368" s="44" t="s">
        <v>15</v>
      </c>
      <c r="H368" s="369">
        <f>SUM(прил4!I566)</f>
        <v>0</v>
      </c>
      <c r="I368" s="369">
        <f>SUM(прил4!J566)</f>
        <v>0</v>
      </c>
      <c r="J368" s="369">
        <f>SUM(прил4!K566)</f>
        <v>0</v>
      </c>
    </row>
    <row r="369" spans="1:10" ht="33" customHeight="1" x14ac:dyDescent="0.25">
      <c r="A369" s="3" t="s">
        <v>75</v>
      </c>
      <c r="B369" s="5" t="s">
        <v>27</v>
      </c>
      <c r="C369" s="5" t="s">
        <v>11</v>
      </c>
      <c r="D369" s="214" t="s">
        <v>192</v>
      </c>
      <c r="E369" s="215" t="s">
        <v>11</v>
      </c>
      <c r="F369" s="216" t="s">
        <v>364</v>
      </c>
      <c r="G369" s="2"/>
      <c r="H369" s="367">
        <f>SUM(H370:H372)</f>
        <v>22727238</v>
      </c>
      <c r="I369" s="367">
        <f>SUM(I370:I372)</f>
        <v>19619910</v>
      </c>
      <c r="J369" s="367">
        <f>SUM(J370:J372)</f>
        <v>22856496</v>
      </c>
    </row>
    <row r="370" spans="1:10" ht="49.5" customHeight="1" x14ac:dyDescent="0.25">
      <c r="A370" s="84" t="s">
        <v>67</v>
      </c>
      <c r="B370" s="5" t="s">
        <v>27</v>
      </c>
      <c r="C370" s="5" t="s">
        <v>11</v>
      </c>
      <c r="D370" s="214" t="s">
        <v>192</v>
      </c>
      <c r="E370" s="215" t="s">
        <v>11</v>
      </c>
      <c r="F370" s="216" t="s">
        <v>364</v>
      </c>
      <c r="G370" s="2" t="s">
        <v>12</v>
      </c>
      <c r="H370" s="368">
        <f>SUM(прил4!I568)</f>
        <v>2663139</v>
      </c>
      <c r="I370" s="368">
        <f>SUM(прил4!J568)</f>
        <v>2398618</v>
      </c>
      <c r="J370" s="368">
        <f>SUM(прил4!K568)</f>
        <v>2398618</v>
      </c>
    </row>
    <row r="371" spans="1:10" ht="31.5" customHeight="1" x14ac:dyDescent="0.25">
      <c r="A371" s="487" t="s">
        <v>463</v>
      </c>
      <c r="B371" s="5" t="s">
        <v>27</v>
      </c>
      <c r="C371" s="5" t="s">
        <v>11</v>
      </c>
      <c r="D371" s="214" t="s">
        <v>192</v>
      </c>
      <c r="E371" s="215" t="s">
        <v>11</v>
      </c>
      <c r="F371" s="216" t="s">
        <v>364</v>
      </c>
      <c r="G371" s="2" t="s">
        <v>15</v>
      </c>
      <c r="H371" s="368">
        <f>SUM(прил4!I569)</f>
        <v>17749535</v>
      </c>
      <c r="I371" s="368">
        <f>SUM(прил4!J569)</f>
        <v>14906728</v>
      </c>
      <c r="J371" s="368">
        <f>SUM(прил4!K569)</f>
        <v>18143314</v>
      </c>
    </row>
    <row r="372" spans="1:10" ht="16.5" customHeight="1" x14ac:dyDescent="0.25">
      <c r="A372" s="3" t="s">
        <v>17</v>
      </c>
      <c r="B372" s="44" t="s">
        <v>27</v>
      </c>
      <c r="C372" s="44" t="s">
        <v>11</v>
      </c>
      <c r="D372" s="250" t="s">
        <v>192</v>
      </c>
      <c r="E372" s="251" t="s">
        <v>11</v>
      </c>
      <c r="F372" s="252" t="s">
        <v>364</v>
      </c>
      <c r="G372" s="44" t="s">
        <v>16</v>
      </c>
      <c r="H372" s="368">
        <f>SUM(прил4!I570)</f>
        <v>2314564</v>
      </c>
      <c r="I372" s="368">
        <f>SUM(прил4!J570)</f>
        <v>2314564</v>
      </c>
      <c r="J372" s="368">
        <f>SUM(прил4!K570)</f>
        <v>2314564</v>
      </c>
    </row>
    <row r="373" spans="1:10" ht="30.75" hidden="1" customHeight="1" x14ac:dyDescent="0.25">
      <c r="A373" s="352" t="s">
        <v>458</v>
      </c>
      <c r="B373" s="44" t="s">
        <v>27</v>
      </c>
      <c r="C373" s="44" t="s">
        <v>11</v>
      </c>
      <c r="D373" s="250" t="s">
        <v>192</v>
      </c>
      <c r="E373" s="251" t="s">
        <v>11</v>
      </c>
      <c r="F373" s="252" t="s">
        <v>457</v>
      </c>
      <c r="G373" s="44"/>
      <c r="H373" s="367">
        <f>SUM(H374)</f>
        <v>0</v>
      </c>
      <c r="I373" s="367">
        <f>SUM(I374)</f>
        <v>0</v>
      </c>
      <c r="J373" s="367">
        <f>SUM(J374)</f>
        <v>0</v>
      </c>
    </row>
    <row r="374" spans="1:10" ht="33" hidden="1" customHeight="1" x14ac:dyDescent="0.25">
      <c r="A374" s="84" t="s">
        <v>463</v>
      </c>
      <c r="B374" s="44" t="s">
        <v>27</v>
      </c>
      <c r="C374" s="44" t="s">
        <v>11</v>
      </c>
      <c r="D374" s="250" t="s">
        <v>192</v>
      </c>
      <c r="E374" s="251" t="s">
        <v>11</v>
      </c>
      <c r="F374" s="252" t="s">
        <v>457</v>
      </c>
      <c r="G374" s="44" t="s">
        <v>15</v>
      </c>
      <c r="H374" s="368">
        <f>SUM(прил4!I572)</f>
        <v>0</v>
      </c>
      <c r="I374" s="368">
        <f>SUM(прил4!J572)</f>
        <v>0</v>
      </c>
      <c r="J374" s="368">
        <f>SUM(прил4!K572)</f>
        <v>0</v>
      </c>
    </row>
    <row r="375" spans="1:10" ht="16.5" hidden="1" customHeight="1" x14ac:dyDescent="0.25">
      <c r="A375" s="3" t="s">
        <v>462</v>
      </c>
      <c r="B375" s="2" t="s">
        <v>27</v>
      </c>
      <c r="C375" s="2" t="s">
        <v>11</v>
      </c>
      <c r="D375" s="214" t="s">
        <v>192</v>
      </c>
      <c r="E375" s="215" t="s">
        <v>11</v>
      </c>
      <c r="F375" s="252" t="s">
        <v>461</v>
      </c>
      <c r="G375" s="2"/>
      <c r="H375" s="367">
        <f>SUM(H376)</f>
        <v>0</v>
      </c>
      <c r="I375" s="367">
        <f>SUM(I376)</f>
        <v>0</v>
      </c>
      <c r="J375" s="367">
        <f>SUM(J376)</f>
        <v>0</v>
      </c>
    </row>
    <row r="376" spans="1:10" ht="31.5" hidden="1" customHeight="1" x14ac:dyDescent="0.25">
      <c r="A376" s="492" t="s">
        <v>463</v>
      </c>
      <c r="B376" s="59" t="s">
        <v>27</v>
      </c>
      <c r="C376" s="44" t="s">
        <v>11</v>
      </c>
      <c r="D376" s="250" t="s">
        <v>192</v>
      </c>
      <c r="E376" s="251" t="s">
        <v>11</v>
      </c>
      <c r="F376" s="252" t="s">
        <v>461</v>
      </c>
      <c r="G376" s="44" t="s">
        <v>15</v>
      </c>
      <c r="H376" s="369">
        <f>SUM(прил4!I574)</f>
        <v>0</v>
      </c>
      <c r="I376" s="369">
        <f>SUM(прил4!J574)</f>
        <v>0</v>
      </c>
      <c r="J376" s="369">
        <f>SUM(прил4!K574)</f>
        <v>0</v>
      </c>
    </row>
    <row r="377" spans="1:10" ht="32.25" customHeight="1" x14ac:dyDescent="0.25">
      <c r="A377" s="493" t="s">
        <v>534</v>
      </c>
      <c r="B377" s="44" t="s">
        <v>27</v>
      </c>
      <c r="C377" s="44" t="s">
        <v>11</v>
      </c>
      <c r="D377" s="250" t="s">
        <v>192</v>
      </c>
      <c r="E377" s="251" t="s">
        <v>11</v>
      </c>
      <c r="F377" s="252" t="s">
        <v>533</v>
      </c>
      <c r="G377" s="44"/>
      <c r="H377" s="367">
        <f>SUM(H378:H379)</f>
        <v>1343356</v>
      </c>
      <c r="I377" s="367">
        <f>SUM(I378:I379)</f>
        <v>1382822</v>
      </c>
      <c r="J377" s="367">
        <f>SUM(J378:J379)</f>
        <v>1382822</v>
      </c>
    </row>
    <row r="378" spans="1:10" ht="31.5" customHeight="1" x14ac:dyDescent="0.25">
      <c r="A378" s="493" t="s">
        <v>463</v>
      </c>
      <c r="B378" s="44" t="s">
        <v>27</v>
      </c>
      <c r="C378" s="44" t="s">
        <v>11</v>
      </c>
      <c r="D378" s="250" t="s">
        <v>192</v>
      </c>
      <c r="E378" s="251" t="s">
        <v>11</v>
      </c>
      <c r="F378" s="252" t="s">
        <v>533</v>
      </c>
      <c r="G378" s="44" t="s">
        <v>15</v>
      </c>
      <c r="H378" s="369">
        <f>SUM(прил4!I576)</f>
        <v>1343356</v>
      </c>
      <c r="I378" s="369">
        <f>SUM(прил4!J576)</f>
        <v>1382822</v>
      </c>
      <c r="J378" s="369">
        <f>SUM(прил4!K576)</f>
        <v>1382822</v>
      </c>
    </row>
    <row r="379" spans="1:10" s="533" customFormat="1" ht="19.5" hidden="1" customHeight="1" x14ac:dyDescent="0.25">
      <c r="A379" s="61" t="s">
        <v>38</v>
      </c>
      <c r="B379" s="44" t="s">
        <v>27</v>
      </c>
      <c r="C379" s="44" t="s">
        <v>11</v>
      </c>
      <c r="D379" s="250" t="s">
        <v>192</v>
      </c>
      <c r="E379" s="251" t="s">
        <v>11</v>
      </c>
      <c r="F379" s="252" t="s">
        <v>533</v>
      </c>
      <c r="G379" s="44" t="s">
        <v>37</v>
      </c>
      <c r="H379" s="369">
        <f>SUM(прил4!I577)</f>
        <v>0</v>
      </c>
      <c r="I379" s="369">
        <f>SUM(прил4!J577)</f>
        <v>0</v>
      </c>
      <c r="J379" s="369">
        <f>SUM(прил4!K577)</f>
        <v>0</v>
      </c>
    </row>
    <row r="380" spans="1:10" s="554" customFormat="1" ht="15.75" hidden="1" x14ac:dyDescent="0.25">
      <c r="A380" s="3" t="s">
        <v>395</v>
      </c>
      <c r="B380" s="59" t="s">
        <v>27</v>
      </c>
      <c r="C380" s="44" t="s">
        <v>11</v>
      </c>
      <c r="D380" s="250" t="s">
        <v>192</v>
      </c>
      <c r="E380" s="251" t="s">
        <v>11</v>
      </c>
      <c r="F380" s="252" t="s">
        <v>396</v>
      </c>
      <c r="G380" s="44"/>
      <c r="H380" s="367">
        <f>SUM(H381)</f>
        <v>0</v>
      </c>
      <c r="I380" s="367">
        <f>SUM(I381)</f>
        <v>0</v>
      </c>
      <c r="J380" s="367">
        <f>SUM(J381)</f>
        <v>0</v>
      </c>
    </row>
    <row r="381" spans="1:10" s="554" customFormat="1" ht="31.5" hidden="1" x14ac:dyDescent="0.25">
      <c r="A381" s="7" t="s">
        <v>463</v>
      </c>
      <c r="B381" s="59" t="s">
        <v>27</v>
      </c>
      <c r="C381" s="44" t="s">
        <v>11</v>
      </c>
      <c r="D381" s="250" t="s">
        <v>192</v>
      </c>
      <c r="E381" s="251" t="s">
        <v>11</v>
      </c>
      <c r="F381" s="252" t="s">
        <v>396</v>
      </c>
      <c r="G381" s="44" t="s">
        <v>15</v>
      </c>
      <c r="H381" s="369">
        <f>SUM(прил4!I579)</f>
        <v>0</v>
      </c>
      <c r="I381" s="369">
        <f>SUM(прил4!J579)</f>
        <v>0</v>
      </c>
      <c r="J381" s="369">
        <f>SUM(прил4!K579)</f>
        <v>0</v>
      </c>
    </row>
    <row r="382" spans="1:10" s="425" customFormat="1" ht="18.75" customHeight="1" x14ac:dyDescent="0.25">
      <c r="A382" s="3" t="s">
        <v>847</v>
      </c>
      <c r="B382" s="2" t="s">
        <v>27</v>
      </c>
      <c r="C382" s="2" t="s">
        <v>11</v>
      </c>
      <c r="D382" s="214" t="s">
        <v>192</v>
      </c>
      <c r="E382" s="215" t="s">
        <v>846</v>
      </c>
      <c r="F382" s="216" t="s">
        <v>333</v>
      </c>
      <c r="G382" s="2"/>
      <c r="H382" s="367">
        <f>SUM(H383)</f>
        <v>0</v>
      </c>
      <c r="I382" s="367">
        <f t="shared" ref="I382:J388" si="45">SUM(I383)</f>
        <v>68927296</v>
      </c>
      <c r="J382" s="367">
        <f t="shared" si="45"/>
        <v>0</v>
      </c>
    </row>
    <row r="383" spans="1:10" s="425" customFormat="1" ht="19.5" customHeight="1" x14ac:dyDescent="0.25">
      <c r="A383" s="61" t="s">
        <v>849</v>
      </c>
      <c r="B383" s="2" t="s">
        <v>27</v>
      </c>
      <c r="C383" s="2" t="s">
        <v>11</v>
      </c>
      <c r="D383" s="214" t="s">
        <v>192</v>
      </c>
      <c r="E383" s="215" t="s">
        <v>846</v>
      </c>
      <c r="F383" s="216" t="s">
        <v>848</v>
      </c>
      <c r="G383" s="2"/>
      <c r="H383" s="367">
        <f>SUM(H384)</f>
        <v>0</v>
      </c>
      <c r="I383" s="367">
        <f t="shared" si="45"/>
        <v>68927296</v>
      </c>
      <c r="J383" s="367">
        <f t="shared" si="45"/>
        <v>0</v>
      </c>
    </row>
    <row r="384" spans="1:10" s="425" customFormat="1" ht="32.25" customHeight="1" x14ac:dyDescent="0.25">
      <c r="A384" s="493" t="s">
        <v>463</v>
      </c>
      <c r="B384" s="2" t="s">
        <v>27</v>
      </c>
      <c r="C384" s="2" t="s">
        <v>11</v>
      </c>
      <c r="D384" s="214" t="s">
        <v>192</v>
      </c>
      <c r="E384" s="215" t="s">
        <v>846</v>
      </c>
      <c r="F384" s="216" t="s">
        <v>848</v>
      </c>
      <c r="G384" s="2" t="s">
        <v>15</v>
      </c>
      <c r="H384" s="369">
        <f>SUM(прил4!I582)</f>
        <v>0</v>
      </c>
      <c r="I384" s="369">
        <f>SUM(прил4!J582)</f>
        <v>68927296</v>
      </c>
      <c r="J384" s="369">
        <f>SUM(прил4!K582)</f>
        <v>0</v>
      </c>
    </row>
    <row r="385" spans="1:10" s="595" customFormat="1" ht="18.75" customHeight="1" x14ac:dyDescent="0.25">
      <c r="A385" s="61" t="s">
        <v>851</v>
      </c>
      <c r="B385" s="2" t="s">
        <v>27</v>
      </c>
      <c r="C385" s="2" t="s">
        <v>11</v>
      </c>
      <c r="D385" s="214" t="s">
        <v>192</v>
      </c>
      <c r="E385" s="215" t="s">
        <v>850</v>
      </c>
      <c r="F385" s="216" t="s">
        <v>333</v>
      </c>
      <c r="G385" s="2"/>
      <c r="H385" s="367">
        <f>SUM(H386+H388+H390)</f>
        <v>22766591</v>
      </c>
      <c r="I385" s="367">
        <f t="shared" ref="I385:J385" si="46">SUM(I386+I388+I390)</f>
        <v>22809533</v>
      </c>
      <c r="J385" s="367">
        <f t="shared" si="46"/>
        <v>22840580</v>
      </c>
    </row>
    <row r="386" spans="1:10" s="641" customFormat="1" ht="80.25" customHeight="1" x14ac:dyDescent="0.25">
      <c r="A386" s="510" t="s">
        <v>854</v>
      </c>
      <c r="B386" s="2" t="s">
        <v>27</v>
      </c>
      <c r="C386" s="2" t="s">
        <v>11</v>
      </c>
      <c r="D386" s="214" t="s">
        <v>192</v>
      </c>
      <c r="E386" s="215" t="s">
        <v>850</v>
      </c>
      <c r="F386" s="216" t="s">
        <v>852</v>
      </c>
      <c r="G386" s="2"/>
      <c r="H386" s="367">
        <f>SUM(H387)</f>
        <v>781200</v>
      </c>
      <c r="I386" s="367">
        <f t="shared" ref="I386:J386" si="47">SUM(I387)</f>
        <v>781200</v>
      </c>
      <c r="J386" s="367">
        <f t="shared" si="47"/>
        <v>781200</v>
      </c>
    </row>
    <row r="387" spans="1:10" s="641" customFormat="1" ht="50.25" customHeight="1" x14ac:dyDescent="0.25">
      <c r="A387" s="101" t="s">
        <v>67</v>
      </c>
      <c r="B387" s="2" t="s">
        <v>27</v>
      </c>
      <c r="C387" s="2" t="s">
        <v>11</v>
      </c>
      <c r="D387" s="214" t="s">
        <v>192</v>
      </c>
      <c r="E387" s="215" t="s">
        <v>850</v>
      </c>
      <c r="F387" s="216" t="s">
        <v>852</v>
      </c>
      <c r="G387" s="2" t="s">
        <v>12</v>
      </c>
      <c r="H387" s="369">
        <f>SUM(прил4!I585)</f>
        <v>781200</v>
      </c>
      <c r="I387" s="369">
        <f>SUM(прил4!J585)</f>
        <v>781200</v>
      </c>
      <c r="J387" s="369">
        <f>SUM(прил4!K585)</f>
        <v>781200</v>
      </c>
    </row>
    <row r="388" spans="1:10" s="595" customFormat="1" ht="48" customHeight="1" x14ac:dyDescent="0.25">
      <c r="A388" s="510" t="s">
        <v>754</v>
      </c>
      <c r="B388" s="2" t="s">
        <v>27</v>
      </c>
      <c r="C388" s="2" t="s">
        <v>11</v>
      </c>
      <c r="D388" s="214" t="s">
        <v>192</v>
      </c>
      <c r="E388" s="215" t="s">
        <v>850</v>
      </c>
      <c r="F388" s="216" t="s">
        <v>755</v>
      </c>
      <c r="G388" s="2"/>
      <c r="H388" s="367">
        <f>SUM(H389)</f>
        <v>1674191</v>
      </c>
      <c r="I388" s="367">
        <f t="shared" si="45"/>
        <v>1717133</v>
      </c>
      <c r="J388" s="367">
        <f t="shared" si="45"/>
        <v>1748180</v>
      </c>
    </row>
    <row r="389" spans="1:10" s="595" customFormat="1" ht="49.5" customHeight="1" x14ac:dyDescent="0.25">
      <c r="A389" s="101" t="s">
        <v>67</v>
      </c>
      <c r="B389" s="2" t="s">
        <v>27</v>
      </c>
      <c r="C389" s="2" t="s">
        <v>11</v>
      </c>
      <c r="D389" s="214" t="s">
        <v>192</v>
      </c>
      <c r="E389" s="215" t="s">
        <v>850</v>
      </c>
      <c r="F389" s="216" t="s">
        <v>755</v>
      </c>
      <c r="G389" s="2" t="s">
        <v>12</v>
      </c>
      <c r="H389" s="369">
        <f>SUM(прил4!I587)</f>
        <v>1674191</v>
      </c>
      <c r="I389" s="369">
        <f>SUM(прил4!J587)</f>
        <v>1717133</v>
      </c>
      <c r="J389" s="369">
        <f>SUM(прил4!K587)</f>
        <v>1748180</v>
      </c>
    </row>
    <row r="390" spans="1:10" s="641" customFormat="1" ht="83.25" customHeight="1" x14ac:dyDescent="0.25">
      <c r="A390" s="101" t="s">
        <v>753</v>
      </c>
      <c r="B390" s="2" t="s">
        <v>27</v>
      </c>
      <c r="C390" s="2" t="s">
        <v>11</v>
      </c>
      <c r="D390" s="214" t="s">
        <v>192</v>
      </c>
      <c r="E390" s="215" t="s">
        <v>850</v>
      </c>
      <c r="F390" s="216" t="s">
        <v>853</v>
      </c>
      <c r="G390" s="2"/>
      <c r="H390" s="367">
        <f>SUM(H391)</f>
        <v>20311200</v>
      </c>
      <c r="I390" s="367">
        <f t="shared" ref="I390:J390" si="48">SUM(I391)</f>
        <v>20311200</v>
      </c>
      <c r="J390" s="367">
        <f t="shared" si="48"/>
        <v>20311200</v>
      </c>
    </row>
    <row r="391" spans="1:10" s="641" customFormat="1" ht="49.5" customHeight="1" x14ac:dyDescent="0.25">
      <c r="A391" s="101" t="s">
        <v>67</v>
      </c>
      <c r="B391" s="2" t="s">
        <v>27</v>
      </c>
      <c r="C391" s="2" t="s">
        <v>11</v>
      </c>
      <c r="D391" s="214" t="s">
        <v>192</v>
      </c>
      <c r="E391" s="215" t="s">
        <v>850</v>
      </c>
      <c r="F391" s="216" t="s">
        <v>853</v>
      </c>
      <c r="G391" s="2" t="s">
        <v>12</v>
      </c>
      <c r="H391" s="369">
        <f>SUM(прил4!I589)</f>
        <v>20311200</v>
      </c>
      <c r="I391" s="369">
        <f>SUM(прил4!J589)</f>
        <v>20311200</v>
      </c>
      <c r="J391" s="369">
        <f>SUM(прил4!K589)</f>
        <v>20311200</v>
      </c>
    </row>
    <row r="392" spans="1:10" ht="65.25" customHeight="1" x14ac:dyDescent="0.25">
      <c r="A392" s="76" t="s">
        <v>126</v>
      </c>
      <c r="B392" s="44" t="s">
        <v>27</v>
      </c>
      <c r="C392" s="44" t="s">
        <v>11</v>
      </c>
      <c r="D392" s="250" t="s">
        <v>194</v>
      </c>
      <c r="E392" s="251" t="s">
        <v>332</v>
      </c>
      <c r="F392" s="252" t="s">
        <v>333</v>
      </c>
      <c r="G392" s="44"/>
      <c r="H392" s="367">
        <f>SUM(H393)</f>
        <v>20803</v>
      </c>
      <c r="I392" s="367">
        <f t="shared" ref="I392:J394" si="49">SUM(I393)</f>
        <v>43687</v>
      </c>
      <c r="J392" s="367">
        <f t="shared" si="49"/>
        <v>43687</v>
      </c>
    </row>
    <row r="393" spans="1:10" ht="33" customHeight="1" x14ac:dyDescent="0.25">
      <c r="A393" s="76" t="s">
        <v>394</v>
      </c>
      <c r="B393" s="44" t="s">
        <v>27</v>
      </c>
      <c r="C393" s="44" t="s">
        <v>11</v>
      </c>
      <c r="D393" s="250" t="s">
        <v>194</v>
      </c>
      <c r="E393" s="251" t="s">
        <v>9</v>
      </c>
      <c r="F393" s="252" t="s">
        <v>333</v>
      </c>
      <c r="G393" s="44"/>
      <c r="H393" s="367">
        <f>SUM(H394)</f>
        <v>20803</v>
      </c>
      <c r="I393" s="367">
        <f t="shared" si="49"/>
        <v>43687</v>
      </c>
      <c r="J393" s="367">
        <f t="shared" si="49"/>
        <v>43687</v>
      </c>
    </row>
    <row r="394" spans="1:10" ht="17.25" customHeight="1" x14ac:dyDescent="0.25">
      <c r="A394" s="494" t="s">
        <v>395</v>
      </c>
      <c r="B394" s="44" t="s">
        <v>27</v>
      </c>
      <c r="C394" s="44" t="s">
        <v>11</v>
      </c>
      <c r="D394" s="250" t="s">
        <v>194</v>
      </c>
      <c r="E394" s="251" t="s">
        <v>9</v>
      </c>
      <c r="F394" s="252" t="s">
        <v>396</v>
      </c>
      <c r="G394" s="44"/>
      <c r="H394" s="367">
        <f>SUM(H395)</f>
        <v>20803</v>
      </c>
      <c r="I394" s="367">
        <f t="shared" si="49"/>
        <v>43687</v>
      </c>
      <c r="J394" s="367">
        <f t="shared" si="49"/>
        <v>43687</v>
      </c>
    </row>
    <row r="395" spans="1:10" ht="31.5" customHeight="1" x14ac:dyDescent="0.25">
      <c r="A395" s="487" t="s">
        <v>463</v>
      </c>
      <c r="B395" s="2" t="s">
        <v>27</v>
      </c>
      <c r="C395" s="2" t="s">
        <v>11</v>
      </c>
      <c r="D395" s="214" t="s">
        <v>194</v>
      </c>
      <c r="E395" s="215" t="s">
        <v>9</v>
      </c>
      <c r="F395" s="216" t="s">
        <v>396</v>
      </c>
      <c r="G395" s="2" t="s">
        <v>15</v>
      </c>
      <c r="H395" s="369">
        <f>SUM(прил4!I593)</f>
        <v>20803</v>
      </c>
      <c r="I395" s="369">
        <f>SUM(прил4!J593)</f>
        <v>43687</v>
      </c>
      <c r="J395" s="369">
        <f>SUM(прил4!K593)</f>
        <v>43687</v>
      </c>
    </row>
    <row r="396" spans="1:10" s="37" customFormat="1" ht="62.25" customHeight="1" x14ac:dyDescent="0.25">
      <c r="A396" s="75" t="s">
        <v>699</v>
      </c>
      <c r="B396" s="28" t="s">
        <v>27</v>
      </c>
      <c r="C396" s="42" t="s">
        <v>11</v>
      </c>
      <c r="D396" s="223" t="s">
        <v>176</v>
      </c>
      <c r="E396" s="224" t="s">
        <v>332</v>
      </c>
      <c r="F396" s="225" t="s">
        <v>333</v>
      </c>
      <c r="G396" s="28"/>
      <c r="H396" s="366">
        <f>SUM(H397)</f>
        <v>523845</v>
      </c>
      <c r="I396" s="366">
        <f t="shared" ref="I396:J399" si="50">SUM(I397)</f>
        <v>628614</v>
      </c>
      <c r="J396" s="366">
        <f t="shared" si="50"/>
        <v>628614</v>
      </c>
    </row>
    <row r="397" spans="1:10" s="37" customFormat="1" ht="95.25" customHeight="1" x14ac:dyDescent="0.25">
      <c r="A397" s="76" t="s">
        <v>702</v>
      </c>
      <c r="B397" s="2" t="s">
        <v>27</v>
      </c>
      <c r="C397" s="35" t="s">
        <v>11</v>
      </c>
      <c r="D397" s="253" t="s">
        <v>178</v>
      </c>
      <c r="E397" s="254" t="s">
        <v>332</v>
      </c>
      <c r="F397" s="255" t="s">
        <v>333</v>
      </c>
      <c r="G397" s="2"/>
      <c r="H397" s="367">
        <f>SUM(H398)</f>
        <v>523845</v>
      </c>
      <c r="I397" s="367">
        <f t="shared" si="50"/>
        <v>628614</v>
      </c>
      <c r="J397" s="367">
        <f t="shared" si="50"/>
        <v>628614</v>
      </c>
    </row>
    <row r="398" spans="1:10" s="37" customFormat="1" ht="48.75" customHeight="1" x14ac:dyDescent="0.25">
      <c r="A398" s="76" t="s">
        <v>352</v>
      </c>
      <c r="B398" s="2" t="s">
        <v>27</v>
      </c>
      <c r="C398" s="35" t="s">
        <v>11</v>
      </c>
      <c r="D398" s="253" t="s">
        <v>178</v>
      </c>
      <c r="E398" s="254" t="s">
        <v>9</v>
      </c>
      <c r="F398" s="255" t="s">
        <v>333</v>
      </c>
      <c r="G398" s="2"/>
      <c r="H398" s="367">
        <f>SUM(H399)</f>
        <v>523845</v>
      </c>
      <c r="I398" s="367">
        <f t="shared" si="50"/>
        <v>628614</v>
      </c>
      <c r="J398" s="367">
        <f t="shared" si="50"/>
        <v>628614</v>
      </c>
    </row>
    <row r="399" spans="1:10" s="37" customFormat="1" ht="15.75" customHeight="1" x14ac:dyDescent="0.25">
      <c r="A399" s="3" t="s">
        <v>83</v>
      </c>
      <c r="B399" s="2" t="s">
        <v>27</v>
      </c>
      <c r="C399" s="35" t="s">
        <v>11</v>
      </c>
      <c r="D399" s="253" t="s">
        <v>178</v>
      </c>
      <c r="E399" s="254" t="s">
        <v>9</v>
      </c>
      <c r="F399" s="255" t="s">
        <v>353</v>
      </c>
      <c r="G399" s="2"/>
      <c r="H399" s="367">
        <f>SUM(H400)</f>
        <v>523845</v>
      </c>
      <c r="I399" s="367">
        <f t="shared" si="50"/>
        <v>628614</v>
      </c>
      <c r="J399" s="367">
        <f t="shared" si="50"/>
        <v>628614</v>
      </c>
    </row>
    <row r="400" spans="1:10" s="37" customFormat="1" ht="31.5" customHeight="1" x14ac:dyDescent="0.25">
      <c r="A400" s="488" t="s">
        <v>463</v>
      </c>
      <c r="B400" s="2" t="s">
        <v>27</v>
      </c>
      <c r="C400" s="35" t="s">
        <v>11</v>
      </c>
      <c r="D400" s="253" t="s">
        <v>178</v>
      </c>
      <c r="E400" s="254" t="s">
        <v>9</v>
      </c>
      <c r="F400" s="255" t="s">
        <v>353</v>
      </c>
      <c r="G400" s="2" t="s">
        <v>15</v>
      </c>
      <c r="H400" s="368">
        <f>SUM(прил4!I598)</f>
        <v>523845</v>
      </c>
      <c r="I400" s="368">
        <f>SUM(прил4!J598)</f>
        <v>628614</v>
      </c>
      <c r="J400" s="368">
        <f>SUM(прил4!K598)</f>
        <v>628614</v>
      </c>
    </row>
    <row r="401" spans="1:10" s="37" customFormat="1" ht="33" customHeight="1" x14ac:dyDescent="0.25">
      <c r="A401" s="114" t="s">
        <v>98</v>
      </c>
      <c r="B401" s="28" t="s">
        <v>27</v>
      </c>
      <c r="C401" s="68" t="s">
        <v>11</v>
      </c>
      <c r="D401" s="256" t="s">
        <v>163</v>
      </c>
      <c r="E401" s="257" t="s">
        <v>332</v>
      </c>
      <c r="F401" s="258" t="s">
        <v>333</v>
      </c>
      <c r="G401" s="28"/>
      <c r="H401" s="366">
        <f>SUM(H402)</f>
        <v>118888</v>
      </c>
      <c r="I401" s="366">
        <f t="shared" ref="I401:J404" si="51">SUM(I402)</f>
        <v>118888</v>
      </c>
      <c r="J401" s="366">
        <f t="shared" si="51"/>
        <v>118888</v>
      </c>
    </row>
    <row r="402" spans="1:10" s="37" customFormat="1" ht="48.75" customHeight="1" x14ac:dyDescent="0.25">
      <c r="A402" s="7" t="s">
        <v>576</v>
      </c>
      <c r="B402" s="2" t="s">
        <v>27</v>
      </c>
      <c r="C402" s="35" t="s">
        <v>11</v>
      </c>
      <c r="D402" s="253" t="s">
        <v>579</v>
      </c>
      <c r="E402" s="254" t="s">
        <v>332</v>
      </c>
      <c r="F402" s="255" t="s">
        <v>333</v>
      </c>
      <c r="G402" s="2"/>
      <c r="H402" s="367">
        <f>SUM(H403)</f>
        <v>118888</v>
      </c>
      <c r="I402" s="367">
        <f t="shared" si="51"/>
        <v>118888</v>
      </c>
      <c r="J402" s="367">
        <f t="shared" si="51"/>
        <v>118888</v>
      </c>
    </row>
    <row r="403" spans="1:10" s="37" customFormat="1" ht="31.5" customHeight="1" x14ac:dyDescent="0.25">
      <c r="A403" s="7" t="s">
        <v>577</v>
      </c>
      <c r="B403" s="2" t="s">
        <v>27</v>
      </c>
      <c r="C403" s="35" t="s">
        <v>11</v>
      </c>
      <c r="D403" s="253" t="s">
        <v>579</v>
      </c>
      <c r="E403" s="254" t="s">
        <v>9</v>
      </c>
      <c r="F403" s="255" t="s">
        <v>333</v>
      </c>
      <c r="G403" s="2"/>
      <c r="H403" s="367">
        <f>SUM(H404)</f>
        <v>118888</v>
      </c>
      <c r="I403" s="367">
        <f t="shared" si="51"/>
        <v>118888</v>
      </c>
      <c r="J403" s="367">
        <f t="shared" si="51"/>
        <v>118888</v>
      </c>
    </row>
    <row r="404" spans="1:10" s="37" customFormat="1" ht="19.5" customHeight="1" x14ac:dyDescent="0.25">
      <c r="A404" s="7" t="s">
        <v>578</v>
      </c>
      <c r="B404" s="2" t="s">
        <v>27</v>
      </c>
      <c r="C404" s="35" t="s">
        <v>11</v>
      </c>
      <c r="D404" s="253" t="s">
        <v>579</v>
      </c>
      <c r="E404" s="254" t="s">
        <v>9</v>
      </c>
      <c r="F404" s="255" t="s">
        <v>580</v>
      </c>
      <c r="G404" s="2"/>
      <c r="H404" s="367">
        <f>SUM(H405)</f>
        <v>118888</v>
      </c>
      <c r="I404" s="367">
        <f t="shared" si="51"/>
        <v>118888</v>
      </c>
      <c r="J404" s="367">
        <f t="shared" si="51"/>
        <v>118888</v>
      </c>
    </row>
    <row r="405" spans="1:10" s="37" customFormat="1" ht="31.5" customHeight="1" x14ac:dyDescent="0.25">
      <c r="A405" s="7" t="s">
        <v>463</v>
      </c>
      <c r="B405" s="2" t="s">
        <v>27</v>
      </c>
      <c r="C405" s="35" t="s">
        <v>11</v>
      </c>
      <c r="D405" s="253" t="s">
        <v>579</v>
      </c>
      <c r="E405" s="254" t="s">
        <v>9</v>
      </c>
      <c r="F405" s="255" t="s">
        <v>580</v>
      </c>
      <c r="G405" s="2" t="s">
        <v>15</v>
      </c>
      <c r="H405" s="368">
        <f>SUM(прил4!I603)</f>
        <v>118888</v>
      </c>
      <c r="I405" s="368">
        <f>SUM(прил4!J603)</f>
        <v>118888</v>
      </c>
      <c r="J405" s="368">
        <f>SUM(прил4!K603)</f>
        <v>118888</v>
      </c>
    </row>
    <row r="406" spans="1:10" s="37" customFormat="1" ht="18" customHeight="1" x14ac:dyDescent="0.25">
      <c r="A406" s="86" t="s">
        <v>484</v>
      </c>
      <c r="B406" s="23" t="s">
        <v>27</v>
      </c>
      <c r="C406" s="341" t="s">
        <v>14</v>
      </c>
      <c r="D406" s="342"/>
      <c r="E406" s="343"/>
      <c r="F406" s="344"/>
      <c r="G406" s="23"/>
      <c r="H406" s="372">
        <f>SUM(H409+H435)</f>
        <v>16823909</v>
      </c>
      <c r="I406" s="372">
        <f>SUM(I409+I435)</f>
        <v>12800303</v>
      </c>
      <c r="J406" s="372">
        <f>SUM(J409+J435)</f>
        <v>12800303</v>
      </c>
    </row>
    <row r="407" spans="1:10" s="37" customFormat="1" ht="33" hidden="1" customHeight="1" x14ac:dyDescent="0.25">
      <c r="A407" s="3" t="s">
        <v>458</v>
      </c>
      <c r="B407" s="44" t="s">
        <v>27</v>
      </c>
      <c r="C407" s="44" t="s">
        <v>14</v>
      </c>
      <c r="D407" s="253" t="s">
        <v>199</v>
      </c>
      <c r="E407" s="254" t="s">
        <v>9</v>
      </c>
      <c r="F407" s="255" t="s">
        <v>457</v>
      </c>
      <c r="G407" s="2"/>
      <c r="H407" s="367" t="e">
        <f>SUM(H408)</f>
        <v>#REF!</v>
      </c>
      <c r="I407" s="367" t="e">
        <f>SUM(I408)</f>
        <v>#REF!</v>
      </c>
      <c r="J407" s="367" t="e">
        <f>SUM(J408)</f>
        <v>#REF!</v>
      </c>
    </row>
    <row r="408" spans="1:10" s="37" customFormat="1" ht="31.5" hidden="1" customHeight="1" x14ac:dyDescent="0.25">
      <c r="A408" s="487" t="s">
        <v>463</v>
      </c>
      <c r="B408" s="44" t="s">
        <v>27</v>
      </c>
      <c r="C408" s="44" t="s">
        <v>14</v>
      </c>
      <c r="D408" s="253" t="s">
        <v>199</v>
      </c>
      <c r="E408" s="254" t="s">
        <v>9</v>
      </c>
      <c r="F408" s="255" t="s">
        <v>457</v>
      </c>
      <c r="G408" s="2" t="s">
        <v>15</v>
      </c>
      <c r="H408" s="368" t="e">
        <f>SUM(прил4!#REF!)</f>
        <v>#REF!</v>
      </c>
      <c r="I408" s="368" t="e">
        <f>SUM(прил4!#REF!)</f>
        <v>#REF!</v>
      </c>
      <c r="J408" s="368" t="e">
        <f>SUM(прил4!#REF!)</f>
        <v>#REF!</v>
      </c>
    </row>
    <row r="409" spans="1:10" s="37" customFormat="1" ht="31.5" customHeight="1" x14ac:dyDescent="0.25">
      <c r="A409" s="27" t="s">
        <v>121</v>
      </c>
      <c r="B409" s="28" t="s">
        <v>27</v>
      </c>
      <c r="C409" s="28" t="s">
        <v>14</v>
      </c>
      <c r="D409" s="211" t="s">
        <v>386</v>
      </c>
      <c r="E409" s="212" t="s">
        <v>332</v>
      </c>
      <c r="F409" s="213" t="s">
        <v>333</v>
      </c>
      <c r="G409" s="28"/>
      <c r="H409" s="366">
        <f>SUM(H417+H431+H410)</f>
        <v>16752409</v>
      </c>
      <c r="I409" s="366">
        <f>SUM(I417+I431+I410)</f>
        <v>12721553</v>
      </c>
      <c r="J409" s="366">
        <f>SUM(J417+J431+J410)</f>
        <v>12721553</v>
      </c>
    </row>
    <row r="410" spans="1:10" s="37" customFormat="1" ht="49.5" customHeight="1" x14ac:dyDescent="0.25">
      <c r="A410" s="3" t="s">
        <v>122</v>
      </c>
      <c r="B410" s="44" t="s">
        <v>27</v>
      </c>
      <c r="C410" s="44" t="s">
        <v>14</v>
      </c>
      <c r="D410" s="214" t="s">
        <v>192</v>
      </c>
      <c r="E410" s="215" t="s">
        <v>332</v>
      </c>
      <c r="F410" s="216" t="s">
        <v>333</v>
      </c>
      <c r="G410" s="59"/>
      <c r="H410" s="367">
        <f>SUM(H411+H414)</f>
        <v>2785540</v>
      </c>
      <c r="I410" s="367">
        <f>SUM(I411+I414)</f>
        <v>0</v>
      </c>
      <c r="J410" s="367">
        <f>SUM(J411+J414)</f>
        <v>0</v>
      </c>
    </row>
    <row r="411" spans="1:10" s="37" customFormat="1" ht="18.75" customHeight="1" x14ac:dyDescent="0.25">
      <c r="A411" s="3" t="s">
        <v>387</v>
      </c>
      <c r="B411" s="44" t="s">
        <v>27</v>
      </c>
      <c r="C411" s="44" t="s">
        <v>14</v>
      </c>
      <c r="D411" s="214" t="s">
        <v>192</v>
      </c>
      <c r="E411" s="215" t="s">
        <v>9</v>
      </c>
      <c r="F411" s="216" t="s">
        <v>333</v>
      </c>
      <c r="G411" s="59"/>
      <c r="H411" s="367">
        <f t="shared" ref="H411:J412" si="52">SUM(H412)</f>
        <v>116843</v>
      </c>
      <c r="I411" s="367">
        <f t="shared" si="52"/>
        <v>0</v>
      </c>
      <c r="J411" s="367">
        <f t="shared" si="52"/>
        <v>0</v>
      </c>
    </row>
    <row r="412" spans="1:10" s="37" customFormat="1" ht="34.5" customHeight="1" x14ac:dyDescent="0.25">
      <c r="A412" s="3" t="s">
        <v>75</v>
      </c>
      <c r="B412" s="44" t="s">
        <v>27</v>
      </c>
      <c r="C412" s="44" t="s">
        <v>14</v>
      </c>
      <c r="D412" s="214" t="s">
        <v>192</v>
      </c>
      <c r="E412" s="215" t="s">
        <v>9</v>
      </c>
      <c r="F412" s="216" t="s">
        <v>364</v>
      </c>
      <c r="G412" s="2"/>
      <c r="H412" s="367">
        <f t="shared" si="52"/>
        <v>116843</v>
      </c>
      <c r="I412" s="367">
        <f t="shared" si="52"/>
        <v>0</v>
      </c>
      <c r="J412" s="367">
        <f t="shared" si="52"/>
        <v>0</v>
      </c>
    </row>
    <row r="413" spans="1:10" s="37" customFormat="1" ht="48.75" customHeight="1" x14ac:dyDescent="0.25">
      <c r="A413" s="101" t="s">
        <v>67</v>
      </c>
      <c r="B413" s="44" t="s">
        <v>27</v>
      </c>
      <c r="C413" s="44" t="s">
        <v>14</v>
      </c>
      <c r="D413" s="214" t="s">
        <v>192</v>
      </c>
      <c r="E413" s="215" t="s">
        <v>9</v>
      </c>
      <c r="F413" s="216" t="s">
        <v>364</v>
      </c>
      <c r="G413" s="262" t="s">
        <v>12</v>
      </c>
      <c r="H413" s="369">
        <f>SUM(прил4!I609)</f>
        <v>116843</v>
      </c>
      <c r="I413" s="369">
        <f>SUM(прил4!J609)</f>
        <v>0</v>
      </c>
      <c r="J413" s="369">
        <f>SUM(прил4!K609)</f>
        <v>0</v>
      </c>
    </row>
    <row r="414" spans="1:10" s="37" customFormat="1" ht="16.5" customHeight="1" x14ac:dyDescent="0.25">
      <c r="A414" s="61" t="s">
        <v>397</v>
      </c>
      <c r="B414" s="44" t="s">
        <v>27</v>
      </c>
      <c r="C414" s="44" t="s">
        <v>14</v>
      </c>
      <c r="D414" s="214" t="s">
        <v>192</v>
      </c>
      <c r="E414" s="215" t="s">
        <v>11</v>
      </c>
      <c r="F414" s="216" t="s">
        <v>333</v>
      </c>
      <c r="G414" s="2"/>
      <c r="H414" s="367">
        <f t="shared" ref="H414:J415" si="53">SUM(H415)</f>
        <v>2668697</v>
      </c>
      <c r="I414" s="367">
        <f t="shared" si="53"/>
        <v>0</v>
      </c>
      <c r="J414" s="367">
        <f t="shared" si="53"/>
        <v>0</v>
      </c>
    </row>
    <row r="415" spans="1:10" s="37" customFormat="1" ht="81" customHeight="1" x14ac:dyDescent="0.25">
      <c r="A415" s="506" t="s">
        <v>124</v>
      </c>
      <c r="B415" s="44" t="s">
        <v>27</v>
      </c>
      <c r="C415" s="44" t="s">
        <v>14</v>
      </c>
      <c r="D415" s="214" t="s">
        <v>192</v>
      </c>
      <c r="E415" s="215" t="s">
        <v>11</v>
      </c>
      <c r="F415" s="216" t="s">
        <v>390</v>
      </c>
      <c r="G415" s="2"/>
      <c r="H415" s="367">
        <f t="shared" si="53"/>
        <v>2668697</v>
      </c>
      <c r="I415" s="367">
        <f t="shared" si="53"/>
        <v>0</v>
      </c>
      <c r="J415" s="367">
        <f t="shared" si="53"/>
        <v>0</v>
      </c>
    </row>
    <row r="416" spans="1:10" s="37" customFormat="1" ht="48" customHeight="1" x14ac:dyDescent="0.25">
      <c r="A416" s="101" t="s">
        <v>67</v>
      </c>
      <c r="B416" s="44" t="s">
        <v>27</v>
      </c>
      <c r="C416" s="44" t="s">
        <v>14</v>
      </c>
      <c r="D416" s="214" t="s">
        <v>192</v>
      </c>
      <c r="E416" s="215" t="s">
        <v>11</v>
      </c>
      <c r="F416" s="216" t="s">
        <v>390</v>
      </c>
      <c r="G416" s="2" t="s">
        <v>12</v>
      </c>
      <c r="H416" s="369">
        <f>SUM(прил4!I612)</f>
        <v>2668697</v>
      </c>
      <c r="I416" s="369">
        <f>SUM(прил4!J612)</f>
        <v>0</v>
      </c>
      <c r="J416" s="369">
        <f>SUM(прил4!K612)</f>
        <v>0</v>
      </c>
    </row>
    <row r="417" spans="1:10" s="37" customFormat="1" ht="48" customHeight="1" x14ac:dyDescent="0.25">
      <c r="A417" s="3" t="s">
        <v>125</v>
      </c>
      <c r="B417" s="44" t="s">
        <v>27</v>
      </c>
      <c r="C417" s="44" t="s">
        <v>14</v>
      </c>
      <c r="D417" s="250" t="s">
        <v>193</v>
      </c>
      <c r="E417" s="251" t="s">
        <v>332</v>
      </c>
      <c r="F417" s="252" t="s">
        <v>333</v>
      </c>
      <c r="G417" s="44"/>
      <c r="H417" s="367">
        <f>SUM(H418)</f>
        <v>13966869</v>
      </c>
      <c r="I417" s="367">
        <f>SUM(I418)</f>
        <v>12721553</v>
      </c>
      <c r="J417" s="367">
        <f>SUM(J418)</f>
        <v>12721553</v>
      </c>
    </row>
    <row r="418" spans="1:10" s="37" customFormat="1" ht="33" customHeight="1" x14ac:dyDescent="0.25">
      <c r="A418" s="3" t="s">
        <v>400</v>
      </c>
      <c r="B418" s="44" t="s">
        <v>27</v>
      </c>
      <c r="C418" s="44" t="s">
        <v>14</v>
      </c>
      <c r="D418" s="250" t="s">
        <v>193</v>
      </c>
      <c r="E418" s="251" t="s">
        <v>9</v>
      </c>
      <c r="F418" s="252" t="s">
        <v>333</v>
      </c>
      <c r="G418" s="44"/>
      <c r="H418" s="367">
        <f>SUM(H419+H421+H423+H428)</f>
        <v>13966869</v>
      </c>
      <c r="I418" s="367">
        <f>SUM(I419+I421+I423+I428)</f>
        <v>12721553</v>
      </c>
      <c r="J418" s="367">
        <f>SUM(J419+J421+J423+J428)</f>
        <v>12721553</v>
      </c>
    </row>
    <row r="419" spans="1:10" s="37" customFormat="1" ht="47.25" x14ac:dyDescent="0.25">
      <c r="A419" s="3" t="s">
        <v>678</v>
      </c>
      <c r="B419" s="44" t="s">
        <v>27</v>
      </c>
      <c r="C419" s="44" t="s">
        <v>14</v>
      </c>
      <c r="D419" s="250" t="s">
        <v>193</v>
      </c>
      <c r="E419" s="251" t="s">
        <v>9</v>
      </c>
      <c r="F419" s="216" t="s">
        <v>673</v>
      </c>
      <c r="G419" s="59"/>
      <c r="H419" s="367">
        <f>SUM(H420)</f>
        <v>382972</v>
      </c>
      <c r="I419" s="367">
        <f>SUM(I420)</f>
        <v>216555</v>
      </c>
      <c r="J419" s="367">
        <f>SUM(J420)</f>
        <v>216555</v>
      </c>
    </row>
    <row r="420" spans="1:10" s="37" customFormat="1" ht="33" customHeight="1" x14ac:dyDescent="0.25">
      <c r="A420" s="89" t="s">
        <v>655</v>
      </c>
      <c r="B420" s="44" t="s">
        <v>27</v>
      </c>
      <c r="C420" s="44" t="s">
        <v>14</v>
      </c>
      <c r="D420" s="250" t="s">
        <v>193</v>
      </c>
      <c r="E420" s="251" t="s">
        <v>9</v>
      </c>
      <c r="F420" s="216" t="s">
        <v>673</v>
      </c>
      <c r="G420" s="59" t="s">
        <v>656</v>
      </c>
      <c r="H420" s="369">
        <f>SUM(прил4!I616)</f>
        <v>382972</v>
      </c>
      <c r="I420" s="369">
        <f>SUM(прил4!J616)</f>
        <v>216555</v>
      </c>
      <c r="J420" s="369">
        <f>SUM(прил4!K616)</f>
        <v>216555</v>
      </c>
    </row>
    <row r="421" spans="1:10" s="37" customFormat="1" ht="78.75" hidden="1" x14ac:dyDescent="0.25">
      <c r="A421" s="3" t="s">
        <v>679</v>
      </c>
      <c r="B421" s="44" t="s">
        <v>27</v>
      </c>
      <c r="C421" s="44" t="s">
        <v>14</v>
      </c>
      <c r="D421" s="250" t="s">
        <v>193</v>
      </c>
      <c r="E421" s="251" t="s">
        <v>9</v>
      </c>
      <c r="F421" s="216" t="s">
        <v>674</v>
      </c>
      <c r="G421" s="59"/>
      <c r="H421" s="367">
        <f>SUM(H422)</f>
        <v>0</v>
      </c>
      <c r="I421" s="367">
        <f>SUM(I422)</f>
        <v>0</v>
      </c>
      <c r="J421" s="367">
        <f>SUM(J422)</f>
        <v>0</v>
      </c>
    </row>
    <row r="422" spans="1:10" s="37" customFormat="1" ht="33" hidden="1" customHeight="1" x14ac:dyDescent="0.25">
      <c r="A422" s="89" t="s">
        <v>655</v>
      </c>
      <c r="B422" s="44" t="s">
        <v>27</v>
      </c>
      <c r="C422" s="44" t="s">
        <v>14</v>
      </c>
      <c r="D422" s="250" t="s">
        <v>193</v>
      </c>
      <c r="E422" s="251" t="s">
        <v>9</v>
      </c>
      <c r="F422" s="216" t="s">
        <v>674</v>
      </c>
      <c r="G422" s="59" t="s">
        <v>656</v>
      </c>
      <c r="H422" s="369">
        <f>SUM(прил4!I618)</f>
        <v>0</v>
      </c>
      <c r="I422" s="369">
        <f>SUM(прил4!J618)</f>
        <v>0</v>
      </c>
      <c r="J422" s="369">
        <f>SUM(прил4!K618)</f>
        <v>0</v>
      </c>
    </row>
    <row r="423" spans="1:10" s="37" customFormat="1" ht="32.25" customHeight="1" x14ac:dyDescent="0.25">
      <c r="A423" s="61" t="s">
        <v>75</v>
      </c>
      <c r="B423" s="44" t="s">
        <v>27</v>
      </c>
      <c r="C423" s="44" t="s">
        <v>14</v>
      </c>
      <c r="D423" s="250" t="s">
        <v>193</v>
      </c>
      <c r="E423" s="251" t="s">
        <v>9</v>
      </c>
      <c r="F423" s="252" t="s">
        <v>364</v>
      </c>
      <c r="G423" s="44"/>
      <c r="H423" s="367">
        <f>SUM(H424:H427)</f>
        <v>9160177</v>
      </c>
      <c r="I423" s="367">
        <f>SUM(I424:I427)</f>
        <v>9101918</v>
      </c>
      <c r="J423" s="367">
        <f>SUM(J424:J427)</f>
        <v>9101918</v>
      </c>
    </row>
    <row r="424" spans="1:10" s="37" customFormat="1" ht="32.25" hidden="1" customHeight="1" x14ac:dyDescent="0.25">
      <c r="A424" s="101" t="s">
        <v>67</v>
      </c>
      <c r="B424" s="44" t="s">
        <v>27</v>
      </c>
      <c r="C424" s="44" t="s">
        <v>14</v>
      </c>
      <c r="D424" s="250" t="s">
        <v>193</v>
      </c>
      <c r="E424" s="251" t="s">
        <v>9</v>
      </c>
      <c r="F424" s="252" t="s">
        <v>364</v>
      </c>
      <c r="G424" s="44" t="s">
        <v>12</v>
      </c>
      <c r="H424" s="369">
        <f>SUM(прил4!I620)</f>
        <v>0</v>
      </c>
      <c r="I424" s="369">
        <f>SUM(прил4!J620)</f>
        <v>0</v>
      </c>
      <c r="J424" s="369">
        <f>SUM(прил4!K620)</f>
        <v>0</v>
      </c>
    </row>
    <row r="425" spans="1:10" s="37" customFormat="1" ht="32.25" hidden="1" customHeight="1" x14ac:dyDescent="0.25">
      <c r="A425" s="498" t="s">
        <v>463</v>
      </c>
      <c r="B425" s="44" t="s">
        <v>27</v>
      </c>
      <c r="C425" s="44" t="s">
        <v>14</v>
      </c>
      <c r="D425" s="250" t="s">
        <v>193</v>
      </c>
      <c r="E425" s="251" t="s">
        <v>9</v>
      </c>
      <c r="F425" s="252" t="s">
        <v>364</v>
      </c>
      <c r="G425" s="44" t="s">
        <v>15</v>
      </c>
      <c r="H425" s="369">
        <f>SUM(прил4!I621)</f>
        <v>0</v>
      </c>
      <c r="I425" s="369">
        <f>SUM(прил4!J621)</f>
        <v>0</v>
      </c>
      <c r="J425" s="369">
        <f>SUM(прил4!K621)</f>
        <v>0</v>
      </c>
    </row>
    <row r="426" spans="1:10" s="37" customFormat="1" ht="32.25" customHeight="1" x14ac:dyDescent="0.25">
      <c r="A426" s="89" t="s">
        <v>655</v>
      </c>
      <c r="B426" s="44" t="s">
        <v>27</v>
      </c>
      <c r="C426" s="44" t="s">
        <v>14</v>
      </c>
      <c r="D426" s="250" t="s">
        <v>193</v>
      </c>
      <c r="E426" s="251" t="s">
        <v>9</v>
      </c>
      <c r="F426" s="252" t="s">
        <v>364</v>
      </c>
      <c r="G426" s="44" t="s">
        <v>656</v>
      </c>
      <c r="H426" s="369">
        <f>SUM(прил4!I622)</f>
        <v>9160177</v>
      </c>
      <c r="I426" s="369">
        <f>SUM(прил4!J622)</f>
        <v>9101918</v>
      </c>
      <c r="J426" s="369">
        <f>SUM(прил4!K622)</f>
        <v>9101918</v>
      </c>
    </row>
    <row r="427" spans="1:10" s="37" customFormat="1" ht="17.25" hidden="1" customHeight="1" x14ac:dyDescent="0.25">
      <c r="A427" s="61" t="s">
        <v>17</v>
      </c>
      <c r="B427" s="44" t="s">
        <v>27</v>
      </c>
      <c r="C427" s="44" t="s">
        <v>14</v>
      </c>
      <c r="D427" s="250" t="s">
        <v>193</v>
      </c>
      <c r="E427" s="251" t="s">
        <v>9</v>
      </c>
      <c r="F427" s="252" t="s">
        <v>364</v>
      </c>
      <c r="G427" s="44" t="s">
        <v>16</v>
      </c>
      <c r="H427" s="369">
        <f>SUM(прил4!I623)</f>
        <v>0</v>
      </c>
      <c r="I427" s="369">
        <f>SUM(прил4!J623)</f>
        <v>0</v>
      </c>
      <c r="J427" s="369">
        <f>SUM(прил4!K623)</f>
        <v>0</v>
      </c>
    </row>
    <row r="428" spans="1:10" s="37" customFormat="1" ht="33" customHeight="1" x14ac:dyDescent="0.25">
      <c r="A428" s="61" t="s">
        <v>658</v>
      </c>
      <c r="B428" s="44" t="s">
        <v>27</v>
      </c>
      <c r="C428" s="44" t="s">
        <v>14</v>
      </c>
      <c r="D428" s="250" t="s">
        <v>193</v>
      </c>
      <c r="E428" s="251" t="s">
        <v>9</v>
      </c>
      <c r="F428" s="252" t="s">
        <v>657</v>
      </c>
      <c r="G428" s="44"/>
      <c r="H428" s="367">
        <f>SUM(H429:H430)</f>
        <v>4423720</v>
      </c>
      <c r="I428" s="367">
        <f>SUM(I429)</f>
        <v>3403080</v>
      </c>
      <c r="J428" s="367">
        <f>SUM(J429)</f>
        <v>3403080</v>
      </c>
    </row>
    <row r="429" spans="1:10" s="37" customFormat="1" ht="33" customHeight="1" x14ac:dyDescent="0.25">
      <c r="A429" s="101" t="s">
        <v>655</v>
      </c>
      <c r="B429" s="44" t="s">
        <v>27</v>
      </c>
      <c r="C429" s="44" t="s">
        <v>14</v>
      </c>
      <c r="D429" s="250" t="s">
        <v>193</v>
      </c>
      <c r="E429" s="251" t="s">
        <v>9</v>
      </c>
      <c r="F429" s="252" t="s">
        <v>657</v>
      </c>
      <c r="G429" s="44" t="s">
        <v>656</v>
      </c>
      <c r="H429" s="369">
        <f>SUM(прил4!I625)</f>
        <v>4423720</v>
      </c>
      <c r="I429" s="369">
        <f>SUM(прил4!J625)</f>
        <v>3403080</v>
      </c>
      <c r="J429" s="369">
        <f>SUM(прил4!K625)</f>
        <v>3403080</v>
      </c>
    </row>
    <row r="430" spans="1:10" s="37" customFormat="1" ht="16.5" hidden="1" customHeight="1" x14ac:dyDescent="0.25">
      <c r="A430" s="101" t="s">
        <v>17</v>
      </c>
      <c r="B430" s="44" t="s">
        <v>27</v>
      </c>
      <c r="C430" s="44" t="s">
        <v>14</v>
      </c>
      <c r="D430" s="250" t="s">
        <v>193</v>
      </c>
      <c r="E430" s="251" t="s">
        <v>9</v>
      </c>
      <c r="F430" s="252" t="s">
        <v>657</v>
      </c>
      <c r="G430" s="44" t="s">
        <v>16</v>
      </c>
      <c r="H430" s="369">
        <f>SUM(прил4!I626)</f>
        <v>0</v>
      </c>
      <c r="I430" s="369"/>
      <c r="J430" s="369"/>
    </row>
    <row r="431" spans="1:10" s="37" customFormat="1" ht="65.25" hidden="1" customHeight="1" x14ac:dyDescent="0.25">
      <c r="A431" s="76" t="s">
        <v>126</v>
      </c>
      <c r="B431" s="44" t="s">
        <v>27</v>
      </c>
      <c r="C431" s="44" t="s">
        <v>14</v>
      </c>
      <c r="D431" s="250" t="s">
        <v>194</v>
      </c>
      <c r="E431" s="251" t="s">
        <v>332</v>
      </c>
      <c r="F431" s="252" t="s">
        <v>333</v>
      </c>
      <c r="G431" s="44"/>
      <c r="H431" s="367">
        <f>SUM(H432)</f>
        <v>0</v>
      </c>
      <c r="I431" s="367">
        <f t="shared" ref="I431:J433" si="54">SUM(I432)</f>
        <v>0</v>
      </c>
      <c r="J431" s="367">
        <f t="shared" si="54"/>
        <v>0</v>
      </c>
    </row>
    <row r="432" spans="1:10" s="37" customFormat="1" ht="33" hidden="1" customHeight="1" x14ac:dyDescent="0.25">
      <c r="A432" s="76" t="s">
        <v>394</v>
      </c>
      <c r="B432" s="44" t="s">
        <v>27</v>
      </c>
      <c r="C432" s="44" t="s">
        <v>14</v>
      </c>
      <c r="D432" s="250" t="s">
        <v>194</v>
      </c>
      <c r="E432" s="251" t="s">
        <v>9</v>
      </c>
      <c r="F432" s="252" t="s">
        <v>333</v>
      </c>
      <c r="G432" s="44"/>
      <c r="H432" s="367">
        <f>SUM(H433)</f>
        <v>0</v>
      </c>
      <c r="I432" s="367">
        <f t="shared" si="54"/>
        <v>0</v>
      </c>
      <c r="J432" s="367">
        <f t="shared" si="54"/>
        <v>0</v>
      </c>
    </row>
    <row r="433" spans="1:10" s="37" customFormat="1" ht="18.75" hidden="1" customHeight="1" x14ac:dyDescent="0.25">
      <c r="A433" s="494" t="s">
        <v>395</v>
      </c>
      <c r="B433" s="44" t="s">
        <v>27</v>
      </c>
      <c r="C433" s="44" t="s">
        <v>14</v>
      </c>
      <c r="D433" s="250" t="s">
        <v>194</v>
      </c>
      <c r="E433" s="251" t="s">
        <v>9</v>
      </c>
      <c r="F433" s="252" t="s">
        <v>396</v>
      </c>
      <c r="G433" s="44"/>
      <c r="H433" s="367">
        <f>SUM(H434)</f>
        <v>0</v>
      </c>
      <c r="I433" s="367">
        <f t="shared" si="54"/>
        <v>0</v>
      </c>
      <c r="J433" s="367">
        <f t="shared" si="54"/>
        <v>0</v>
      </c>
    </row>
    <row r="434" spans="1:10" s="37" customFormat="1" ht="33" hidden="1" customHeight="1" x14ac:dyDescent="0.25">
      <c r="A434" s="487" t="s">
        <v>463</v>
      </c>
      <c r="B434" s="44" t="s">
        <v>27</v>
      </c>
      <c r="C434" s="44" t="s">
        <v>14</v>
      </c>
      <c r="D434" s="250" t="s">
        <v>194</v>
      </c>
      <c r="E434" s="215" t="s">
        <v>9</v>
      </c>
      <c r="F434" s="216" t="s">
        <v>396</v>
      </c>
      <c r="G434" s="44" t="s">
        <v>15</v>
      </c>
      <c r="H434" s="369">
        <f>SUM(прил4!I630)</f>
        <v>0</v>
      </c>
      <c r="I434" s="369">
        <f>SUM(прил4!J630)</f>
        <v>0</v>
      </c>
      <c r="J434" s="369">
        <f>SUM(прил4!K630)</f>
        <v>0</v>
      </c>
    </row>
    <row r="435" spans="1:10" s="37" customFormat="1" ht="64.5" customHeight="1" x14ac:dyDescent="0.25">
      <c r="A435" s="75" t="s">
        <v>699</v>
      </c>
      <c r="B435" s="28" t="s">
        <v>27</v>
      </c>
      <c r="C435" s="42" t="s">
        <v>14</v>
      </c>
      <c r="D435" s="223" t="s">
        <v>176</v>
      </c>
      <c r="E435" s="224" t="s">
        <v>332</v>
      </c>
      <c r="F435" s="225" t="s">
        <v>333</v>
      </c>
      <c r="G435" s="28"/>
      <c r="H435" s="366">
        <f>SUM(H436)</f>
        <v>71500</v>
      </c>
      <c r="I435" s="366">
        <f t="shared" ref="I435:J437" si="55">SUM(I436)</f>
        <v>78750</v>
      </c>
      <c r="J435" s="366">
        <f t="shared" si="55"/>
        <v>78750</v>
      </c>
    </row>
    <row r="436" spans="1:10" s="37" customFormat="1" ht="94.5" customHeight="1" x14ac:dyDescent="0.25">
      <c r="A436" s="76" t="s">
        <v>702</v>
      </c>
      <c r="B436" s="2" t="s">
        <v>27</v>
      </c>
      <c r="C436" s="35" t="s">
        <v>14</v>
      </c>
      <c r="D436" s="253" t="s">
        <v>178</v>
      </c>
      <c r="E436" s="254" t="s">
        <v>332</v>
      </c>
      <c r="F436" s="255" t="s">
        <v>333</v>
      </c>
      <c r="G436" s="2"/>
      <c r="H436" s="367">
        <f>SUM(H437)</f>
        <v>71500</v>
      </c>
      <c r="I436" s="367">
        <f t="shared" si="55"/>
        <v>78750</v>
      </c>
      <c r="J436" s="367">
        <f t="shared" si="55"/>
        <v>78750</v>
      </c>
    </row>
    <row r="437" spans="1:10" s="37" customFormat="1" ht="46.5" customHeight="1" x14ac:dyDescent="0.25">
      <c r="A437" s="103" t="s">
        <v>352</v>
      </c>
      <c r="B437" s="2" t="s">
        <v>27</v>
      </c>
      <c r="C437" s="35" t="s">
        <v>14</v>
      </c>
      <c r="D437" s="253" t="s">
        <v>178</v>
      </c>
      <c r="E437" s="254" t="s">
        <v>9</v>
      </c>
      <c r="F437" s="255" t="s">
        <v>333</v>
      </c>
      <c r="G437" s="2"/>
      <c r="H437" s="367">
        <f>SUM(H438)</f>
        <v>71500</v>
      </c>
      <c r="I437" s="367">
        <f t="shared" si="55"/>
        <v>78750</v>
      </c>
      <c r="J437" s="367">
        <f t="shared" si="55"/>
        <v>78750</v>
      </c>
    </row>
    <row r="438" spans="1:10" s="37" customFormat="1" ht="18.75" customHeight="1" x14ac:dyDescent="0.25">
      <c r="A438" s="61" t="s">
        <v>83</v>
      </c>
      <c r="B438" s="2" t="s">
        <v>27</v>
      </c>
      <c r="C438" s="35" t="s">
        <v>14</v>
      </c>
      <c r="D438" s="253" t="s">
        <v>178</v>
      </c>
      <c r="E438" s="254" t="s">
        <v>9</v>
      </c>
      <c r="F438" s="255" t="s">
        <v>353</v>
      </c>
      <c r="G438" s="2"/>
      <c r="H438" s="367">
        <f>SUM(H439:H440)</f>
        <v>71500</v>
      </c>
      <c r="I438" s="367">
        <f>SUM(I439:I440)</f>
        <v>78750</v>
      </c>
      <c r="J438" s="367">
        <f>SUM(J439:J440)</f>
        <v>78750</v>
      </c>
    </row>
    <row r="439" spans="1:10" s="37" customFormat="1" ht="34.5" hidden="1" customHeight="1" x14ac:dyDescent="0.25">
      <c r="A439" s="498" t="s">
        <v>463</v>
      </c>
      <c r="B439" s="2" t="s">
        <v>27</v>
      </c>
      <c r="C439" s="35" t="s">
        <v>14</v>
      </c>
      <c r="D439" s="253" t="s">
        <v>178</v>
      </c>
      <c r="E439" s="254" t="s">
        <v>9</v>
      </c>
      <c r="F439" s="255" t="s">
        <v>353</v>
      </c>
      <c r="G439" s="2" t="s">
        <v>15</v>
      </c>
      <c r="H439" s="368">
        <f>SUM(прил4!I635)</f>
        <v>0</v>
      </c>
      <c r="I439" s="368">
        <f>SUM(прил4!J635)</f>
        <v>0</v>
      </c>
      <c r="J439" s="368">
        <f>SUM(прил4!K635)</f>
        <v>0</v>
      </c>
    </row>
    <row r="440" spans="1:10" s="37" customFormat="1" ht="34.5" customHeight="1" x14ac:dyDescent="0.25">
      <c r="A440" s="101" t="s">
        <v>655</v>
      </c>
      <c r="B440" s="2" t="s">
        <v>27</v>
      </c>
      <c r="C440" s="35" t="s">
        <v>14</v>
      </c>
      <c r="D440" s="253" t="s">
        <v>178</v>
      </c>
      <c r="E440" s="254" t="s">
        <v>9</v>
      </c>
      <c r="F440" s="255" t="s">
        <v>353</v>
      </c>
      <c r="G440" s="2" t="s">
        <v>656</v>
      </c>
      <c r="H440" s="368">
        <f>SUM(прил4!I636)</f>
        <v>71500</v>
      </c>
      <c r="I440" s="368">
        <f>SUM(прил4!J636)</f>
        <v>78750</v>
      </c>
      <c r="J440" s="368">
        <f>SUM(прил4!K636)</f>
        <v>78750</v>
      </c>
    </row>
    <row r="441" spans="1:10" ht="15.75" x14ac:dyDescent="0.25">
      <c r="A441" s="86" t="s">
        <v>488</v>
      </c>
      <c r="B441" s="23" t="s">
        <v>27</v>
      </c>
      <c r="C441" s="23" t="s">
        <v>27</v>
      </c>
      <c r="D441" s="208"/>
      <c r="E441" s="209"/>
      <c r="F441" s="210"/>
      <c r="G441" s="22"/>
      <c r="H441" s="372">
        <f>SUM(H442,H448)</f>
        <v>95000</v>
      </c>
      <c r="I441" s="372">
        <f>SUM(I442,I448)</f>
        <v>185000</v>
      </c>
      <c r="J441" s="372">
        <f>SUM(J442,J448)</f>
        <v>185000</v>
      </c>
    </row>
    <row r="442" spans="1:10" ht="63" x14ac:dyDescent="0.25">
      <c r="A442" s="75" t="s">
        <v>130</v>
      </c>
      <c r="B442" s="28" t="s">
        <v>27</v>
      </c>
      <c r="C442" s="28" t="s">
        <v>27</v>
      </c>
      <c r="D442" s="211" t="s">
        <v>401</v>
      </c>
      <c r="E442" s="212" t="s">
        <v>332</v>
      </c>
      <c r="F442" s="213" t="s">
        <v>333</v>
      </c>
      <c r="G442" s="28"/>
      <c r="H442" s="366">
        <f t="shared" ref="H442:J444" si="56">SUM(H443)</f>
        <v>80000</v>
      </c>
      <c r="I442" s="366">
        <f t="shared" si="56"/>
        <v>160000</v>
      </c>
      <c r="J442" s="366">
        <f t="shared" si="56"/>
        <v>160000</v>
      </c>
    </row>
    <row r="443" spans="1:10" ht="81.75" customHeight="1" x14ac:dyDescent="0.25">
      <c r="A443" s="54" t="s">
        <v>131</v>
      </c>
      <c r="B443" s="44" t="s">
        <v>27</v>
      </c>
      <c r="C443" s="44" t="s">
        <v>27</v>
      </c>
      <c r="D443" s="250" t="s">
        <v>200</v>
      </c>
      <c r="E443" s="251" t="s">
        <v>332</v>
      </c>
      <c r="F443" s="252" t="s">
        <v>333</v>
      </c>
      <c r="G443" s="44"/>
      <c r="H443" s="367">
        <f t="shared" si="56"/>
        <v>80000</v>
      </c>
      <c r="I443" s="367">
        <f t="shared" si="56"/>
        <v>160000</v>
      </c>
      <c r="J443" s="367">
        <f t="shared" si="56"/>
        <v>160000</v>
      </c>
    </row>
    <row r="444" spans="1:10" ht="33" customHeight="1" x14ac:dyDescent="0.25">
      <c r="A444" s="54" t="s">
        <v>402</v>
      </c>
      <c r="B444" s="44" t="s">
        <v>27</v>
      </c>
      <c r="C444" s="44" t="s">
        <v>27</v>
      </c>
      <c r="D444" s="250" t="s">
        <v>200</v>
      </c>
      <c r="E444" s="251" t="s">
        <v>9</v>
      </c>
      <c r="F444" s="252" t="s">
        <v>333</v>
      </c>
      <c r="G444" s="44"/>
      <c r="H444" s="367">
        <f t="shared" si="56"/>
        <v>80000</v>
      </c>
      <c r="I444" s="367">
        <f t="shared" si="56"/>
        <v>160000</v>
      </c>
      <c r="J444" s="367">
        <f t="shared" si="56"/>
        <v>160000</v>
      </c>
    </row>
    <row r="445" spans="1:10" ht="15.75" x14ac:dyDescent="0.25">
      <c r="A445" s="3" t="s">
        <v>76</v>
      </c>
      <c r="B445" s="44" t="s">
        <v>27</v>
      </c>
      <c r="C445" s="44" t="s">
        <v>27</v>
      </c>
      <c r="D445" s="250" t="s">
        <v>200</v>
      </c>
      <c r="E445" s="251" t="s">
        <v>9</v>
      </c>
      <c r="F445" s="252" t="s">
        <v>403</v>
      </c>
      <c r="G445" s="44"/>
      <c r="H445" s="367">
        <f>SUM(H446:H447)</f>
        <v>80000</v>
      </c>
      <c r="I445" s="367">
        <f>SUM(I446:I447)</f>
        <v>160000</v>
      </c>
      <c r="J445" s="367">
        <f>SUM(J446:J447)</f>
        <v>160000</v>
      </c>
    </row>
    <row r="446" spans="1:10" ht="31.5" x14ac:dyDescent="0.25">
      <c r="A446" s="89" t="s">
        <v>463</v>
      </c>
      <c r="B446" s="44" t="s">
        <v>27</v>
      </c>
      <c r="C446" s="44" t="s">
        <v>27</v>
      </c>
      <c r="D446" s="250" t="s">
        <v>200</v>
      </c>
      <c r="E446" s="251" t="s">
        <v>9</v>
      </c>
      <c r="F446" s="252" t="s">
        <v>403</v>
      </c>
      <c r="G446" s="44" t="s">
        <v>15</v>
      </c>
      <c r="H446" s="369">
        <f>SUM(прил4!I269)</f>
        <v>40000</v>
      </c>
      <c r="I446" s="369">
        <f>SUM(прил4!J269)</f>
        <v>105000</v>
      </c>
      <c r="J446" s="369">
        <f>SUM(прил4!K269)</f>
        <v>105000</v>
      </c>
    </row>
    <row r="447" spans="1:10" s="533" customFormat="1" ht="15.75" x14ac:dyDescent="0.25">
      <c r="A447" s="61" t="s">
        <v>38</v>
      </c>
      <c r="B447" s="44" t="s">
        <v>27</v>
      </c>
      <c r="C447" s="44" t="s">
        <v>27</v>
      </c>
      <c r="D447" s="250" t="s">
        <v>200</v>
      </c>
      <c r="E447" s="251" t="s">
        <v>9</v>
      </c>
      <c r="F447" s="252" t="s">
        <v>403</v>
      </c>
      <c r="G447" s="44" t="s">
        <v>37</v>
      </c>
      <c r="H447" s="369">
        <f>SUM(прил4!I270)</f>
        <v>40000</v>
      </c>
      <c r="I447" s="369">
        <f>SUM(прил4!J270)</f>
        <v>55000</v>
      </c>
      <c r="J447" s="369">
        <f>SUM(прил4!K270)</f>
        <v>55000</v>
      </c>
    </row>
    <row r="448" spans="1:10" s="64" customFormat="1" ht="33.75" customHeight="1" x14ac:dyDescent="0.25">
      <c r="A448" s="75" t="s">
        <v>96</v>
      </c>
      <c r="B448" s="28" t="s">
        <v>27</v>
      </c>
      <c r="C448" s="28" t="s">
        <v>27</v>
      </c>
      <c r="D448" s="211" t="s">
        <v>347</v>
      </c>
      <c r="E448" s="212" t="s">
        <v>332</v>
      </c>
      <c r="F448" s="213" t="s">
        <v>333</v>
      </c>
      <c r="G448" s="28"/>
      <c r="H448" s="366">
        <f>SUM(H449)</f>
        <v>15000</v>
      </c>
      <c r="I448" s="366">
        <f t="shared" ref="I448:J451" si="57">SUM(I449)</f>
        <v>25000</v>
      </c>
      <c r="J448" s="366">
        <f t="shared" si="57"/>
        <v>25000</v>
      </c>
    </row>
    <row r="449" spans="1:10" s="64" customFormat="1" ht="47.25" customHeight="1" x14ac:dyDescent="0.25">
      <c r="A449" s="76" t="s">
        <v>127</v>
      </c>
      <c r="B449" s="35" t="s">
        <v>27</v>
      </c>
      <c r="C449" s="44" t="s">
        <v>27</v>
      </c>
      <c r="D449" s="250" t="s">
        <v>195</v>
      </c>
      <c r="E449" s="251" t="s">
        <v>332</v>
      </c>
      <c r="F449" s="252" t="s">
        <v>333</v>
      </c>
      <c r="G449" s="71"/>
      <c r="H449" s="370">
        <f>SUM(H450)</f>
        <v>15000</v>
      </c>
      <c r="I449" s="370">
        <f t="shared" si="57"/>
        <v>25000</v>
      </c>
      <c r="J449" s="370">
        <f t="shared" si="57"/>
        <v>25000</v>
      </c>
    </row>
    <row r="450" spans="1:10" s="64" customFormat="1" ht="32.25" customHeight="1" x14ac:dyDescent="0.25">
      <c r="A450" s="76" t="s">
        <v>398</v>
      </c>
      <c r="B450" s="35" t="s">
        <v>27</v>
      </c>
      <c r="C450" s="44" t="s">
        <v>27</v>
      </c>
      <c r="D450" s="250" t="s">
        <v>195</v>
      </c>
      <c r="E450" s="251" t="s">
        <v>9</v>
      </c>
      <c r="F450" s="252" t="s">
        <v>333</v>
      </c>
      <c r="G450" s="71"/>
      <c r="H450" s="370">
        <f>SUM(H451)</f>
        <v>15000</v>
      </c>
      <c r="I450" s="370">
        <f t="shared" si="57"/>
        <v>25000</v>
      </c>
      <c r="J450" s="370">
        <f t="shared" si="57"/>
        <v>25000</v>
      </c>
    </row>
    <row r="451" spans="1:10" s="37" customFormat="1" ht="32.25" customHeight="1" x14ac:dyDescent="0.25">
      <c r="A451" s="69" t="s">
        <v>128</v>
      </c>
      <c r="B451" s="35" t="s">
        <v>27</v>
      </c>
      <c r="C451" s="44" t="s">
        <v>27</v>
      </c>
      <c r="D451" s="250" t="s">
        <v>195</v>
      </c>
      <c r="E451" s="251" t="s">
        <v>9</v>
      </c>
      <c r="F451" s="252" t="s">
        <v>399</v>
      </c>
      <c r="G451" s="71"/>
      <c r="H451" s="370">
        <f>SUM(H452:H453)</f>
        <v>15000</v>
      </c>
      <c r="I451" s="370">
        <f t="shared" si="57"/>
        <v>25000</v>
      </c>
      <c r="J451" s="370">
        <f t="shared" si="57"/>
        <v>25000</v>
      </c>
    </row>
    <row r="452" spans="1:10" s="37" customFormat="1" ht="30.75" customHeight="1" x14ac:dyDescent="0.25">
      <c r="A452" s="91" t="s">
        <v>463</v>
      </c>
      <c r="B452" s="44" t="s">
        <v>27</v>
      </c>
      <c r="C452" s="44" t="s">
        <v>27</v>
      </c>
      <c r="D452" s="250" t="s">
        <v>195</v>
      </c>
      <c r="E452" s="251" t="s">
        <v>9</v>
      </c>
      <c r="F452" s="252" t="s">
        <v>399</v>
      </c>
      <c r="G452" s="71" t="s">
        <v>15</v>
      </c>
      <c r="H452" s="371">
        <f>SUM(прил4!I275)</f>
        <v>15000</v>
      </c>
      <c r="I452" s="371">
        <f>SUM(прил4!J275)</f>
        <v>25000</v>
      </c>
      <c r="J452" s="371">
        <f>SUM(прил4!K275)</f>
        <v>25000</v>
      </c>
    </row>
    <row r="453" spans="1:10" s="37" customFormat="1" ht="17.25" hidden="1" customHeight="1" x14ac:dyDescent="0.25">
      <c r="A453" s="61" t="s">
        <v>38</v>
      </c>
      <c r="B453" s="44" t="s">
        <v>27</v>
      </c>
      <c r="C453" s="44" t="s">
        <v>27</v>
      </c>
      <c r="D453" s="250" t="s">
        <v>195</v>
      </c>
      <c r="E453" s="251" t="s">
        <v>9</v>
      </c>
      <c r="F453" s="252" t="s">
        <v>399</v>
      </c>
      <c r="G453" s="71" t="s">
        <v>37</v>
      </c>
      <c r="H453" s="371"/>
      <c r="I453" s="371"/>
      <c r="J453" s="371"/>
    </row>
    <row r="454" spans="1:10" ht="15.75" x14ac:dyDescent="0.25">
      <c r="A454" s="86" t="s">
        <v>29</v>
      </c>
      <c r="B454" s="23" t="s">
        <v>27</v>
      </c>
      <c r="C454" s="23" t="s">
        <v>30</v>
      </c>
      <c r="D454" s="208"/>
      <c r="E454" s="209"/>
      <c r="F454" s="210"/>
      <c r="G454" s="22"/>
      <c r="H454" s="372">
        <f>SUM(H460,H455,H491,H486+H475)</f>
        <v>7454753</v>
      </c>
      <c r="I454" s="372">
        <f>SUM(I460,I455,I491,I486+I475)</f>
        <v>6455679</v>
      </c>
      <c r="J454" s="372">
        <f>SUM(J460,J455,J491,J486+J475)</f>
        <v>6455679</v>
      </c>
    </row>
    <row r="455" spans="1:10" s="64" customFormat="1" ht="32.25" customHeight="1" x14ac:dyDescent="0.25">
      <c r="A455" s="75" t="s">
        <v>94</v>
      </c>
      <c r="B455" s="28" t="s">
        <v>27</v>
      </c>
      <c r="C455" s="28" t="s">
        <v>30</v>
      </c>
      <c r="D455" s="211" t="s">
        <v>157</v>
      </c>
      <c r="E455" s="212" t="s">
        <v>332</v>
      </c>
      <c r="F455" s="213" t="s">
        <v>333</v>
      </c>
      <c r="G455" s="28"/>
      <c r="H455" s="366">
        <f>SUM(H456)</f>
        <v>3000</v>
      </c>
      <c r="I455" s="366">
        <f t="shared" ref="I455:J458" si="58">SUM(I456)</f>
        <v>3000</v>
      </c>
      <c r="J455" s="366">
        <f t="shared" si="58"/>
        <v>3000</v>
      </c>
    </row>
    <row r="456" spans="1:10" s="37" customFormat="1" ht="63.75" customHeight="1" x14ac:dyDescent="0.25">
      <c r="A456" s="69" t="s">
        <v>95</v>
      </c>
      <c r="B456" s="70" t="s">
        <v>27</v>
      </c>
      <c r="C456" s="35" t="s">
        <v>30</v>
      </c>
      <c r="D456" s="253" t="s">
        <v>187</v>
      </c>
      <c r="E456" s="254" t="s">
        <v>332</v>
      </c>
      <c r="F456" s="255" t="s">
        <v>333</v>
      </c>
      <c r="G456" s="71"/>
      <c r="H456" s="370">
        <f>SUM(H457)</f>
        <v>3000</v>
      </c>
      <c r="I456" s="370">
        <f t="shared" si="58"/>
        <v>3000</v>
      </c>
      <c r="J456" s="370">
        <f t="shared" si="58"/>
        <v>3000</v>
      </c>
    </row>
    <row r="457" spans="1:10" s="37" customFormat="1" ht="33" customHeight="1" x14ac:dyDescent="0.25">
      <c r="A457" s="265" t="s">
        <v>340</v>
      </c>
      <c r="B457" s="70" t="s">
        <v>27</v>
      </c>
      <c r="C457" s="35" t="s">
        <v>30</v>
      </c>
      <c r="D457" s="253" t="s">
        <v>187</v>
      </c>
      <c r="E457" s="254" t="s">
        <v>9</v>
      </c>
      <c r="F457" s="255" t="s">
        <v>333</v>
      </c>
      <c r="G457" s="71"/>
      <c r="H457" s="370">
        <f>SUM(H458)</f>
        <v>3000</v>
      </c>
      <c r="I457" s="370">
        <f t="shared" si="58"/>
        <v>3000</v>
      </c>
      <c r="J457" s="370">
        <f t="shared" si="58"/>
        <v>3000</v>
      </c>
    </row>
    <row r="458" spans="1:10" s="37" customFormat="1" ht="33.75" customHeight="1" x14ac:dyDescent="0.25">
      <c r="A458" s="79" t="s">
        <v>86</v>
      </c>
      <c r="B458" s="70" t="s">
        <v>27</v>
      </c>
      <c r="C458" s="35" t="s">
        <v>30</v>
      </c>
      <c r="D458" s="253" t="s">
        <v>187</v>
      </c>
      <c r="E458" s="254" t="s">
        <v>9</v>
      </c>
      <c r="F458" s="255" t="s">
        <v>342</v>
      </c>
      <c r="G458" s="2"/>
      <c r="H458" s="367">
        <f>SUM(H459)</f>
        <v>3000</v>
      </c>
      <c r="I458" s="367">
        <f t="shared" si="58"/>
        <v>3000</v>
      </c>
      <c r="J458" s="367">
        <f t="shared" si="58"/>
        <v>3000</v>
      </c>
    </row>
    <row r="459" spans="1:10" s="37" customFormat="1" ht="32.25" customHeight="1" x14ac:dyDescent="0.25">
      <c r="A459" s="91" t="s">
        <v>463</v>
      </c>
      <c r="B459" s="70" t="s">
        <v>27</v>
      </c>
      <c r="C459" s="35" t="s">
        <v>30</v>
      </c>
      <c r="D459" s="253" t="s">
        <v>187</v>
      </c>
      <c r="E459" s="254" t="s">
        <v>9</v>
      </c>
      <c r="F459" s="255" t="s">
        <v>342</v>
      </c>
      <c r="G459" s="71" t="s">
        <v>15</v>
      </c>
      <c r="H459" s="371">
        <f>SUM(прил4!I642)</f>
        <v>3000</v>
      </c>
      <c r="I459" s="371">
        <f>SUM(прил4!J642)</f>
        <v>3000</v>
      </c>
      <c r="J459" s="371">
        <f>SUM(прил4!K642)</f>
        <v>3000</v>
      </c>
    </row>
    <row r="460" spans="1:10" ht="36" customHeight="1" x14ac:dyDescent="0.25">
      <c r="A460" s="27" t="s">
        <v>121</v>
      </c>
      <c r="B460" s="28" t="s">
        <v>27</v>
      </c>
      <c r="C460" s="28" t="s">
        <v>30</v>
      </c>
      <c r="D460" s="211" t="s">
        <v>386</v>
      </c>
      <c r="E460" s="212" t="s">
        <v>332</v>
      </c>
      <c r="F460" s="213" t="s">
        <v>333</v>
      </c>
      <c r="G460" s="28"/>
      <c r="H460" s="366">
        <f>SUM(H465+H461)</f>
        <v>5061524</v>
      </c>
      <c r="I460" s="366">
        <f>SUM(I465+I461)</f>
        <v>4614223</v>
      </c>
      <c r="J460" s="366">
        <f>SUM(J465+J461)</f>
        <v>4614223</v>
      </c>
    </row>
    <row r="461" spans="1:10" s="420" customFormat="1" ht="65.25" customHeight="1" x14ac:dyDescent="0.25">
      <c r="A461" s="76" t="s">
        <v>126</v>
      </c>
      <c r="B461" s="44" t="s">
        <v>27</v>
      </c>
      <c r="C461" s="35" t="s">
        <v>30</v>
      </c>
      <c r="D461" s="250" t="s">
        <v>194</v>
      </c>
      <c r="E461" s="251" t="s">
        <v>332</v>
      </c>
      <c r="F461" s="252" t="s">
        <v>333</v>
      </c>
      <c r="G461" s="44"/>
      <c r="H461" s="367">
        <f>SUM(H462)</f>
        <v>22500</v>
      </c>
      <c r="I461" s="367">
        <f t="shared" ref="I461:J463" si="59">SUM(I462)</f>
        <v>47250</v>
      </c>
      <c r="J461" s="367">
        <f t="shared" si="59"/>
        <v>47250</v>
      </c>
    </row>
    <row r="462" spans="1:10" s="420" customFormat="1" ht="33" customHeight="1" x14ac:dyDescent="0.25">
      <c r="A462" s="263" t="s">
        <v>394</v>
      </c>
      <c r="B462" s="44" t="s">
        <v>27</v>
      </c>
      <c r="C462" s="35" t="s">
        <v>30</v>
      </c>
      <c r="D462" s="250" t="s">
        <v>194</v>
      </c>
      <c r="E462" s="251" t="s">
        <v>9</v>
      </c>
      <c r="F462" s="252" t="s">
        <v>333</v>
      </c>
      <c r="G462" s="44"/>
      <c r="H462" s="367">
        <f>SUM(H463)</f>
        <v>22500</v>
      </c>
      <c r="I462" s="367">
        <f t="shared" si="59"/>
        <v>47250</v>
      </c>
      <c r="J462" s="367">
        <f t="shared" si="59"/>
        <v>47250</v>
      </c>
    </row>
    <row r="463" spans="1:10" s="420" customFormat="1" ht="17.25" customHeight="1" x14ac:dyDescent="0.25">
      <c r="A463" s="79" t="s">
        <v>395</v>
      </c>
      <c r="B463" s="44" t="s">
        <v>27</v>
      </c>
      <c r="C463" s="35" t="s">
        <v>30</v>
      </c>
      <c r="D463" s="250" t="s">
        <v>194</v>
      </c>
      <c r="E463" s="251" t="s">
        <v>9</v>
      </c>
      <c r="F463" s="252" t="s">
        <v>396</v>
      </c>
      <c r="G463" s="44"/>
      <c r="H463" s="367">
        <f>SUM(H464)</f>
        <v>22500</v>
      </c>
      <c r="I463" s="367">
        <f t="shared" si="59"/>
        <v>47250</v>
      </c>
      <c r="J463" s="367">
        <f t="shared" si="59"/>
        <v>47250</v>
      </c>
    </row>
    <row r="464" spans="1:10" s="420" customFormat="1" ht="31.5" customHeight="1" x14ac:dyDescent="0.25">
      <c r="A464" s="89" t="s">
        <v>463</v>
      </c>
      <c r="B464" s="2" t="s">
        <v>27</v>
      </c>
      <c r="C464" s="35" t="s">
        <v>30</v>
      </c>
      <c r="D464" s="214" t="s">
        <v>194</v>
      </c>
      <c r="E464" s="215" t="s">
        <v>9</v>
      </c>
      <c r="F464" s="216" t="s">
        <v>396</v>
      </c>
      <c r="G464" s="2" t="s">
        <v>15</v>
      </c>
      <c r="H464" s="369">
        <f>SUM(прил4!I647)</f>
        <v>22500</v>
      </c>
      <c r="I464" s="369">
        <f>SUM(прил4!J647)</f>
        <v>47250</v>
      </c>
      <c r="J464" s="369">
        <f>SUM(прил4!K647)</f>
        <v>47250</v>
      </c>
    </row>
    <row r="465" spans="1:10" ht="49.5" customHeight="1" x14ac:dyDescent="0.25">
      <c r="A465" s="3" t="s">
        <v>133</v>
      </c>
      <c r="B465" s="2" t="s">
        <v>27</v>
      </c>
      <c r="C465" s="2" t="s">
        <v>30</v>
      </c>
      <c r="D465" s="214" t="s">
        <v>197</v>
      </c>
      <c r="E465" s="215" t="s">
        <v>332</v>
      </c>
      <c r="F465" s="216" t="s">
        <v>333</v>
      </c>
      <c r="G465" s="2"/>
      <c r="H465" s="367">
        <f>SUM(H466+H471)</f>
        <v>5039024</v>
      </c>
      <c r="I465" s="367">
        <f>SUM(I466+I471)</f>
        <v>4566973</v>
      </c>
      <c r="J465" s="367">
        <f>SUM(J466+J471)</f>
        <v>4566973</v>
      </c>
    </row>
    <row r="466" spans="1:10" ht="34.5" customHeight="1" x14ac:dyDescent="0.25">
      <c r="A466" s="3" t="s">
        <v>407</v>
      </c>
      <c r="B466" s="2" t="s">
        <v>27</v>
      </c>
      <c r="C466" s="2" t="s">
        <v>30</v>
      </c>
      <c r="D466" s="214" t="s">
        <v>197</v>
      </c>
      <c r="E466" s="215" t="s">
        <v>9</v>
      </c>
      <c r="F466" s="216" t="s">
        <v>333</v>
      </c>
      <c r="G466" s="2"/>
      <c r="H466" s="367">
        <f>SUM(H467)</f>
        <v>2733196</v>
      </c>
      <c r="I466" s="367">
        <f>SUM(I467)</f>
        <v>2490176</v>
      </c>
      <c r="J466" s="367">
        <f>SUM(J467)</f>
        <v>2490176</v>
      </c>
    </row>
    <row r="467" spans="1:10" ht="31.5" x14ac:dyDescent="0.25">
      <c r="A467" s="3" t="s">
        <v>75</v>
      </c>
      <c r="B467" s="44" t="s">
        <v>27</v>
      </c>
      <c r="C467" s="44" t="s">
        <v>30</v>
      </c>
      <c r="D467" s="250" t="s">
        <v>197</v>
      </c>
      <c r="E467" s="251" t="s">
        <v>9</v>
      </c>
      <c r="F467" s="252" t="s">
        <v>364</v>
      </c>
      <c r="G467" s="44"/>
      <c r="H467" s="367">
        <f>SUM(H468:H470)</f>
        <v>2733196</v>
      </c>
      <c r="I467" s="367">
        <f>SUM(I468:I470)</f>
        <v>2490176</v>
      </c>
      <c r="J467" s="367">
        <f>SUM(J468:J470)</f>
        <v>2490176</v>
      </c>
    </row>
    <row r="468" spans="1:10" ht="48" customHeight="1" x14ac:dyDescent="0.25">
      <c r="A468" s="84" t="s">
        <v>67</v>
      </c>
      <c r="B468" s="2" t="s">
        <v>27</v>
      </c>
      <c r="C468" s="2" t="s">
        <v>30</v>
      </c>
      <c r="D468" s="214" t="s">
        <v>197</v>
      </c>
      <c r="E468" s="215" t="s">
        <v>9</v>
      </c>
      <c r="F468" s="216" t="s">
        <v>364</v>
      </c>
      <c r="G468" s="2" t="s">
        <v>12</v>
      </c>
      <c r="H468" s="369">
        <f>SUM(прил4!I651)</f>
        <v>2540893</v>
      </c>
      <c r="I468" s="369">
        <f>SUM(прил4!J651)</f>
        <v>2288515</v>
      </c>
      <c r="J468" s="369">
        <f>SUM(прил4!K651)</f>
        <v>2288515</v>
      </c>
    </row>
    <row r="469" spans="1:10" ht="31.5" x14ac:dyDescent="0.25">
      <c r="A469" s="89" t="s">
        <v>463</v>
      </c>
      <c r="B469" s="2" t="s">
        <v>27</v>
      </c>
      <c r="C469" s="2" t="s">
        <v>30</v>
      </c>
      <c r="D469" s="214" t="s">
        <v>197</v>
      </c>
      <c r="E469" s="215" t="s">
        <v>9</v>
      </c>
      <c r="F469" s="216" t="s">
        <v>364</v>
      </c>
      <c r="G469" s="2" t="s">
        <v>15</v>
      </c>
      <c r="H469" s="369">
        <f>SUM(прил4!I652)</f>
        <v>187392</v>
      </c>
      <c r="I469" s="369">
        <f>SUM(прил4!J652)</f>
        <v>196750</v>
      </c>
      <c r="J469" s="369">
        <f>SUM(прил4!K652)</f>
        <v>196750</v>
      </c>
    </row>
    <row r="470" spans="1:10" ht="15.75" x14ac:dyDescent="0.25">
      <c r="A470" s="3" t="s">
        <v>17</v>
      </c>
      <c r="B470" s="2" t="s">
        <v>27</v>
      </c>
      <c r="C470" s="2" t="s">
        <v>30</v>
      </c>
      <c r="D470" s="214" t="s">
        <v>197</v>
      </c>
      <c r="E470" s="215" t="s">
        <v>9</v>
      </c>
      <c r="F470" s="216" t="s">
        <v>364</v>
      </c>
      <c r="G470" s="2" t="s">
        <v>16</v>
      </c>
      <c r="H470" s="369">
        <f>SUM(прил4!I653)</f>
        <v>4911</v>
      </c>
      <c r="I470" s="369">
        <f>SUM(прил4!J653)</f>
        <v>4911</v>
      </c>
      <c r="J470" s="369">
        <f>SUM(прил4!K653)</f>
        <v>4911</v>
      </c>
    </row>
    <row r="471" spans="1:10" ht="63" x14ac:dyDescent="0.25">
      <c r="A471" s="3" t="s">
        <v>537</v>
      </c>
      <c r="B471" s="2" t="s">
        <v>27</v>
      </c>
      <c r="C471" s="2" t="s">
        <v>30</v>
      </c>
      <c r="D471" s="214" t="s">
        <v>197</v>
      </c>
      <c r="E471" s="215" t="s">
        <v>11</v>
      </c>
      <c r="F471" s="216" t="s">
        <v>333</v>
      </c>
      <c r="G471" s="2"/>
      <c r="H471" s="367">
        <f>SUM(H472)</f>
        <v>2305828</v>
      </c>
      <c r="I471" s="367">
        <f>SUM(I472)</f>
        <v>2076797</v>
      </c>
      <c r="J471" s="367">
        <f>SUM(J472)</f>
        <v>2076797</v>
      </c>
    </row>
    <row r="472" spans="1:10" ht="31.5" customHeight="1" x14ac:dyDescent="0.25">
      <c r="A472" s="3" t="s">
        <v>66</v>
      </c>
      <c r="B472" s="2" t="s">
        <v>27</v>
      </c>
      <c r="C472" s="2" t="s">
        <v>30</v>
      </c>
      <c r="D472" s="214" t="s">
        <v>197</v>
      </c>
      <c r="E472" s="215" t="s">
        <v>11</v>
      </c>
      <c r="F472" s="216" t="s">
        <v>337</v>
      </c>
      <c r="G472" s="2"/>
      <c r="H472" s="367">
        <f>SUM(H473:H474)</f>
        <v>2305828</v>
      </c>
      <c r="I472" s="367">
        <f>SUM(I473:I474)</f>
        <v>2076797</v>
      </c>
      <c r="J472" s="367">
        <f>SUM(J473:J474)</f>
        <v>2076797</v>
      </c>
    </row>
    <row r="473" spans="1:10" ht="47.25" x14ac:dyDescent="0.25">
      <c r="A473" s="84" t="s">
        <v>67</v>
      </c>
      <c r="B473" s="2" t="s">
        <v>27</v>
      </c>
      <c r="C473" s="2" t="s">
        <v>30</v>
      </c>
      <c r="D473" s="214" t="s">
        <v>197</v>
      </c>
      <c r="E473" s="215" t="s">
        <v>11</v>
      </c>
      <c r="F473" s="216" t="s">
        <v>337</v>
      </c>
      <c r="G473" s="2" t="s">
        <v>12</v>
      </c>
      <c r="H473" s="368">
        <f>SUM(прил4!I656)</f>
        <v>2305828</v>
      </c>
      <c r="I473" s="368">
        <f>SUM(прил4!J656)</f>
        <v>2076797</v>
      </c>
      <c r="J473" s="368">
        <f>SUM(прил4!K656)</f>
        <v>2076797</v>
      </c>
    </row>
    <row r="474" spans="1:10" ht="31.5" hidden="1" x14ac:dyDescent="0.25">
      <c r="A474" s="89" t="s">
        <v>463</v>
      </c>
      <c r="B474" s="2" t="s">
        <v>27</v>
      </c>
      <c r="C474" s="2" t="s">
        <v>30</v>
      </c>
      <c r="D474" s="214" t="s">
        <v>197</v>
      </c>
      <c r="E474" s="215" t="s">
        <v>11</v>
      </c>
      <c r="F474" s="216" t="s">
        <v>337</v>
      </c>
      <c r="G474" s="2" t="s">
        <v>15</v>
      </c>
      <c r="H474" s="368">
        <f>SUM(прил4!I657)</f>
        <v>0</v>
      </c>
      <c r="I474" s="368">
        <f>SUM(прил4!J657)</f>
        <v>0</v>
      </c>
      <c r="J474" s="368">
        <f>SUM(прил4!K657)</f>
        <v>0</v>
      </c>
    </row>
    <row r="475" spans="1:10" s="598" customFormat="1" ht="63" x14ac:dyDescent="0.25">
      <c r="A475" s="75" t="s">
        <v>130</v>
      </c>
      <c r="B475" s="28" t="s">
        <v>27</v>
      </c>
      <c r="C475" s="28" t="s">
        <v>30</v>
      </c>
      <c r="D475" s="211" t="s">
        <v>401</v>
      </c>
      <c r="E475" s="212" t="s">
        <v>332</v>
      </c>
      <c r="F475" s="213" t="s">
        <v>333</v>
      </c>
      <c r="G475" s="28"/>
      <c r="H475" s="366">
        <f t="shared" ref="H475:J476" si="60">SUM(H476)</f>
        <v>2174903</v>
      </c>
      <c r="I475" s="366">
        <f t="shared" si="60"/>
        <v>1574131</v>
      </c>
      <c r="J475" s="366">
        <f t="shared" si="60"/>
        <v>1574131</v>
      </c>
    </row>
    <row r="476" spans="1:10" ht="64.5" customHeight="1" x14ac:dyDescent="0.25">
      <c r="A476" s="76" t="s">
        <v>132</v>
      </c>
      <c r="B476" s="44" t="s">
        <v>27</v>
      </c>
      <c r="C476" s="44" t="s">
        <v>30</v>
      </c>
      <c r="D476" s="250" t="s">
        <v>196</v>
      </c>
      <c r="E476" s="251" t="s">
        <v>332</v>
      </c>
      <c r="F476" s="252" t="s">
        <v>333</v>
      </c>
      <c r="G476" s="44"/>
      <c r="H476" s="367">
        <f t="shared" si="60"/>
        <v>2174903</v>
      </c>
      <c r="I476" s="367">
        <f t="shared" si="60"/>
        <v>1574131</v>
      </c>
      <c r="J476" s="367">
        <f t="shared" si="60"/>
        <v>1574131</v>
      </c>
    </row>
    <row r="477" spans="1:10" ht="32.25" customHeight="1" x14ac:dyDescent="0.25">
      <c r="A477" s="76" t="s">
        <v>404</v>
      </c>
      <c r="B477" s="44" t="s">
        <v>27</v>
      </c>
      <c r="C477" s="44" t="s">
        <v>30</v>
      </c>
      <c r="D477" s="250" t="s">
        <v>196</v>
      </c>
      <c r="E477" s="251" t="s">
        <v>9</v>
      </c>
      <c r="F477" s="252" t="s">
        <v>333</v>
      </c>
      <c r="G477" s="44"/>
      <c r="H477" s="367">
        <f>SUM(H478+H480+H483)</f>
        <v>2174903</v>
      </c>
      <c r="I477" s="367">
        <f>SUM(I478+I480+I483)</f>
        <v>1574131</v>
      </c>
      <c r="J477" s="367">
        <f>SUM(J478+J480+J483)</f>
        <v>1574131</v>
      </c>
    </row>
    <row r="478" spans="1:10" ht="18" customHeight="1" x14ac:dyDescent="0.25">
      <c r="A478" s="76" t="s">
        <v>474</v>
      </c>
      <c r="B478" s="2" t="s">
        <v>27</v>
      </c>
      <c r="C478" s="2" t="s">
        <v>30</v>
      </c>
      <c r="D478" s="250" t="s">
        <v>196</v>
      </c>
      <c r="E478" s="215" t="s">
        <v>9</v>
      </c>
      <c r="F478" s="252" t="s">
        <v>473</v>
      </c>
      <c r="G478" s="44"/>
      <c r="H478" s="367">
        <f>SUM(H479)</f>
        <v>600772</v>
      </c>
      <c r="I478" s="367">
        <f>SUM(I479)</f>
        <v>0</v>
      </c>
      <c r="J478" s="367">
        <f>SUM(J479)</f>
        <v>0</v>
      </c>
    </row>
    <row r="479" spans="1:10" ht="16.5" customHeight="1" x14ac:dyDescent="0.25">
      <c r="A479" s="76" t="s">
        <v>38</v>
      </c>
      <c r="B479" s="2" t="s">
        <v>27</v>
      </c>
      <c r="C479" s="2" t="s">
        <v>30</v>
      </c>
      <c r="D479" s="250" t="s">
        <v>196</v>
      </c>
      <c r="E479" s="215" t="s">
        <v>9</v>
      </c>
      <c r="F479" s="252" t="s">
        <v>473</v>
      </c>
      <c r="G479" s="44" t="s">
        <v>37</v>
      </c>
      <c r="H479" s="369">
        <f>SUM(прил4!I281)</f>
        <v>600772</v>
      </c>
      <c r="I479" s="369">
        <f>SUM(прил4!J281)</f>
        <v>0</v>
      </c>
      <c r="J479" s="369">
        <f>SUM(прил4!K281)</f>
        <v>0</v>
      </c>
    </row>
    <row r="480" spans="1:10" ht="18.75" customHeight="1" x14ac:dyDescent="0.25">
      <c r="A480" s="84" t="s">
        <v>405</v>
      </c>
      <c r="B480" s="2" t="s">
        <v>27</v>
      </c>
      <c r="C480" s="2" t="s">
        <v>30</v>
      </c>
      <c r="D480" s="250" t="s">
        <v>196</v>
      </c>
      <c r="E480" s="215" t="s">
        <v>9</v>
      </c>
      <c r="F480" s="216" t="s">
        <v>406</v>
      </c>
      <c r="G480" s="2"/>
      <c r="H480" s="367">
        <f>SUM(H481:H482)</f>
        <v>1166204</v>
      </c>
      <c r="I480" s="367">
        <f>SUM(I481:I482)</f>
        <v>1166204</v>
      </c>
      <c r="J480" s="367">
        <f>SUM(J481:J482)</f>
        <v>1166204</v>
      </c>
    </row>
    <row r="481" spans="1:10" ht="31.5" x14ac:dyDescent="0.25">
      <c r="A481" s="89" t="s">
        <v>463</v>
      </c>
      <c r="B481" s="2" t="s">
        <v>27</v>
      </c>
      <c r="C481" s="2" t="s">
        <v>30</v>
      </c>
      <c r="D481" s="250" t="s">
        <v>196</v>
      </c>
      <c r="E481" s="215" t="s">
        <v>9</v>
      </c>
      <c r="F481" s="216" t="s">
        <v>406</v>
      </c>
      <c r="G481" s="2" t="s">
        <v>15</v>
      </c>
      <c r="H481" s="369">
        <f>SUM(прил4!I662)</f>
        <v>905280</v>
      </c>
      <c r="I481" s="369">
        <f>SUM(прил4!J662)</f>
        <v>905280</v>
      </c>
      <c r="J481" s="369">
        <f>SUM(прил4!K662)</f>
        <v>905280</v>
      </c>
    </row>
    <row r="482" spans="1:10" ht="15.75" x14ac:dyDescent="0.25">
      <c r="A482" s="61" t="s">
        <v>38</v>
      </c>
      <c r="B482" s="2" t="s">
        <v>27</v>
      </c>
      <c r="C482" s="2" t="s">
        <v>30</v>
      </c>
      <c r="D482" s="250" t="s">
        <v>196</v>
      </c>
      <c r="E482" s="215" t="s">
        <v>9</v>
      </c>
      <c r="F482" s="216" t="s">
        <v>406</v>
      </c>
      <c r="G482" s="2" t="s">
        <v>37</v>
      </c>
      <c r="H482" s="369">
        <f>SUM(прил4!I663+прил4!I283)</f>
        <v>260924</v>
      </c>
      <c r="I482" s="369">
        <f>SUM(прил4!J663+прил4!J283)</f>
        <v>260924</v>
      </c>
      <c r="J482" s="369">
        <f>SUM(прил4!K663+прил4!K283)</f>
        <v>260924</v>
      </c>
    </row>
    <row r="483" spans="1:10" ht="15.75" x14ac:dyDescent="0.25">
      <c r="A483" s="90" t="s">
        <v>472</v>
      </c>
      <c r="B483" s="2" t="s">
        <v>27</v>
      </c>
      <c r="C483" s="2" t="s">
        <v>30</v>
      </c>
      <c r="D483" s="250" t="s">
        <v>196</v>
      </c>
      <c r="E483" s="215" t="s">
        <v>9</v>
      </c>
      <c r="F483" s="216" t="s">
        <v>471</v>
      </c>
      <c r="G483" s="2"/>
      <c r="H483" s="367">
        <f>SUM(H484:H485)</f>
        <v>407927</v>
      </c>
      <c r="I483" s="367">
        <f>SUM(I484:I485)</f>
        <v>407927</v>
      </c>
      <c r="J483" s="367">
        <f>SUM(J484:J485)</f>
        <v>407927</v>
      </c>
    </row>
    <row r="484" spans="1:10" ht="31.5" x14ac:dyDescent="0.25">
      <c r="A484" s="110" t="s">
        <v>463</v>
      </c>
      <c r="B484" s="2" t="s">
        <v>27</v>
      </c>
      <c r="C484" s="2" t="s">
        <v>30</v>
      </c>
      <c r="D484" s="250" t="s">
        <v>196</v>
      </c>
      <c r="E484" s="215" t="s">
        <v>9</v>
      </c>
      <c r="F484" s="216" t="s">
        <v>471</v>
      </c>
      <c r="G484" s="2" t="s">
        <v>15</v>
      </c>
      <c r="H484" s="369">
        <f>SUM(прил4!I285+прил4!I665)</f>
        <v>228398</v>
      </c>
      <c r="I484" s="369">
        <f>SUM(прил4!J285+прил4!J665)</f>
        <v>228398</v>
      </c>
      <c r="J484" s="369">
        <f>SUM(прил4!K285+прил4!K665)</f>
        <v>228398</v>
      </c>
    </row>
    <row r="485" spans="1:10" s="452" customFormat="1" ht="31.5" x14ac:dyDescent="0.25">
      <c r="A485" s="101" t="s">
        <v>655</v>
      </c>
      <c r="B485" s="2" t="s">
        <v>27</v>
      </c>
      <c r="C485" s="2" t="s">
        <v>27</v>
      </c>
      <c r="D485" s="250" t="s">
        <v>196</v>
      </c>
      <c r="E485" s="215" t="s">
        <v>9</v>
      </c>
      <c r="F485" s="216" t="s">
        <v>471</v>
      </c>
      <c r="G485" s="2" t="s">
        <v>656</v>
      </c>
      <c r="H485" s="369">
        <f>SUM(прил4!I666)</f>
        <v>179529</v>
      </c>
      <c r="I485" s="369">
        <f>SUM(прил4!J666)</f>
        <v>179529</v>
      </c>
      <c r="J485" s="369">
        <f>SUM(прил4!K666)</f>
        <v>179529</v>
      </c>
    </row>
    <row r="486" spans="1:10" s="533" customFormat="1" ht="31.5" customHeight="1" x14ac:dyDescent="0.25">
      <c r="A486" s="102" t="s">
        <v>89</v>
      </c>
      <c r="B486" s="28" t="s">
        <v>27</v>
      </c>
      <c r="C486" s="28" t="s">
        <v>30</v>
      </c>
      <c r="D486" s="211" t="s">
        <v>335</v>
      </c>
      <c r="E486" s="212" t="s">
        <v>332</v>
      </c>
      <c r="F486" s="213" t="s">
        <v>333</v>
      </c>
      <c r="G486" s="28"/>
      <c r="H486" s="366">
        <f>SUM(H487)</f>
        <v>200216</v>
      </c>
      <c r="I486" s="366">
        <f t="shared" ref="I486:J489" si="61">SUM(I487)</f>
        <v>246244</v>
      </c>
      <c r="J486" s="366">
        <f t="shared" si="61"/>
        <v>246244</v>
      </c>
    </row>
    <row r="487" spans="1:10" s="533" customFormat="1" ht="48.75" customHeight="1" x14ac:dyDescent="0.25">
      <c r="A487" s="103" t="s">
        <v>100</v>
      </c>
      <c r="B487" s="2" t="s">
        <v>27</v>
      </c>
      <c r="C487" s="2" t="s">
        <v>30</v>
      </c>
      <c r="D487" s="214" t="s">
        <v>160</v>
      </c>
      <c r="E487" s="215" t="s">
        <v>332</v>
      </c>
      <c r="F487" s="216" t="s">
        <v>333</v>
      </c>
      <c r="G487" s="44"/>
      <c r="H487" s="367">
        <f>SUM(H488)</f>
        <v>200216</v>
      </c>
      <c r="I487" s="367">
        <f t="shared" si="61"/>
        <v>246244</v>
      </c>
      <c r="J487" s="367">
        <f t="shared" si="61"/>
        <v>246244</v>
      </c>
    </row>
    <row r="488" spans="1:10" s="533" customFormat="1" ht="48.75" customHeight="1" x14ac:dyDescent="0.25">
      <c r="A488" s="103" t="s">
        <v>339</v>
      </c>
      <c r="B488" s="2" t="s">
        <v>27</v>
      </c>
      <c r="C488" s="2" t="s">
        <v>30</v>
      </c>
      <c r="D488" s="214" t="s">
        <v>160</v>
      </c>
      <c r="E488" s="215" t="s">
        <v>9</v>
      </c>
      <c r="F488" s="216" t="s">
        <v>333</v>
      </c>
      <c r="G488" s="44"/>
      <c r="H488" s="367">
        <f>SUM(H489)</f>
        <v>200216</v>
      </c>
      <c r="I488" s="367">
        <f t="shared" si="61"/>
        <v>246244</v>
      </c>
      <c r="J488" s="367">
        <f t="shared" si="61"/>
        <v>246244</v>
      </c>
    </row>
    <row r="489" spans="1:10" s="533" customFormat="1" ht="15.75" customHeight="1" x14ac:dyDescent="0.25">
      <c r="A489" s="103" t="s">
        <v>91</v>
      </c>
      <c r="B489" s="2" t="s">
        <v>27</v>
      </c>
      <c r="C489" s="2" t="s">
        <v>30</v>
      </c>
      <c r="D489" s="214" t="s">
        <v>160</v>
      </c>
      <c r="E489" s="215" t="s">
        <v>9</v>
      </c>
      <c r="F489" s="216" t="s">
        <v>338</v>
      </c>
      <c r="G489" s="44"/>
      <c r="H489" s="367">
        <f>SUM(H490)</f>
        <v>200216</v>
      </c>
      <c r="I489" s="367">
        <f t="shared" si="61"/>
        <v>246244</v>
      </c>
      <c r="J489" s="367">
        <f t="shared" si="61"/>
        <v>246244</v>
      </c>
    </row>
    <row r="490" spans="1:10" s="533" customFormat="1" ht="32.25" customHeight="1" x14ac:dyDescent="0.25">
      <c r="A490" s="110" t="s">
        <v>463</v>
      </c>
      <c r="B490" s="2" t="s">
        <v>27</v>
      </c>
      <c r="C490" s="2" t="s">
        <v>30</v>
      </c>
      <c r="D490" s="214" t="s">
        <v>160</v>
      </c>
      <c r="E490" s="215" t="s">
        <v>9</v>
      </c>
      <c r="F490" s="216" t="s">
        <v>338</v>
      </c>
      <c r="G490" s="2" t="s">
        <v>15</v>
      </c>
      <c r="H490" s="369">
        <f>SUM(прил4!I671)</f>
        <v>200216</v>
      </c>
      <c r="I490" s="369">
        <f>SUM(прил4!J671)</f>
        <v>246244</v>
      </c>
      <c r="J490" s="369">
        <f>SUM(прил4!K671)</f>
        <v>246244</v>
      </c>
    </row>
    <row r="491" spans="1:10" s="37" customFormat="1" ht="65.25" customHeight="1" x14ac:dyDescent="0.25">
      <c r="A491" s="75" t="s">
        <v>699</v>
      </c>
      <c r="B491" s="28" t="s">
        <v>27</v>
      </c>
      <c r="C491" s="42" t="s">
        <v>30</v>
      </c>
      <c r="D491" s="223" t="s">
        <v>176</v>
      </c>
      <c r="E491" s="224" t="s">
        <v>332</v>
      </c>
      <c r="F491" s="225" t="s">
        <v>333</v>
      </c>
      <c r="G491" s="28"/>
      <c r="H491" s="366">
        <f>SUM(H492)</f>
        <v>15110</v>
      </c>
      <c r="I491" s="366">
        <f t="shared" ref="I491:J494" si="62">SUM(I492)</f>
        <v>18081</v>
      </c>
      <c r="J491" s="366">
        <f t="shared" si="62"/>
        <v>18081</v>
      </c>
    </row>
    <row r="492" spans="1:10" s="37" customFormat="1" ht="98.25" customHeight="1" x14ac:dyDescent="0.25">
      <c r="A492" s="76" t="s">
        <v>702</v>
      </c>
      <c r="B492" s="2" t="s">
        <v>27</v>
      </c>
      <c r="C492" s="35" t="s">
        <v>30</v>
      </c>
      <c r="D492" s="253" t="s">
        <v>178</v>
      </c>
      <c r="E492" s="254" t="s">
        <v>332</v>
      </c>
      <c r="F492" s="255" t="s">
        <v>333</v>
      </c>
      <c r="G492" s="2"/>
      <c r="H492" s="367">
        <f>SUM(H493)</f>
        <v>15110</v>
      </c>
      <c r="I492" s="367">
        <f t="shared" si="62"/>
        <v>18081</v>
      </c>
      <c r="J492" s="367">
        <f t="shared" si="62"/>
        <v>18081</v>
      </c>
    </row>
    <row r="493" spans="1:10" s="37" customFormat="1" ht="49.5" customHeight="1" x14ac:dyDescent="0.25">
      <c r="A493" s="76" t="s">
        <v>352</v>
      </c>
      <c r="B493" s="2" t="s">
        <v>27</v>
      </c>
      <c r="C493" s="35" t="s">
        <v>30</v>
      </c>
      <c r="D493" s="253" t="s">
        <v>178</v>
      </c>
      <c r="E493" s="254" t="s">
        <v>9</v>
      </c>
      <c r="F493" s="255" t="s">
        <v>333</v>
      </c>
      <c r="G493" s="2"/>
      <c r="H493" s="367">
        <f>SUM(H494)</f>
        <v>15110</v>
      </c>
      <c r="I493" s="367">
        <f t="shared" si="62"/>
        <v>18081</v>
      </c>
      <c r="J493" s="367">
        <f t="shared" si="62"/>
        <v>18081</v>
      </c>
    </row>
    <row r="494" spans="1:10" s="37" customFormat="1" ht="15.75" customHeight="1" x14ac:dyDescent="0.25">
      <c r="A494" s="3" t="s">
        <v>83</v>
      </c>
      <c r="B494" s="2" t="s">
        <v>27</v>
      </c>
      <c r="C494" s="35" t="s">
        <v>30</v>
      </c>
      <c r="D494" s="253" t="s">
        <v>178</v>
      </c>
      <c r="E494" s="254" t="s">
        <v>9</v>
      </c>
      <c r="F494" s="255" t="s">
        <v>353</v>
      </c>
      <c r="G494" s="2"/>
      <c r="H494" s="367">
        <f>SUM(H495)</f>
        <v>15110</v>
      </c>
      <c r="I494" s="367">
        <f t="shared" si="62"/>
        <v>18081</v>
      </c>
      <c r="J494" s="367">
        <f t="shared" si="62"/>
        <v>18081</v>
      </c>
    </row>
    <row r="495" spans="1:10" s="37" customFormat="1" ht="31.5" customHeight="1" x14ac:dyDescent="0.25">
      <c r="A495" s="89" t="s">
        <v>463</v>
      </c>
      <c r="B495" s="2" t="s">
        <v>27</v>
      </c>
      <c r="C495" s="35" t="s">
        <v>30</v>
      </c>
      <c r="D495" s="253" t="s">
        <v>178</v>
      </c>
      <c r="E495" s="254" t="s">
        <v>9</v>
      </c>
      <c r="F495" s="255" t="s">
        <v>353</v>
      </c>
      <c r="G495" s="2" t="s">
        <v>15</v>
      </c>
      <c r="H495" s="368">
        <f>SUM(прил4!I676)</f>
        <v>15110</v>
      </c>
      <c r="I495" s="368">
        <f>SUM(прил4!J676)</f>
        <v>18081</v>
      </c>
      <c r="J495" s="368">
        <f>SUM(прил4!K676)</f>
        <v>18081</v>
      </c>
    </row>
    <row r="496" spans="1:10" ht="15.75" x14ac:dyDescent="0.25">
      <c r="A496" s="74" t="s">
        <v>31</v>
      </c>
      <c r="B496" s="16" t="s">
        <v>33</v>
      </c>
      <c r="C496" s="16"/>
      <c r="D496" s="205"/>
      <c r="E496" s="206"/>
      <c r="F496" s="207"/>
      <c r="G496" s="15"/>
      <c r="H496" s="410">
        <f>SUM(H497,H550)</f>
        <v>53116782</v>
      </c>
      <c r="I496" s="410">
        <f>SUM(I497,I550)</f>
        <v>30972330</v>
      </c>
      <c r="J496" s="410">
        <f>SUM(J497,J550)</f>
        <v>30972330</v>
      </c>
    </row>
    <row r="497" spans="1:10" ht="15.75" x14ac:dyDescent="0.25">
      <c r="A497" s="86" t="s">
        <v>32</v>
      </c>
      <c r="B497" s="23" t="s">
        <v>33</v>
      </c>
      <c r="C497" s="23" t="s">
        <v>9</v>
      </c>
      <c r="D497" s="208"/>
      <c r="E497" s="209"/>
      <c r="F497" s="210"/>
      <c r="G497" s="22"/>
      <c r="H497" s="372">
        <f>SUM(H498+H540+H545+H535)</f>
        <v>52906782</v>
      </c>
      <c r="I497" s="372">
        <f>SUM(I498+I540+I545+I535)</f>
        <v>30972330</v>
      </c>
      <c r="J497" s="372">
        <f>SUM(J498+J540+J545+J535)</f>
        <v>30972330</v>
      </c>
    </row>
    <row r="498" spans="1:10" ht="33.75" customHeight="1" x14ac:dyDescent="0.25">
      <c r="A498" s="27" t="s">
        <v>129</v>
      </c>
      <c r="B498" s="28" t="s">
        <v>33</v>
      </c>
      <c r="C498" s="28" t="s">
        <v>9</v>
      </c>
      <c r="D498" s="211" t="s">
        <v>198</v>
      </c>
      <c r="E498" s="212" t="s">
        <v>332</v>
      </c>
      <c r="F498" s="213" t="s">
        <v>333</v>
      </c>
      <c r="G498" s="31"/>
      <c r="H498" s="366">
        <f>SUM(H499,H517)</f>
        <v>52864582</v>
      </c>
      <c r="I498" s="366">
        <f>SUM(I499,I517)</f>
        <v>30913310</v>
      </c>
      <c r="J498" s="366">
        <f>SUM(J499,J517)</f>
        <v>30913310</v>
      </c>
    </row>
    <row r="499" spans="1:10" ht="35.25" customHeight="1" x14ac:dyDescent="0.25">
      <c r="A499" s="84" t="s">
        <v>135</v>
      </c>
      <c r="B499" s="2" t="s">
        <v>33</v>
      </c>
      <c r="C499" s="2" t="s">
        <v>9</v>
      </c>
      <c r="D499" s="214" t="s">
        <v>201</v>
      </c>
      <c r="E499" s="215" t="s">
        <v>332</v>
      </c>
      <c r="F499" s="216" t="s">
        <v>333</v>
      </c>
      <c r="G499" s="2"/>
      <c r="H499" s="367">
        <f>SUM(H500+H514)</f>
        <v>22902014</v>
      </c>
      <c r="I499" s="367">
        <f>SUM(I500+I514)</f>
        <v>17904088</v>
      </c>
      <c r="J499" s="367">
        <f>SUM(J500+J514)</f>
        <v>17904088</v>
      </c>
    </row>
    <row r="500" spans="1:10" ht="18" customHeight="1" x14ac:dyDescent="0.25">
      <c r="A500" s="84" t="s">
        <v>409</v>
      </c>
      <c r="B500" s="2" t="s">
        <v>33</v>
      </c>
      <c r="C500" s="2" t="s">
        <v>9</v>
      </c>
      <c r="D500" s="214" t="s">
        <v>201</v>
      </c>
      <c r="E500" s="215" t="s">
        <v>9</v>
      </c>
      <c r="F500" s="216" t="s">
        <v>333</v>
      </c>
      <c r="G500" s="2"/>
      <c r="H500" s="367">
        <f>SUM(H511+H507+H501+H505+H509)</f>
        <v>22902014</v>
      </c>
      <c r="I500" s="367">
        <f>SUM(I511+I507+I501+I505+I509)</f>
        <v>17904088</v>
      </c>
      <c r="J500" s="367">
        <f>SUM(J511+J507+J501+J505+J509)</f>
        <v>17904088</v>
      </c>
    </row>
    <row r="501" spans="1:10" s="557" customFormat="1" ht="47.25" x14ac:dyDescent="0.25">
      <c r="A501" s="559" t="s">
        <v>677</v>
      </c>
      <c r="B501" s="2" t="s">
        <v>33</v>
      </c>
      <c r="C501" s="2" t="s">
        <v>9</v>
      </c>
      <c r="D501" s="214" t="s">
        <v>201</v>
      </c>
      <c r="E501" s="215" t="s">
        <v>9</v>
      </c>
      <c r="F501" s="216" t="s">
        <v>676</v>
      </c>
      <c r="G501" s="2"/>
      <c r="H501" s="367">
        <f>SUM(H502:H504)</f>
        <v>1262845</v>
      </c>
      <c r="I501" s="367">
        <f>SUM(I502:I504)</f>
        <v>1262845</v>
      </c>
      <c r="J501" s="367">
        <f>SUM(J502:J504)</f>
        <v>1262845</v>
      </c>
    </row>
    <row r="502" spans="1:10" s="557" customFormat="1" ht="47.25" x14ac:dyDescent="0.25">
      <c r="A502" s="101" t="s">
        <v>67</v>
      </c>
      <c r="B502" s="2" t="s">
        <v>33</v>
      </c>
      <c r="C502" s="2" t="s">
        <v>9</v>
      </c>
      <c r="D502" s="214" t="s">
        <v>201</v>
      </c>
      <c r="E502" s="215" t="s">
        <v>9</v>
      </c>
      <c r="F502" s="216" t="s">
        <v>676</v>
      </c>
      <c r="G502" s="2" t="s">
        <v>12</v>
      </c>
      <c r="H502" s="369">
        <f>SUM(прил4!I292)</f>
        <v>976845</v>
      </c>
      <c r="I502" s="369">
        <f>SUM(прил4!J292)</f>
        <v>976845</v>
      </c>
      <c r="J502" s="369">
        <f>SUM(прил4!K292)</f>
        <v>976845</v>
      </c>
    </row>
    <row r="503" spans="1:10" s="557" customFormat="1" ht="31.5" hidden="1" x14ac:dyDescent="0.25">
      <c r="A503" s="498" t="s">
        <v>463</v>
      </c>
      <c r="B503" s="2" t="s">
        <v>33</v>
      </c>
      <c r="C503" s="2" t="s">
        <v>9</v>
      </c>
      <c r="D503" s="214" t="s">
        <v>201</v>
      </c>
      <c r="E503" s="215" t="s">
        <v>9</v>
      </c>
      <c r="F503" s="216" t="s">
        <v>676</v>
      </c>
      <c r="G503" s="2" t="s">
        <v>15</v>
      </c>
      <c r="H503" s="369">
        <f>SUM(прил4!I293)</f>
        <v>0</v>
      </c>
      <c r="I503" s="369">
        <f>SUM(прил4!J293)</f>
        <v>0</v>
      </c>
      <c r="J503" s="369">
        <f>SUM(прил4!K293)</f>
        <v>0</v>
      </c>
    </row>
    <row r="504" spans="1:10" s="557" customFormat="1" ht="15.75" x14ac:dyDescent="0.25">
      <c r="A504" s="61" t="s">
        <v>38</v>
      </c>
      <c r="B504" s="2" t="s">
        <v>33</v>
      </c>
      <c r="C504" s="2" t="s">
        <v>9</v>
      </c>
      <c r="D504" s="214" t="s">
        <v>201</v>
      </c>
      <c r="E504" s="215" t="s">
        <v>9</v>
      </c>
      <c r="F504" s="216" t="s">
        <v>676</v>
      </c>
      <c r="G504" s="2" t="s">
        <v>37</v>
      </c>
      <c r="H504" s="369">
        <f>SUM(прил4!I294)</f>
        <v>286000</v>
      </c>
      <c r="I504" s="369">
        <f>SUM(прил4!J294)</f>
        <v>286000</v>
      </c>
      <c r="J504" s="369">
        <f>SUM(прил4!K294)</f>
        <v>286000</v>
      </c>
    </row>
    <row r="505" spans="1:10" s="599" customFormat="1" ht="31.5" x14ac:dyDescent="0.25">
      <c r="A505" s="61" t="s">
        <v>747</v>
      </c>
      <c r="B505" s="2" t="s">
        <v>33</v>
      </c>
      <c r="C505" s="2" t="s">
        <v>9</v>
      </c>
      <c r="D505" s="214" t="s">
        <v>201</v>
      </c>
      <c r="E505" s="215" t="s">
        <v>9</v>
      </c>
      <c r="F505" s="216" t="s">
        <v>746</v>
      </c>
      <c r="G505" s="2"/>
      <c r="H505" s="367">
        <f>SUM(H506)</f>
        <v>3496942</v>
      </c>
      <c r="I505" s="367">
        <f>SUM(I506)</f>
        <v>0</v>
      </c>
      <c r="J505" s="367">
        <f>SUM(J506)</f>
        <v>0</v>
      </c>
    </row>
    <row r="506" spans="1:10" s="599" customFormat="1" ht="47.25" x14ac:dyDescent="0.25">
      <c r="A506" s="101" t="s">
        <v>67</v>
      </c>
      <c r="B506" s="2" t="s">
        <v>33</v>
      </c>
      <c r="C506" s="2" t="s">
        <v>9</v>
      </c>
      <c r="D506" s="214" t="s">
        <v>201</v>
      </c>
      <c r="E506" s="215" t="s">
        <v>9</v>
      </c>
      <c r="F506" s="216" t="s">
        <v>746</v>
      </c>
      <c r="G506" s="2" t="s">
        <v>12</v>
      </c>
      <c r="H506" s="369">
        <f>SUM(прил4!I296)</f>
        <v>3496942</v>
      </c>
      <c r="I506" s="369">
        <f>SUM(прил4!J296)</f>
        <v>0</v>
      </c>
      <c r="J506" s="369">
        <f>SUM(прил4!K296)</f>
        <v>0</v>
      </c>
    </row>
    <row r="507" spans="1:10" ht="33.75" customHeight="1" x14ac:dyDescent="0.25">
      <c r="A507" s="84" t="s">
        <v>510</v>
      </c>
      <c r="B507" s="2" t="s">
        <v>33</v>
      </c>
      <c r="C507" s="2" t="s">
        <v>9</v>
      </c>
      <c r="D507" s="214" t="s">
        <v>201</v>
      </c>
      <c r="E507" s="215" t="s">
        <v>9</v>
      </c>
      <c r="F507" s="216" t="s">
        <v>509</v>
      </c>
      <c r="G507" s="2"/>
      <c r="H507" s="367">
        <f>SUM(H508)</f>
        <v>2625000</v>
      </c>
      <c r="I507" s="367">
        <f>SUM(I508)</f>
        <v>50000</v>
      </c>
      <c r="J507" s="367">
        <f>SUM(J508)</f>
        <v>50000</v>
      </c>
    </row>
    <row r="508" spans="1:10" ht="32.25" customHeight="1" x14ac:dyDescent="0.25">
      <c r="A508" s="89" t="s">
        <v>463</v>
      </c>
      <c r="B508" s="2" t="s">
        <v>33</v>
      </c>
      <c r="C508" s="2" t="s">
        <v>9</v>
      </c>
      <c r="D508" s="214" t="s">
        <v>201</v>
      </c>
      <c r="E508" s="215" t="s">
        <v>9</v>
      </c>
      <c r="F508" s="216" t="s">
        <v>509</v>
      </c>
      <c r="G508" s="2" t="s">
        <v>15</v>
      </c>
      <c r="H508" s="369">
        <f>SUM(прил4!I298)</f>
        <v>2625000</v>
      </c>
      <c r="I508" s="369">
        <f>SUM(прил4!J298)</f>
        <v>50000</v>
      </c>
      <c r="J508" s="369">
        <f>SUM(прил4!K298)</f>
        <v>50000</v>
      </c>
    </row>
    <row r="509" spans="1:10" s="599" customFormat="1" ht="33.75" customHeight="1" x14ac:dyDescent="0.25">
      <c r="A509" s="600" t="s">
        <v>749</v>
      </c>
      <c r="B509" s="2" t="s">
        <v>33</v>
      </c>
      <c r="C509" s="2" t="s">
        <v>9</v>
      </c>
      <c r="D509" s="214" t="s">
        <v>201</v>
      </c>
      <c r="E509" s="215" t="s">
        <v>9</v>
      </c>
      <c r="F509" s="216" t="s">
        <v>748</v>
      </c>
      <c r="G509" s="2"/>
      <c r="H509" s="367">
        <f>SUM(H510)</f>
        <v>14525799</v>
      </c>
      <c r="I509" s="367">
        <f>SUM(I510)</f>
        <v>15705703</v>
      </c>
      <c r="J509" s="367">
        <f>SUM(J510)</f>
        <v>15705703</v>
      </c>
    </row>
    <row r="510" spans="1:10" ht="47.25" x14ac:dyDescent="0.25">
      <c r="A510" s="84" t="s">
        <v>67</v>
      </c>
      <c r="B510" s="2" t="s">
        <v>33</v>
      </c>
      <c r="C510" s="2" t="s">
        <v>9</v>
      </c>
      <c r="D510" s="214" t="s">
        <v>201</v>
      </c>
      <c r="E510" s="215" t="s">
        <v>9</v>
      </c>
      <c r="F510" s="216" t="s">
        <v>748</v>
      </c>
      <c r="G510" s="2" t="s">
        <v>12</v>
      </c>
      <c r="H510" s="369">
        <f>SUM(прил4!I300)</f>
        <v>14525799</v>
      </c>
      <c r="I510" s="369">
        <f>SUM(прил4!J300)</f>
        <v>15705703</v>
      </c>
      <c r="J510" s="369">
        <f>SUM(прил4!K300)</f>
        <v>15705703</v>
      </c>
    </row>
    <row r="511" spans="1:10" ht="32.25" customHeight="1" x14ac:dyDescent="0.25">
      <c r="A511" s="3" t="s">
        <v>75</v>
      </c>
      <c r="B511" s="2" t="s">
        <v>33</v>
      </c>
      <c r="C511" s="2" t="s">
        <v>9</v>
      </c>
      <c r="D511" s="214" t="s">
        <v>201</v>
      </c>
      <c r="E511" s="215" t="s">
        <v>9</v>
      </c>
      <c r="F511" s="216" t="s">
        <v>364</v>
      </c>
      <c r="G511" s="2"/>
      <c r="H511" s="367">
        <f>SUM(H512:H513)</f>
        <v>991428</v>
      </c>
      <c r="I511" s="367">
        <f>SUM(I512:I513)</f>
        <v>885540</v>
      </c>
      <c r="J511" s="367">
        <f>SUM(J512:J513)</f>
        <v>885540</v>
      </c>
    </row>
    <row r="512" spans="1:10" ht="31.5" x14ac:dyDescent="0.25">
      <c r="A512" s="89" t="s">
        <v>463</v>
      </c>
      <c r="B512" s="2" t="s">
        <v>33</v>
      </c>
      <c r="C512" s="2" t="s">
        <v>9</v>
      </c>
      <c r="D512" s="214" t="s">
        <v>201</v>
      </c>
      <c r="E512" s="215" t="s">
        <v>9</v>
      </c>
      <c r="F512" s="216" t="s">
        <v>364</v>
      </c>
      <c r="G512" s="2" t="s">
        <v>15</v>
      </c>
      <c r="H512" s="369">
        <f>SUM(прил4!I302)</f>
        <v>956659</v>
      </c>
      <c r="I512" s="369">
        <f>SUM(прил4!J302)</f>
        <v>850771</v>
      </c>
      <c r="J512" s="369">
        <f>SUM(прил4!K302)</f>
        <v>850771</v>
      </c>
    </row>
    <row r="513" spans="1:10" ht="15.75" x14ac:dyDescent="0.25">
      <c r="A513" s="3" t="s">
        <v>17</v>
      </c>
      <c r="B513" s="2" t="s">
        <v>33</v>
      </c>
      <c r="C513" s="2" t="s">
        <v>9</v>
      </c>
      <c r="D513" s="214" t="s">
        <v>201</v>
      </c>
      <c r="E513" s="215" t="s">
        <v>9</v>
      </c>
      <c r="F513" s="216" t="s">
        <v>364</v>
      </c>
      <c r="G513" s="2" t="s">
        <v>16</v>
      </c>
      <c r="H513" s="369">
        <f>SUM(прил4!I303)</f>
        <v>34769</v>
      </c>
      <c r="I513" s="369">
        <f>SUM(прил4!J303)</f>
        <v>34769</v>
      </c>
      <c r="J513" s="369">
        <f>SUM(прил4!K303)</f>
        <v>34769</v>
      </c>
    </row>
    <row r="514" spans="1:10" s="608" customFormat="1" ht="15.75" hidden="1" x14ac:dyDescent="0.25">
      <c r="A514" s="61" t="s">
        <v>782</v>
      </c>
      <c r="B514" s="2" t="s">
        <v>33</v>
      </c>
      <c r="C514" s="2" t="s">
        <v>9</v>
      </c>
      <c r="D514" s="214" t="s">
        <v>201</v>
      </c>
      <c r="E514" s="215" t="s">
        <v>784</v>
      </c>
      <c r="F514" s="610" t="s">
        <v>333</v>
      </c>
      <c r="G514" s="2"/>
      <c r="H514" s="367">
        <f t="shared" ref="H514:J515" si="63">SUM(H515)</f>
        <v>0</v>
      </c>
      <c r="I514" s="367">
        <f t="shared" si="63"/>
        <v>0</v>
      </c>
      <c r="J514" s="367">
        <f t="shared" si="63"/>
        <v>0</v>
      </c>
    </row>
    <row r="515" spans="1:10" ht="49.5" hidden="1" customHeight="1" x14ac:dyDescent="0.25">
      <c r="A515" s="609" t="s">
        <v>783</v>
      </c>
      <c r="B515" s="2" t="s">
        <v>33</v>
      </c>
      <c r="C515" s="2" t="s">
        <v>9</v>
      </c>
      <c r="D515" s="214" t="s">
        <v>201</v>
      </c>
      <c r="E515" s="215" t="s">
        <v>784</v>
      </c>
      <c r="F515" s="610" t="s">
        <v>780</v>
      </c>
      <c r="G515" s="2"/>
      <c r="H515" s="367">
        <f t="shared" si="63"/>
        <v>0</v>
      </c>
      <c r="I515" s="367">
        <f t="shared" si="63"/>
        <v>0</v>
      </c>
      <c r="J515" s="367">
        <f t="shared" si="63"/>
        <v>0</v>
      </c>
    </row>
    <row r="516" spans="1:10" ht="31.5" hidden="1" x14ac:dyDescent="0.25">
      <c r="A516" s="110" t="s">
        <v>463</v>
      </c>
      <c r="B516" s="2" t="s">
        <v>33</v>
      </c>
      <c r="C516" s="2" t="s">
        <v>9</v>
      </c>
      <c r="D516" s="214" t="s">
        <v>201</v>
      </c>
      <c r="E516" s="215" t="s">
        <v>784</v>
      </c>
      <c r="F516" s="610" t="s">
        <v>780</v>
      </c>
      <c r="G516" s="2" t="s">
        <v>15</v>
      </c>
      <c r="H516" s="369">
        <f>SUM(прил4!I306)</f>
        <v>0</v>
      </c>
      <c r="I516" s="369">
        <f>SUM(прил4!J306)</f>
        <v>0</v>
      </c>
      <c r="J516" s="369">
        <f>SUM(прил4!K306)</f>
        <v>0</v>
      </c>
    </row>
    <row r="517" spans="1:10" ht="34.5" customHeight="1" x14ac:dyDescent="0.25">
      <c r="A517" s="3" t="s">
        <v>136</v>
      </c>
      <c r="B517" s="2" t="s">
        <v>33</v>
      </c>
      <c r="C517" s="2" t="s">
        <v>9</v>
      </c>
      <c r="D517" s="214" t="s">
        <v>410</v>
      </c>
      <c r="E517" s="215" t="s">
        <v>332</v>
      </c>
      <c r="F517" s="216" t="s">
        <v>333</v>
      </c>
      <c r="G517" s="2"/>
      <c r="H517" s="367">
        <f>SUM(H518+H532)</f>
        <v>29962568</v>
      </c>
      <c r="I517" s="367">
        <f>SUM(I518)</f>
        <v>13009222</v>
      </c>
      <c r="J517" s="367">
        <f>SUM(J518)</f>
        <v>13009222</v>
      </c>
    </row>
    <row r="518" spans="1:10" ht="18" customHeight="1" x14ac:dyDescent="0.25">
      <c r="A518" s="3" t="s">
        <v>411</v>
      </c>
      <c r="B518" s="2" t="s">
        <v>33</v>
      </c>
      <c r="C518" s="2" t="s">
        <v>9</v>
      </c>
      <c r="D518" s="214" t="s">
        <v>202</v>
      </c>
      <c r="E518" s="215" t="s">
        <v>9</v>
      </c>
      <c r="F518" s="216" t="s">
        <v>333</v>
      </c>
      <c r="G518" s="2"/>
      <c r="H518" s="367">
        <f>SUM(H529+H525+H519+H523+H527)</f>
        <v>14811053</v>
      </c>
      <c r="I518" s="367">
        <f>SUM(I529+I525+I519+I523+I527)</f>
        <v>13009222</v>
      </c>
      <c r="J518" s="367">
        <f>SUM(J529+J525+J519+J523+J527)</f>
        <v>13009222</v>
      </c>
    </row>
    <row r="519" spans="1:10" s="557" customFormat="1" ht="47.25" x14ac:dyDescent="0.25">
      <c r="A519" s="559" t="s">
        <v>677</v>
      </c>
      <c r="B519" s="2" t="s">
        <v>33</v>
      </c>
      <c r="C519" s="2" t="s">
        <v>9</v>
      </c>
      <c r="D519" s="214" t="s">
        <v>202</v>
      </c>
      <c r="E519" s="215" t="s">
        <v>9</v>
      </c>
      <c r="F519" s="216" t="s">
        <v>676</v>
      </c>
      <c r="G519" s="2"/>
      <c r="H519" s="367">
        <f>SUM(H520:H522)</f>
        <v>881796</v>
      </c>
      <c r="I519" s="367">
        <f>SUM(I520:I522)</f>
        <v>881796</v>
      </c>
      <c r="J519" s="367">
        <f>SUM(J520:J522)</f>
        <v>881796</v>
      </c>
    </row>
    <row r="520" spans="1:10" s="557" customFormat="1" ht="47.25" x14ac:dyDescent="0.25">
      <c r="A520" s="101" t="s">
        <v>67</v>
      </c>
      <c r="B520" s="2" t="s">
        <v>33</v>
      </c>
      <c r="C520" s="2" t="s">
        <v>9</v>
      </c>
      <c r="D520" s="214" t="s">
        <v>202</v>
      </c>
      <c r="E520" s="215" t="s">
        <v>9</v>
      </c>
      <c r="F520" s="216" t="s">
        <v>676</v>
      </c>
      <c r="G520" s="2" t="s">
        <v>12</v>
      </c>
      <c r="H520" s="369">
        <f>SUM(прил4!I310)</f>
        <v>670596</v>
      </c>
      <c r="I520" s="369">
        <f>SUM(прил4!J310)</f>
        <v>670596</v>
      </c>
      <c r="J520" s="369">
        <f>SUM(прил4!K310)</f>
        <v>670596</v>
      </c>
    </row>
    <row r="521" spans="1:10" s="557" customFormat="1" ht="31.5" hidden="1" x14ac:dyDescent="0.25">
      <c r="A521" s="498" t="s">
        <v>463</v>
      </c>
      <c r="B521" s="2" t="s">
        <v>33</v>
      </c>
      <c r="C521" s="2" t="s">
        <v>9</v>
      </c>
      <c r="D521" s="214" t="s">
        <v>202</v>
      </c>
      <c r="E521" s="215" t="s">
        <v>9</v>
      </c>
      <c r="F521" s="216" t="s">
        <v>676</v>
      </c>
      <c r="G521" s="2" t="s">
        <v>15</v>
      </c>
      <c r="H521" s="369">
        <f>SUM(прил4!I311)</f>
        <v>0</v>
      </c>
      <c r="I521" s="369">
        <f>SUM(прил4!J311)</f>
        <v>0</v>
      </c>
      <c r="J521" s="369">
        <f>SUM(прил4!K311)</f>
        <v>0</v>
      </c>
    </row>
    <row r="522" spans="1:10" s="557" customFormat="1" ht="15.75" x14ac:dyDescent="0.25">
      <c r="A522" s="61" t="s">
        <v>38</v>
      </c>
      <c r="B522" s="2" t="s">
        <v>33</v>
      </c>
      <c r="C522" s="2" t="s">
        <v>9</v>
      </c>
      <c r="D522" s="214" t="s">
        <v>202</v>
      </c>
      <c r="E522" s="215" t="s">
        <v>9</v>
      </c>
      <c r="F522" s="216" t="s">
        <v>676</v>
      </c>
      <c r="G522" s="2" t="s">
        <v>37</v>
      </c>
      <c r="H522" s="369">
        <f>SUM(прил4!I312)</f>
        <v>211200</v>
      </c>
      <c r="I522" s="369">
        <f>SUM(прил4!J312)</f>
        <v>211200</v>
      </c>
      <c r="J522" s="369">
        <f>SUM(прил4!K312)</f>
        <v>211200</v>
      </c>
    </row>
    <row r="523" spans="1:10" s="599" customFormat="1" ht="47.25" x14ac:dyDescent="0.25">
      <c r="A523" s="84" t="s">
        <v>67</v>
      </c>
      <c r="B523" s="2" t="s">
        <v>33</v>
      </c>
      <c r="C523" s="2" t="s">
        <v>9</v>
      </c>
      <c r="D523" s="214" t="s">
        <v>202</v>
      </c>
      <c r="E523" s="215" t="s">
        <v>9</v>
      </c>
      <c r="F523" s="216" t="s">
        <v>746</v>
      </c>
      <c r="G523" s="2"/>
      <c r="H523" s="367">
        <f>SUM(H524)</f>
        <v>2188218</v>
      </c>
      <c r="I523" s="367">
        <f>SUM(I524)</f>
        <v>0</v>
      </c>
      <c r="J523" s="367">
        <f>SUM(J524)</f>
        <v>0</v>
      </c>
    </row>
    <row r="524" spans="1:10" s="599" customFormat="1" ht="31.5" x14ac:dyDescent="0.25">
      <c r="A524" s="61" t="s">
        <v>747</v>
      </c>
      <c r="B524" s="2" t="s">
        <v>33</v>
      </c>
      <c r="C524" s="2" t="s">
        <v>9</v>
      </c>
      <c r="D524" s="214" t="s">
        <v>202</v>
      </c>
      <c r="E524" s="215" t="s">
        <v>9</v>
      </c>
      <c r="F524" s="216" t="s">
        <v>746</v>
      </c>
      <c r="G524" s="2" t="s">
        <v>12</v>
      </c>
      <c r="H524" s="369">
        <f>SUM(прил4!I314)</f>
        <v>2188218</v>
      </c>
      <c r="I524" s="369"/>
      <c r="J524" s="369"/>
    </row>
    <row r="525" spans="1:10" s="542" customFormat="1" ht="18.75" hidden="1" customHeight="1" x14ac:dyDescent="0.25">
      <c r="A525" s="501" t="s">
        <v>661</v>
      </c>
      <c r="B525" s="2" t="s">
        <v>33</v>
      </c>
      <c r="C525" s="2" t="s">
        <v>9</v>
      </c>
      <c r="D525" s="214" t="s">
        <v>202</v>
      </c>
      <c r="E525" s="215" t="s">
        <v>9</v>
      </c>
      <c r="F525" s="216" t="s">
        <v>662</v>
      </c>
      <c r="G525" s="2"/>
      <c r="H525" s="367">
        <f>SUM(H526)</f>
        <v>0</v>
      </c>
      <c r="I525" s="367">
        <f>SUM(I526)</f>
        <v>0</v>
      </c>
      <c r="J525" s="367">
        <f>SUM(J526)</f>
        <v>0</v>
      </c>
    </row>
    <row r="526" spans="1:10" s="542" customFormat="1" ht="32.25" hidden="1" customHeight="1" x14ac:dyDescent="0.25">
      <c r="A526" s="89" t="s">
        <v>463</v>
      </c>
      <c r="B526" s="2" t="s">
        <v>33</v>
      </c>
      <c r="C526" s="2" t="s">
        <v>9</v>
      </c>
      <c r="D526" s="214" t="s">
        <v>202</v>
      </c>
      <c r="E526" s="215" t="s">
        <v>9</v>
      </c>
      <c r="F526" s="216" t="s">
        <v>662</v>
      </c>
      <c r="G526" s="2" t="s">
        <v>15</v>
      </c>
      <c r="H526" s="369">
        <f>SUM(прил4!I316)</f>
        <v>0</v>
      </c>
      <c r="I526" s="369">
        <f>SUM(прил4!J316)</f>
        <v>0</v>
      </c>
      <c r="J526" s="369">
        <f>SUM(прил4!K316)</f>
        <v>0</v>
      </c>
    </row>
    <row r="527" spans="1:10" s="599" customFormat="1" ht="32.25" customHeight="1" x14ac:dyDescent="0.25">
      <c r="A527" s="600" t="s">
        <v>749</v>
      </c>
      <c r="B527" s="2" t="s">
        <v>33</v>
      </c>
      <c r="C527" s="2" t="s">
        <v>9</v>
      </c>
      <c r="D527" s="214" t="s">
        <v>202</v>
      </c>
      <c r="E527" s="215" t="s">
        <v>9</v>
      </c>
      <c r="F527" s="216" t="s">
        <v>748</v>
      </c>
      <c r="G527" s="2"/>
      <c r="H527" s="367">
        <f>SUM(H528)</f>
        <v>11103887</v>
      </c>
      <c r="I527" s="367">
        <f>SUM(I528)</f>
        <v>11642135</v>
      </c>
      <c r="J527" s="367">
        <f>SUM(J528)</f>
        <v>11642135</v>
      </c>
    </row>
    <row r="528" spans="1:10" ht="48.75" customHeight="1" x14ac:dyDescent="0.25">
      <c r="A528" s="84" t="s">
        <v>67</v>
      </c>
      <c r="B528" s="2" t="s">
        <v>33</v>
      </c>
      <c r="C528" s="2" t="s">
        <v>9</v>
      </c>
      <c r="D528" s="214" t="s">
        <v>202</v>
      </c>
      <c r="E528" s="215" t="s">
        <v>9</v>
      </c>
      <c r="F528" s="216" t="s">
        <v>748</v>
      </c>
      <c r="G528" s="2" t="s">
        <v>12</v>
      </c>
      <c r="H528" s="369">
        <f>SUM(прил4!I318)</f>
        <v>11103887</v>
      </c>
      <c r="I528" s="369">
        <f>SUM(прил4!J318)</f>
        <v>11642135</v>
      </c>
      <c r="J528" s="369">
        <f>SUM(прил4!K318)</f>
        <v>11642135</v>
      </c>
    </row>
    <row r="529" spans="1:10" ht="32.25" customHeight="1" x14ac:dyDescent="0.25">
      <c r="A529" s="3" t="s">
        <v>75</v>
      </c>
      <c r="B529" s="2" t="s">
        <v>33</v>
      </c>
      <c r="C529" s="2" t="s">
        <v>9</v>
      </c>
      <c r="D529" s="214" t="s">
        <v>202</v>
      </c>
      <c r="E529" s="215" t="s">
        <v>9</v>
      </c>
      <c r="F529" s="216" t="s">
        <v>364</v>
      </c>
      <c r="G529" s="2"/>
      <c r="H529" s="367">
        <f>SUM(H530:H531)</f>
        <v>637152</v>
      </c>
      <c r="I529" s="367">
        <f>SUM(I530:I531)</f>
        <v>485291</v>
      </c>
      <c r="J529" s="367">
        <f>SUM(J530:J531)</f>
        <v>485291</v>
      </c>
    </row>
    <row r="530" spans="1:10" ht="31.5" customHeight="1" x14ac:dyDescent="0.25">
      <c r="A530" s="89" t="s">
        <v>463</v>
      </c>
      <c r="B530" s="2" t="s">
        <v>33</v>
      </c>
      <c r="C530" s="2" t="s">
        <v>9</v>
      </c>
      <c r="D530" s="214" t="s">
        <v>202</v>
      </c>
      <c r="E530" s="215" t="s">
        <v>9</v>
      </c>
      <c r="F530" s="216" t="s">
        <v>364</v>
      </c>
      <c r="G530" s="2" t="s">
        <v>15</v>
      </c>
      <c r="H530" s="369">
        <f>SUM(прил4!I320)</f>
        <v>630338</v>
      </c>
      <c r="I530" s="369">
        <f>SUM(прил4!J320)</f>
        <v>478477</v>
      </c>
      <c r="J530" s="369">
        <f>SUM(прил4!K320)</f>
        <v>478477</v>
      </c>
    </row>
    <row r="531" spans="1:10" ht="17.25" customHeight="1" x14ac:dyDescent="0.25">
      <c r="A531" s="3" t="s">
        <v>17</v>
      </c>
      <c r="B531" s="2" t="s">
        <v>33</v>
      </c>
      <c r="C531" s="2" t="s">
        <v>9</v>
      </c>
      <c r="D531" s="214" t="s">
        <v>202</v>
      </c>
      <c r="E531" s="215" t="s">
        <v>9</v>
      </c>
      <c r="F531" s="216" t="s">
        <v>364</v>
      </c>
      <c r="G531" s="2" t="s">
        <v>16</v>
      </c>
      <c r="H531" s="369">
        <f>SUM(прил4!I321)</f>
        <v>6814</v>
      </c>
      <c r="I531" s="369">
        <f>SUM(прил4!J321)</f>
        <v>6814</v>
      </c>
      <c r="J531" s="369">
        <f>SUM(прил4!K321)</f>
        <v>6814</v>
      </c>
    </row>
    <row r="532" spans="1:10" s="641" customFormat="1" ht="17.25" customHeight="1" x14ac:dyDescent="0.25">
      <c r="A532" s="61" t="s">
        <v>842</v>
      </c>
      <c r="B532" s="2" t="s">
        <v>33</v>
      </c>
      <c r="C532" s="2" t="s">
        <v>9</v>
      </c>
      <c r="D532" s="214" t="s">
        <v>202</v>
      </c>
      <c r="E532" s="215" t="s">
        <v>840</v>
      </c>
      <c r="F532" s="216" t="s">
        <v>333</v>
      </c>
      <c r="G532" s="2"/>
      <c r="H532" s="370">
        <f>SUM(H533)</f>
        <v>15151515</v>
      </c>
      <c r="I532" s="370">
        <f t="shared" ref="I532:J533" si="64">SUM(I533)</f>
        <v>0</v>
      </c>
      <c r="J532" s="370">
        <f t="shared" si="64"/>
        <v>0</v>
      </c>
    </row>
    <row r="533" spans="1:10" s="641" customFormat="1" ht="17.25" customHeight="1" x14ac:dyDescent="0.25">
      <c r="A533" s="61" t="s">
        <v>843</v>
      </c>
      <c r="B533" s="2" t="s">
        <v>33</v>
      </c>
      <c r="C533" s="2" t="s">
        <v>9</v>
      </c>
      <c r="D533" s="214" t="s">
        <v>202</v>
      </c>
      <c r="E533" s="215" t="s">
        <v>840</v>
      </c>
      <c r="F533" s="216" t="s">
        <v>841</v>
      </c>
      <c r="G533" s="2"/>
      <c r="H533" s="370">
        <f>SUM(H534)</f>
        <v>15151515</v>
      </c>
      <c r="I533" s="370">
        <f t="shared" si="64"/>
        <v>0</v>
      </c>
      <c r="J533" s="370">
        <f t="shared" si="64"/>
        <v>0</v>
      </c>
    </row>
    <row r="534" spans="1:10" s="641" customFormat="1" ht="35.25" customHeight="1" x14ac:dyDescent="0.25">
      <c r="A534" s="498" t="s">
        <v>463</v>
      </c>
      <c r="B534" s="2" t="s">
        <v>33</v>
      </c>
      <c r="C534" s="2" t="s">
        <v>9</v>
      </c>
      <c r="D534" s="214" t="s">
        <v>202</v>
      </c>
      <c r="E534" s="215" t="s">
        <v>840</v>
      </c>
      <c r="F534" s="216" t="s">
        <v>841</v>
      </c>
      <c r="G534" s="2" t="s">
        <v>15</v>
      </c>
      <c r="H534" s="369">
        <f>SUM(прил4!I324)</f>
        <v>15151515</v>
      </c>
      <c r="I534" s="369"/>
      <c r="J534" s="369"/>
    </row>
    <row r="535" spans="1:10" s="64" customFormat="1" ht="33.75" hidden="1" customHeight="1" x14ac:dyDescent="0.25">
      <c r="A535" s="75" t="s">
        <v>96</v>
      </c>
      <c r="B535" s="28" t="s">
        <v>33</v>
      </c>
      <c r="C535" s="28" t="s">
        <v>9</v>
      </c>
      <c r="D535" s="211" t="s">
        <v>347</v>
      </c>
      <c r="E535" s="212" t="s">
        <v>332</v>
      </c>
      <c r="F535" s="213" t="s">
        <v>333</v>
      </c>
      <c r="G535" s="28"/>
      <c r="H535" s="366">
        <f>SUM(H536)</f>
        <v>0</v>
      </c>
      <c r="I535" s="366">
        <f t="shared" ref="I535:J538" si="65">SUM(I536)</f>
        <v>0</v>
      </c>
      <c r="J535" s="366">
        <f t="shared" si="65"/>
        <v>0</v>
      </c>
    </row>
    <row r="536" spans="1:10" s="64" customFormat="1" ht="47.25" hidden="1" customHeight="1" x14ac:dyDescent="0.25">
      <c r="A536" s="76" t="s">
        <v>127</v>
      </c>
      <c r="B536" s="35" t="s">
        <v>33</v>
      </c>
      <c r="C536" s="44" t="s">
        <v>9</v>
      </c>
      <c r="D536" s="250" t="s">
        <v>195</v>
      </c>
      <c r="E536" s="251" t="s">
        <v>332</v>
      </c>
      <c r="F536" s="252" t="s">
        <v>333</v>
      </c>
      <c r="G536" s="71"/>
      <c r="H536" s="370">
        <f>SUM(H537)</f>
        <v>0</v>
      </c>
      <c r="I536" s="370">
        <f t="shared" si="65"/>
        <v>0</v>
      </c>
      <c r="J536" s="370">
        <f t="shared" si="65"/>
        <v>0</v>
      </c>
    </row>
    <row r="537" spans="1:10" s="64" customFormat="1" ht="32.25" hidden="1" customHeight="1" x14ac:dyDescent="0.25">
      <c r="A537" s="76" t="s">
        <v>398</v>
      </c>
      <c r="B537" s="35" t="s">
        <v>33</v>
      </c>
      <c r="C537" s="44" t="s">
        <v>9</v>
      </c>
      <c r="D537" s="250" t="s">
        <v>195</v>
      </c>
      <c r="E537" s="251" t="s">
        <v>9</v>
      </c>
      <c r="F537" s="252" t="s">
        <v>333</v>
      </c>
      <c r="G537" s="71"/>
      <c r="H537" s="370">
        <f>SUM(H538)</f>
        <v>0</v>
      </c>
      <c r="I537" s="370">
        <f t="shared" si="65"/>
        <v>0</v>
      </c>
      <c r="J537" s="370">
        <f t="shared" si="65"/>
        <v>0</v>
      </c>
    </row>
    <row r="538" spans="1:10" s="37" customFormat="1" ht="32.25" hidden="1" customHeight="1" x14ac:dyDescent="0.25">
      <c r="A538" s="69" t="s">
        <v>128</v>
      </c>
      <c r="B538" s="35" t="s">
        <v>33</v>
      </c>
      <c r="C538" s="44" t="s">
        <v>9</v>
      </c>
      <c r="D538" s="250" t="s">
        <v>195</v>
      </c>
      <c r="E538" s="251" t="s">
        <v>9</v>
      </c>
      <c r="F538" s="252" t="s">
        <v>399</v>
      </c>
      <c r="G538" s="71"/>
      <c r="H538" s="370">
        <f>SUM(H539)</f>
        <v>0</v>
      </c>
      <c r="I538" s="370">
        <f t="shared" si="65"/>
        <v>0</v>
      </c>
      <c r="J538" s="370">
        <f t="shared" si="65"/>
        <v>0</v>
      </c>
    </row>
    <row r="539" spans="1:10" s="37" customFormat="1" ht="30.75" hidden="1" customHeight="1" x14ac:dyDescent="0.25">
      <c r="A539" s="91" t="s">
        <v>463</v>
      </c>
      <c r="B539" s="44" t="s">
        <v>33</v>
      </c>
      <c r="C539" s="44" t="s">
        <v>9</v>
      </c>
      <c r="D539" s="250" t="s">
        <v>195</v>
      </c>
      <c r="E539" s="251" t="s">
        <v>9</v>
      </c>
      <c r="F539" s="252" t="s">
        <v>399</v>
      </c>
      <c r="G539" s="71" t="s">
        <v>15</v>
      </c>
      <c r="H539" s="371">
        <f>SUM(прил4!I329)</f>
        <v>0</v>
      </c>
      <c r="I539" s="371">
        <f>SUM(прил4!J329)</f>
        <v>0</v>
      </c>
      <c r="J539" s="371">
        <f>SUM(прил4!K329)</f>
        <v>0</v>
      </c>
    </row>
    <row r="540" spans="1:10" s="37" customFormat="1" ht="64.5" customHeight="1" x14ac:dyDescent="0.25">
      <c r="A540" s="102" t="s">
        <v>699</v>
      </c>
      <c r="B540" s="28" t="s">
        <v>33</v>
      </c>
      <c r="C540" s="42" t="s">
        <v>9</v>
      </c>
      <c r="D540" s="223" t="s">
        <v>176</v>
      </c>
      <c r="E540" s="224" t="s">
        <v>332</v>
      </c>
      <c r="F540" s="225" t="s">
        <v>333</v>
      </c>
      <c r="G540" s="28"/>
      <c r="H540" s="366">
        <f>SUM(H541)</f>
        <v>32200</v>
      </c>
      <c r="I540" s="366">
        <f t="shared" ref="I540:J543" si="66">SUM(I541)</f>
        <v>34020</v>
      </c>
      <c r="J540" s="366">
        <f t="shared" si="66"/>
        <v>34020</v>
      </c>
    </row>
    <row r="541" spans="1:10" s="37" customFormat="1" ht="94.5" customHeight="1" x14ac:dyDescent="0.25">
      <c r="A541" s="103" t="s">
        <v>702</v>
      </c>
      <c r="B541" s="2" t="s">
        <v>33</v>
      </c>
      <c r="C541" s="35" t="s">
        <v>9</v>
      </c>
      <c r="D541" s="253" t="s">
        <v>178</v>
      </c>
      <c r="E541" s="254" t="s">
        <v>332</v>
      </c>
      <c r="F541" s="255" t="s">
        <v>333</v>
      </c>
      <c r="G541" s="2"/>
      <c r="H541" s="367">
        <f>SUM(H542)</f>
        <v>32200</v>
      </c>
      <c r="I541" s="367">
        <f t="shared" si="66"/>
        <v>34020</v>
      </c>
      <c r="J541" s="367">
        <f t="shared" si="66"/>
        <v>34020</v>
      </c>
    </row>
    <row r="542" spans="1:10" s="37" customFormat="1" ht="46.5" customHeight="1" x14ac:dyDescent="0.25">
      <c r="A542" s="103" t="s">
        <v>352</v>
      </c>
      <c r="B542" s="2" t="s">
        <v>33</v>
      </c>
      <c r="C542" s="35" t="s">
        <v>9</v>
      </c>
      <c r="D542" s="253" t="s">
        <v>178</v>
      </c>
      <c r="E542" s="254" t="s">
        <v>9</v>
      </c>
      <c r="F542" s="255" t="s">
        <v>333</v>
      </c>
      <c r="G542" s="2"/>
      <c r="H542" s="367">
        <f>SUM(H543)</f>
        <v>32200</v>
      </c>
      <c r="I542" s="367">
        <f t="shared" si="66"/>
        <v>34020</v>
      </c>
      <c r="J542" s="367">
        <f t="shared" si="66"/>
        <v>34020</v>
      </c>
    </row>
    <row r="543" spans="1:10" s="37" customFormat="1" ht="18.75" customHeight="1" x14ac:dyDescent="0.25">
      <c r="A543" s="61" t="s">
        <v>83</v>
      </c>
      <c r="B543" s="2" t="s">
        <v>33</v>
      </c>
      <c r="C543" s="35" t="s">
        <v>9</v>
      </c>
      <c r="D543" s="253" t="s">
        <v>178</v>
      </c>
      <c r="E543" s="254" t="s">
        <v>9</v>
      </c>
      <c r="F543" s="255" t="s">
        <v>353</v>
      </c>
      <c r="G543" s="2"/>
      <c r="H543" s="367">
        <f>SUM(H544)</f>
        <v>32200</v>
      </c>
      <c r="I543" s="367">
        <f t="shared" si="66"/>
        <v>34020</v>
      </c>
      <c r="J543" s="367">
        <f t="shared" si="66"/>
        <v>34020</v>
      </c>
    </row>
    <row r="544" spans="1:10" s="37" customFormat="1" ht="34.5" customHeight="1" x14ac:dyDescent="0.25">
      <c r="A544" s="110" t="s">
        <v>463</v>
      </c>
      <c r="B544" s="2" t="s">
        <v>33</v>
      </c>
      <c r="C544" s="35" t="s">
        <v>9</v>
      </c>
      <c r="D544" s="253" t="s">
        <v>178</v>
      </c>
      <c r="E544" s="254" t="s">
        <v>9</v>
      </c>
      <c r="F544" s="255" t="s">
        <v>353</v>
      </c>
      <c r="G544" s="2" t="s">
        <v>15</v>
      </c>
      <c r="H544" s="369">
        <f>SUM(прил4!I334)</f>
        <v>32200</v>
      </c>
      <c r="I544" s="369">
        <f>SUM(прил4!J334)</f>
        <v>34020</v>
      </c>
      <c r="J544" s="369">
        <f>SUM(прил4!K334)</f>
        <v>34020</v>
      </c>
    </row>
    <row r="545" spans="1:10" s="64" customFormat="1" ht="33.75" customHeight="1" x14ac:dyDescent="0.25">
      <c r="A545" s="27" t="s">
        <v>115</v>
      </c>
      <c r="B545" s="28" t="s">
        <v>33</v>
      </c>
      <c r="C545" s="28" t="s">
        <v>9</v>
      </c>
      <c r="D545" s="211" t="s">
        <v>181</v>
      </c>
      <c r="E545" s="212" t="s">
        <v>332</v>
      </c>
      <c r="F545" s="213" t="s">
        <v>333</v>
      </c>
      <c r="G545" s="31"/>
      <c r="H545" s="366">
        <f t="shared" ref="H545:J546" si="67">SUM(H546)</f>
        <v>10000</v>
      </c>
      <c r="I545" s="366">
        <f t="shared" si="67"/>
        <v>25000</v>
      </c>
      <c r="J545" s="366">
        <f t="shared" si="67"/>
        <v>25000</v>
      </c>
    </row>
    <row r="546" spans="1:10" s="64" customFormat="1" ht="64.5" customHeight="1" x14ac:dyDescent="0.25">
      <c r="A546" s="84" t="s">
        <v>137</v>
      </c>
      <c r="B546" s="2" t="s">
        <v>33</v>
      </c>
      <c r="C546" s="2" t="s">
        <v>9</v>
      </c>
      <c r="D546" s="214" t="s">
        <v>203</v>
      </c>
      <c r="E546" s="215" t="s">
        <v>332</v>
      </c>
      <c r="F546" s="216" t="s">
        <v>333</v>
      </c>
      <c r="G546" s="2"/>
      <c r="H546" s="367">
        <f t="shared" si="67"/>
        <v>10000</v>
      </c>
      <c r="I546" s="367">
        <f t="shared" si="67"/>
        <v>25000</v>
      </c>
      <c r="J546" s="367">
        <f t="shared" si="67"/>
        <v>25000</v>
      </c>
    </row>
    <row r="547" spans="1:10" s="64" customFormat="1" ht="33.75" customHeight="1" x14ac:dyDescent="0.25">
      <c r="A547" s="84" t="s">
        <v>412</v>
      </c>
      <c r="B547" s="2" t="s">
        <v>33</v>
      </c>
      <c r="C547" s="2" t="s">
        <v>9</v>
      </c>
      <c r="D547" s="214" t="s">
        <v>203</v>
      </c>
      <c r="E547" s="215" t="s">
        <v>11</v>
      </c>
      <c r="F547" s="216" t="s">
        <v>333</v>
      </c>
      <c r="G547" s="2"/>
      <c r="H547" s="367">
        <f>SUM(+H548)</f>
        <v>10000</v>
      </c>
      <c r="I547" s="367">
        <f>SUM(+I548)</f>
        <v>25000</v>
      </c>
      <c r="J547" s="367">
        <f>SUM(+J548)</f>
        <v>25000</v>
      </c>
    </row>
    <row r="548" spans="1:10" s="64" customFormat="1" ht="33" customHeight="1" x14ac:dyDescent="0.25">
      <c r="A548" s="3" t="s">
        <v>414</v>
      </c>
      <c r="B548" s="2" t="s">
        <v>33</v>
      </c>
      <c r="C548" s="2" t="s">
        <v>9</v>
      </c>
      <c r="D548" s="214" t="s">
        <v>203</v>
      </c>
      <c r="E548" s="215" t="s">
        <v>11</v>
      </c>
      <c r="F548" s="216" t="s">
        <v>413</v>
      </c>
      <c r="G548" s="2"/>
      <c r="H548" s="367">
        <f>SUM(H549)</f>
        <v>10000</v>
      </c>
      <c r="I548" s="367">
        <f>SUM(I549)</f>
        <v>25000</v>
      </c>
      <c r="J548" s="367">
        <f>SUM(J549)</f>
        <v>25000</v>
      </c>
    </row>
    <row r="549" spans="1:10" s="64" customFormat="1" ht="30.75" customHeight="1" x14ac:dyDescent="0.25">
      <c r="A549" s="89" t="s">
        <v>463</v>
      </c>
      <c r="B549" s="2" t="s">
        <v>33</v>
      </c>
      <c r="C549" s="2" t="s">
        <v>9</v>
      </c>
      <c r="D549" s="214" t="s">
        <v>203</v>
      </c>
      <c r="E549" s="215" t="s">
        <v>11</v>
      </c>
      <c r="F549" s="216" t="s">
        <v>413</v>
      </c>
      <c r="G549" s="2" t="s">
        <v>15</v>
      </c>
      <c r="H549" s="369">
        <f>SUM(прил4!I339)</f>
        <v>10000</v>
      </c>
      <c r="I549" s="369">
        <f>SUM(прил4!J339)</f>
        <v>25000</v>
      </c>
      <c r="J549" s="369">
        <f>SUM(прил4!K339)</f>
        <v>25000</v>
      </c>
    </row>
    <row r="550" spans="1:10" ht="15.75" x14ac:dyDescent="0.25">
      <c r="A550" s="86" t="s">
        <v>34</v>
      </c>
      <c r="B550" s="23" t="s">
        <v>33</v>
      </c>
      <c r="C550" s="23" t="s">
        <v>18</v>
      </c>
      <c r="D550" s="208"/>
      <c r="E550" s="209"/>
      <c r="F550" s="210"/>
      <c r="G550" s="22"/>
      <c r="H550" s="372">
        <f t="shared" ref="H550:J551" si="68">SUM(H551)</f>
        <v>210000</v>
      </c>
      <c r="I550" s="372">
        <f t="shared" si="68"/>
        <v>0</v>
      </c>
      <c r="J550" s="372">
        <f t="shared" si="68"/>
        <v>0</v>
      </c>
    </row>
    <row r="551" spans="1:10" ht="35.25" customHeight="1" x14ac:dyDescent="0.25">
      <c r="A551" s="27" t="s">
        <v>129</v>
      </c>
      <c r="B551" s="28" t="s">
        <v>33</v>
      </c>
      <c r="C551" s="28" t="s">
        <v>18</v>
      </c>
      <c r="D551" s="211" t="s">
        <v>198</v>
      </c>
      <c r="E551" s="212" t="s">
        <v>332</v>
      </c>
      <c r="F551" s="213" t="s">
        <v>333</v>
      </c>
      <c r="G551" s="28"/>
      <c r="H551" s="366">
        <f t="shared" si="68"/>
        <v>210000</v>
      </c>
      <c r="I551" s="366">
        <f t="shared" si="68"/>
        <v>0</v>
      </c>
      <c r="J551" s="366">
        <f t="shared" si="68"/>
        <v>0</v>
      </c>
    </row>
    <row r="552" spans="1:10" s="43" customFormat="1" ht="35.25" customHeight="1" x14ac:dyDescent="0.25">
      <c r="A552" s="61" t="s">
        <v>136</v>
      </c>
      <c r="B552" s="2" t="s">
        <v>33</v>
      </c>
      <c r="C552" s="2" t="s">
        <v>18</v>
      </c>
      <c r="D552" s="214" t="s">
        <v>410</v>
      </c>
      <c r="E552" s="215" t="s">
        <v>332</v>
      </c>
      <c r="F552" s="216" t="s">
        <v>333</v>
      </c>
      <c r="G552" s="2"/>
      <c r="H552" s="367">
        <f>SUM(H553)</f>
        <v>210000</v>
      </c>
      <c r="I552" s="367">
        <f t="shared" ref="I552:J554" si="69">SUM(I553)</f>
        <v>0</v>
      </c>
      <c r="J552" s="367">
        <f t="shared" si="69"/>
        <v>0</v>
      </c>
    </row>
    <row r="553" spans="1:10" s="43" customFormat="1" ht="19.5" customHeight="1" x14ac:dyDescent="0.25">
      <c r="A553" s="105" t="s">
        <v>483</v>
      </c>
      <c r="B553" s="2" t="s">
        <v>33</v>
      </c>
      <c r="C553" s="2" t="s">
        <v>18</v>
      </c>
      <c r="D553" s="214" t="s">
        <v>202</v>
      </c>
      <c r="E553" s="215" t="s">
        <v>11</v>
      </c>
      <c r="F553" s="216" t="s">
        <v>333</v>
      </c>
      <c r="G553" s="2"/>
      <c r="H553" s="367">
        <f>SUM(H554)</f>
        <v>210000</v>
      </c>
      <c r="I553" s="367">
        <f t="shared" si="69"/>
        <v>0</v>
      </c>
      <c r="J553" s="367">
        <f t="shared" si="69"/>
        <v>0</v>
      </c>
    </row>
    <row r="554" spans="1:10" s="43" customFormat="1" ht="35.25" customHeight="1" x14ac:dyDescent="0.25">
      <c r="A554" s="105" t="s">
        <v>482</v>
      </c>
      <c r="B554" s="2" t="s">
        <v>33</v>
      </c>
      <c r="C554" s="2" t="s">
        <v>18</v>
      </c>
      <c r="D554" s="214" t="s">
        <v>202</v>
      </c>
      <c r="E554" s="215" t="s">
        <v>11</v>
      </c>
      <c r="F554" s="216" t="s">
        <v>481</v>
      </c>
      <c r="G554" s="2"/>
      <c r="H554" s="367">
        <f>SUM(H555)</f>
        <v>210000</v>
      </c>
      <c r="I554" s="367">
        <f t="shared" si="69"/>
        <v>0</v>
      </c>
      <c r="J554" s="367">
        <f t="shared" si="69"/>
        <v>0</v>
      </c>
    </row>
    <row r="555" spans="1:10" s="43" customFormat="1" ht="18" customHeight="1" x14ac:dyDescent="0.25">
      <c r="A555" s="105" t="s">
        <v>19</v>
      </c>
      <c r="B555" s="2" t="s">
        <v>33</v>
      </c>
      <c r="C555" s="2" t="s">
        <v>18</v>
      </c>
      <c r="D555" s="214" t="s">
        <v>202</v>
      </c>
      <c r="E555" s="215" t="s">
        <v>11</v>
      </c>
      <c r="F555" s="216" t="s">
        <v>481</v>
      </c>
      <c r="G555" s="2" t="s">
        <v>58</v>
      </c>
      <c r="H555" s="369">
        <f>SUM(прил4!I345)</f>
        <v>210000</v>
      </c>
      <c r="I555" s="369">
        <f>SUM(прил4!J345)</f>
        <v>0</v>
      </c>
      <c r="J555" s="369">
        <f>SUM(прил4!K345)</f>
        <v>0</v>
      </c>
    </row>
    <row r="556" spans="1:10" ht="17.25" customHeight="1" x14ac:dyDescent="0.25">
      <c r="A556" s="346" t="s">
        <v>485</v>
      </c>
      <c r="B556" s="130" t="s">
        <v>30</v>
      </c>
      <c r="C556" s="39"/>
      <c r="D556" s="241"/>
      <c r="E556" s="242"/>
      <c r="F556" s="243"/>
      <c r="G556" s="16"/>
      <c r="H556" s="410">
        <f>SUM(H557)</f>
        <v>304373</v>
      </c>
      <c r="I556" s="410">
        <f t="shared" ref="I556:J560" si="70">SUM(I557)</f>
        <v>304373</v>
      </c>
      <c r="J556" s="410">
        <f t="shared" si="70"/>
        <v>304373</v>
      </c>
    </row>
    <row r="557" spans="1:10" ht="16.5" customHeight="1" x14ac:dyDescent="0.25">
      <c r="A557" s="340" t="s">
        <v>486</v>
      </c>
      <c r="B557" s="55" t="s">
        <v>30</v>
      </c>
      <c r="C557" s="23" t="s">
        <v>27</v>
      </c>
      <c r="D557" s="208"/>
      <c r="E557" s="209"/>
      <c r="F557" s="210"/>
      <c r="G557" s="23"/>
      <c r="H557" s="372">
        <f>SUM(H558)</f>
        <v>304373</v>
      </c>
      <c r="I557" s="372">
        <f t="shared" si="70"/>
        <v>304373</v>
      </c>
      <c r="J557" s="372">
        <f t="shared" si="70"/>
        <v>304373</v>
      </c>
    </row>
    <row r="558" spans="1:10" ht="16.5" customHeight="1" x14ac:dyDescent="0.25">
      <c r="A558" s="75" t="s">
        <v>153</v>
      </c>
      <c r="B558" s="28" t="s">
        <v>30</v>
      </c>
      <c r="C558" s="30" t="s">
        <v>27</v>
      </c>
      <c r="D558" s="217" t="s">
        <v>172</v>
      </c>
      <c r="E558" s="218" t="s">
        <v>332</v>
      </c>
      <c r="F558" s="219" t="s">
        <v>333</v>
      </c>
      <c r="G558" s="28"/>
      <c r="H558" s="366">
        <f>SUM(H559)</f>
        <v>304373</v>
      </c>
      <c r="I558" s="366">
        <f t="shared" si="70"/>
        <v>304373</v>
      </c>
      <c r="J558" s="366">
        <f t="shared" si="70"/>
        <v>304373</v>
      </c>
    </row>
    <row r="559" spans="1:10" ht="16.5" customHeight="1" x14ac:dyDescent="0.25">
      <c r="A559" s="84" t="s">
        <v>152</v>
      </c>
      <c r="B559" s="2" t="s">
        <v>30</v>
      </c>
      <c r="C559" s="323" t="s">
        <v>27</v>
      </c>
      <c r="D559" s="232" t="s">
        <v>173</v>
      </c>
      <c r="E559" s="233" t="s">
        <v>332</v>
      </c>
      <c r="F559" s="234" t="s">
        <v>333</v>
      </c>
      <c r="G559" s="2"/>
      <c r="H559" s="367">
        <f>SUM(H560)</f>
        <v>304373</v>
      </c>
      <c r="I559" s="367">
        <f t="shared" si="70"/>
        <v>304373</v>
      </c>
      <c r="J559" s="367">
        <f t="shared" si="70"/>
        <v>304373</v>
      </c>
    </row>
    <row r="560" spans="1:10" ht="30.75" customHeight="1" x14ac:dyDescent="0.25">
      <c r="A560" s="84" t="s">
        <v>542</v>
      </c>
      <c r="B560" s="2" t="s">
        <v>30</v>
      </c>
      <c r="C560" s="323" t="s">
        <v>27</v>
      </c>
      <c r="D560" s="232" t="s">
        <v>173</v>
      </c>
      <c r="E560" s="233" t="s">
        <v>332</v>
      </c>
      <c r="F560" s="330">
        <v>12700</v>
      </c>
      <c r="G560" s="2"/>
      <c r="H560" s="367">
        <f>SUM(H561)</f>
        <v>304373</v>
      </c>
      <c r="I560" s="367">
        <f t="shared" si="70"/>
        <v>304373</v>
      </c>
      <c r="J560" s="367">
        <f t="shared" si="70"/>
        <v>304373</v>
      </c>
    </row>
    <row r="561" spans="1:10" ht="31.5" customHeight="1" x14ac:dyDescent="0.25">
      <c r="A561" s="84" t="s">
        <v>463</v>
      </c>
      <c r="B561" s="2" t="s">
        <v>30</v>
      </c>
      <c r="C561" s="323" t="s">
        <v>27</v>
      </c>
      <c r="D561" s="232" t="s">
        <v>173</v>
      </c>
      <c r="E561" s="233" t="s">
        <v>332</v>
      </c>
      <c r="F561" s="330">
        <v>12700</v>
      </c>
      <c r="G561" s="2" t="s">
        <v>15</v>
      </c>
      <c r="H561" s="369">
        <f>SUM(прил4!I351)</f>
        <v>304373</v>
      </c>
      <c r="I561" s="369">
        <f>SUM(прил4!J351)</f>
        <v>304373</v>
      </c>
      <c r="J561" s="369">
        <f>SUM(прил4!K351)</f>
        <v>304373</v>
      </c>
    </row>
    <row r="562" spans="1:10" ht="15.75" x14ac:dyDescent="0.25">
      <c r="A562" s="74" t="s">
        <v>35</v>
      </c>
      <c r="B562" s="39">
        <v>10</v>
      </c>
      <c r="C562" s="39"/>
      <c r="D562" s="241"/>
      <c r="E562" s="242"/>
      <c r="F562" s="243"/>
      <c r="G562" s="15"/>
      <c r="H562" s="410">
        <f>SUM(H563,H569,H610,H637)</f>
        <v>36341064</v>
      </c>
      <c r="I562" s="410">
        <f>SUM(I563,I569,I610,I637)</f>
        <v>24243768</v>
      </c>
      <c r="J562" s="410">
        <f>SUM(J563,J569,J610,J637)</f>
        <v>24998869</v>
      </c>
    </row>
    <row r="563" spans="1:10" ht="15.75" x14ac:dyDescent="0.25">
      <c r="A563" s="86" t="s">
        <v>36</v>
      </c>
      <c r="B563" s="40">
        <v>10</v>
      </c>
      <c r="C563" s="23" t="s">
        <v>9</v>
      </c>
      <c r="D563" s="208"/>
      <c r="E563" s="209"/>
      <c r="F563" s="210"/>
      <c r="G563" s="22"/>
      <c r="H563" s="372">
        <f>SUM(H564)</f>
        <v>1572000</v>
      </c>
      <c r="I563" s="372">
        <f t="shared" ref="I563:J567" si="71">SUM(I564)</f>
        <v>2147185</v>
      </c>
      <c r="J563" s="372">
        <f t="shared" si="71"/>
        <v>2844000</v>
      </c>
    </row>
    <row r="564" spans="1:10" ht="32.25" customHeight="1" x14ac:dyDescent="0.25">
      <c r="A564" s="75" t="s">
        <v>94</v>
      </c>
      <c r="B564" s="30">
        <v>10</v>
      </c>
      <c r="C564" s="28" t="s">
        <v>9</v>
      </c>
      <c r="D564" s="211" t="s">
        <v>157</v>
      </c>
      <c r="E564" s="212" t="s">
        <v>332</v>
      </c>
      <c r="F564" s="213" t="s">
        <v>333</v>
      </c>
      <c r="G564" s="28"/>
      <c r="H564" s="366">
        <f>SUM(H565)</f>
        <v>1572000</v>
      </c>
      <c r="I564" s="366">
        <f t="shared" si="71"/>
        <v>2147185</v>
      </c>
      <c r="J564" s="366">
        <f t="shared" si="71"/>
        <v>2844000</v>
      </c>
    </row>
    <row r="565" spans="1:10" ht="48.75" customHeight="1" x14ac:dyDescent="0.25">
      <c r="A565" s="3" t="s">
        <v>138</v>
      </c>
      <c r="B565" s="323">
        <v>10</v>
      </c>
      <c r="C565" s="2" t="s">
        <v>9</v>
      </c>
      <c r="D565" s="214" t="s">
        <v>159</v>
      </c>
      <c r="E565" s="215" t="s">
        <v>332</v>
      </c>
      <c r="F565" s="216" t="s">
        <v>333</v>
      </c>
      <c r="G565" s="2"/>
      <c r="H565" s="367">
        <f>SUM(H566)</f>
        <v>1572000</v>
      </c>
      <c r="I565" s="367">
        <f t="shared" si="71"/>
        <v>2147185</v>
      </c>
      <c r="J565" s="367">
        <f t="shared" si="71"/>
        <v>2844000</v>
      </c>
    </row>
    <row r="566" spans="1:10" ht="33.75" customHeight="1" x14ac:dyDescent="0.25">
      <c r="A566" s="3" t="s">
        <v>416</v>
      </c>
      <c r="B566" s="323">
        <v>10</v>
      </c>
      <c r="C566" s="2" t="s">
        <v>9</v>
      </c>
      <c r="D566" s="214" t="s">
        <v>159</v>
      </c>
      <c r="E566" s="215" t="s">
        <v>9</v>
      </c>
      <c r="F566" s="216" t="s">
        <v>333</v>
      </c>
      <c r="G566" s="2"/>
      <c r="H566" s="367">
        <f>SUM(H567)</f>
        <v>1572000</v>
      </c>
      <c r="I566" s="367">
        <f t="shared" si="71"/>
        <v>2147185</v>
      </c>
      <c r="J566" s="367">
        <f t="shared" si="71"/>
        <v>2844000</v>
      </c>
    </row>
    <row r="567" spans="1:10" ht="18.75" customHeight="1" x14ac:dyDescent="0.25">
      <c r="A567" s="3" t="s">
        <v>139</v>
      </c>
      <c r="B567" s="323">
        <v>10</v>
      </c>
      <c r="C567" s="2" t="s">
        <v>9</v>
      </c>
      <c r="D567" s="214" t="s">
        <v>159</v>
      </c>
      <c r="E567" s="215" t="s">
        <v>9</v>
      </c>
      <c r="F567" s="216" t="s">
        <v>503</v>
      </c>
      <c r="G567" s="2"/>
      <c r="H567" s="367">
        <f>SUM(H568)</f>
        <v>1572000</v>
      </c>
      <c r="I567" s="367">
        <f t="shared" si="71"/>
        <v>2147185</v>
      </c>
      <c r="J567" s="367">
        <f t="shared" si="71"/>
        <v>2844000</v>
      </c>
    </row>
    <row r="568" spans="1:10" ht="17.25" customHeight="1" x14ac:dyDescent="0.25">
      <c r="A568" s="3" t="s">
        <v>38</v>
      </c>
      <c r="B568" s="323">
        <v>10</v>
      </c>
      <c r="C568" s="2" t="s">
        <v>9</v>
      </c>
      <c r="D568" s="214" t="s">
        <v>159</v>
      </c>
      <c r="E568" s="215" t="s">
        <v>9</v>
      </c>
      <c r="F568" s="216" t="s">
        <v>503</v>
      </c>
      <c r="G568" s="2" t="s">
        <v>37</v>
      </c>
      <c r="H568" s="368">
        <f>SUM(прил4!I358)</f>
        <v>1572000</v>
      </c>
      <c r="I568" s="368">
        <f>SUM(прил4!J358)</f>
        <v>2147185</v>
      </c>
      <c r="J568" s="368">
        <f>SUM(прил4!K358)</f>
        <v>2844000</v>
      </c>
    </row>
    <row r="569" spans="1:10" ht="15.75" x14ac:dyDescent="0.25">
      <c r="A569" s="86" t="s">
        <v>39</v>
      </c>
      <c r="B569" s="40">
        <v>10</v>
      </c>
      <c r="C569" s="23" t="s">
        <v>14</v>
      </c>
      <c r="D569" s="208"/>
      <c r="E569" s="209"/>
      <c r="F569" s="210"/>
      <c r="G569" s="22"/>
      <c r="H569" s="372">
        <f>SUM(H570,H585)</f>
        <v>4706190</v>
      </c>
      <c r="I569" s="372">
        <f>SUM(I570,I585)</f>
        <v>4703311</v>
      </c>
      <c r="J569" s="372">
        <f>SUM(J570,J585)</f>
        <v>4703311</v>
      </c>
    </row>
    <row r="570" spans="1:10" ht="33" customHeight="1" x14ac:dyDescent="0.25">
      <c r="A570" s="75" t="s">
        <v>94</v>
      </c>
      <c r="B570" s="30">
        <v>10</v>
      </c>
      <c r="C570" s="28" t="s">
        <v>14</v>
      </c>
      <c r="D570" s="211" t="s">
        <v>157</v>
      </c>
      <c r="E570" s="212" t="s">
        <v>332</v>
      </c>
      <c r="F570" s="213" t="s">
        <v>333</v>
      </c>
      <c r="G570" s="28"/>
      <c r="H570" s="366">
        <f t="shared" ref="H570:J571" si="72">SUM(H571)</f>
        <v>4218990</v>
      </c>
      <c r="I570" s="366">
        <f t="shared" si="72"/>
        <v>4215798</v>
      </c>
      <c r="J570" s="366">
        <f t="shared" si="72"/>
        <v>4215798</v>
      </c>
    </row>
    <row r="571" spans="1:10" ht="50.25" customHeight="1" x14ac:dyDescent="0.25">
      <c r="A571" s="3" t="s">
        <v>138</v>
      </c>
      <c r="B571" s="323">
        <v>10</v>
      </c>
      <c r="C571" s="2" t="s">
        <v>14</v>
      </c>
      <c r="D571" s="214" t="s">
        <v>159</v>
      </c>
      <c r="E571" s="215" t="s">
        <v>332</v>
      </c>
      <c r="F571" s="216" t="s">
        <v>333</v>
      </c>
      <c r="G571" s="2"/>
      <c r="H571" s="367">
        <f t="shared" si="72"/>
        <v>4218990</v>
      </c>
      <c r="I571" s="367">
        <f t="shared" si="72"/>
        <v>4215798</v>
      </c>
      <c r="J571" s="367">
        <f t="shared" si="72"/>
        <v>4215798</v>
      </c>
    </row>
    <row r="572" spans="1:10" ht="33" customHeight="1" x14ac:dyDescent="0.25">
      <c r="A572" s="3" t="s">
        <v>416</v>
      </c>
      <c r="B572" s="323">
        <v>10</v>
      </c>
      <c r="C572" s="2" t="s">
        <v>14</v>
      </c>
      <c r="D572" s="214" t="s">
        <v>159</v>
      </c>
      <c r="E572" s="215" t="s">
        <v>9</v>
      </c>
      <c r="F572" s="216" t="s">
        <v>333</v>
      </c>
      <c r="G572" s="2"/>
      <c r="H572" s="367">
        <f>SUM(H573+H576+H579+H582)</f>
        <v>4218990</v>
      </c>
      <c r="I572" s="367">
        <f>SUM(I573+I576+I579+I582)</f>
        <v>4215798</v>
      </c>
      <c r="J572" s="367">
        <f>SUM(J573+J576+J579+J582)</f>
        <v>4215798</v>
      </c>
    </row>
    <row r="573" spans="1:10" ht="31.5" customHeight="1" x14ac:dyDescent="0.25">
      <c r="A573" s="84" t="s">
        <v>741</v>
      </c>
      <c r="B573" s="323">
        <v>10</v>
      </c>
      <c r="C573" s="2" t="s">
        <v>14</v>
      </c>
      <c r="D573" s="214" t="s">
        <v>159</v>
      </c>
      <c r="E573" s="215" t="s">
        <v>9</v>
      </c>
      <c r="F573" s="216" t="s">
        <v>418</v>
      </c>
      <c r="G573" s="2"/>
      <c r="H573" s="367">
        <f>SUM(H574:H575)</f>
        <v>43977</v>
      </c>
      <c r="I573" s="367">
        <f>SUM(I574:I575)</f>
        <v>40785</v>
      </c>
      <c r="J573" s="367">
        <f>SUM(J574:J575)</f>
        <v>40785</v>
      </c>
    </row>
    <row r="574" spans="1:10" ht="18" customHeight="1" x14ac:dyDescent="0.25">
      <c r="A574" s="89" t="s">
        <v>463</v>
      </c>
      <c r="B574" s="323">
        <v>10</v>
      </c>
      <c r="C574" s="2" t="s">
        <v>14</v>
      </c>
      <c r="D574" s="214" t="s">
        <v>159</v>
      </c>
      <c r="E574" s="215" t="s">
        <v>9</v>
      </c>
      <c r="F574" s="216" t="s">
        <v>418</v>
      </c>
      <c r="G574" s="2" t="s">
        <v>15</v>
      </c>
      <c r="H574" s="369">
        <f>SUM(прил4!I364)</f>
        <v>448</v>
      </c>
      <c r="I574" s="369">
        <f>SUM(прил4!J364)</f>
        <v>448</v>
      </c>
      <c r="J574" s="369">
        <f>SUM(прил4!K364)</f>
        <v>448</v>
      </c>
    </row>
    <row r="575" spans="1:10" ht="16.5" customHeight="1" x14ac:dyDescent="0.25">
      <c r="A575" s="3" t="s">
        <v>38</v>
      </c>
      <c r="B575" s="323">
        <v>10</v>
      </c>
      <c r="C575" s="2" t="s">
        <v>14</v>
      </c>
      <c r="D575" s="214" t="s">
        <v>159</v>
      </c>
      <c r="E575" s="215" t="s">
        <v>9</v>
      </c>
      <c r="F575" s="216" t="s">
        <v>418</v>
      </c>
      <c r="G575" s="2" t="s">
        <v>37</v>
      </c>
      <c r="H575" s="369">
        <f>SUM(прил4!I365)</f>
        <v>43529</v>
      </c>
      <c r="I575" s="369">
        <f>SUM(прил4!J365)</f>
        <v>40337</v>
      </c>
      <c r="J575" s="369">
        <f>SUM(прил4!K365)</f>
        <v>40337</v>
      </c>
    </row>
    <row r="576" spans="1:10" ht="32.25" customHeight="1" x14ac:dyDescent="0.25">
      <c r="A576" s="84" t="s">
        <v>742</v>
      </c>
      <c r="B576" s="323">
        <v>10</v>
      </c>
      <c r="C576" s="2" t="s">
        <v>14</v>
      </c>
      <c r="D576" s="214" t="s">
        <v>159</v>
      </c>
      <c r="E576" s="215" t="s">
        <v>9</v>
      </c>
      <c r="F576" s="216" t="s">
        <v>419</v>
      </c>
      <c r="G576" s="2"/>
      <c r="H576" s="367">
        <f>SUM(H577:H578)</f>
        <v>113349</v>
      </c>
      <c r="I576" s="367">
        <f>SUM(I577:I578)</f>
        <v>113349</v>
      </c>
      <c r="J576" s="367">
        <f>SUM(J577:J578)</f>
        <v>113349</v>
      </c>
    </row>
    <row r="577" spans="1:10" s="78" customFormat="1" ht="32.25" customHeight="1" x14ac:dyDescent="0.25">
      <c r="A577" s="89" t="s">
        <v>463</v>
      </c>
      <c r="B577" s="323">
        <v>10</v>
      </c>
      <c r="C577" s="2" t="s">
        <v>14</v>
      </c>
      <c r="D577" s="214" t="s">
        <v>159</v>
      </c>
      <c r="E577" s="215" t="s">
        <v>9</v>
      </c>
      <c r="F577" s="216" t="s">
        <v>419</v>
      </c>
      <c r="G577" s="77" t="s">
        <v>15</v>
      </c>
      <c r="H577" s="369">
        <f>SUM(прил4!I367)</f>
        <v>1562</v>
      </c>
      <c r="I577" s="369">
        <f>SUM(прил4!J367)</f>
        <v>1562</v>
      </c>
      <c r="J577" s="369">
        <f>SUM(прил4!K367)</f>
        <v>1562</v>
      </c>
    </row>
    <row r="578" spans="1:10" ht="15.75" x14ac:dyDescent="0.25">
      <c r="A578" s="3" t="s">
        <v>38</v>
      </c>
      <c r="B578" s="323">
        <v>10</v>
      </c>
      <c r="C578" s="2" t="s">
        <v>14</v>
      </c>
      <c r="D578" s="214" t="s">
        <v>159</v>
      </c>
      <c r="E578" s="215" t="s">
        <v>9</v>
      </c>
      <c r="F578" s="216" t="s">
        <v>419</v>
      </c>
      <c r="G578" s="2" t="s">
        <v>37</v>
      </c>
      <c r="H578" s="369">
        <f>SUM(прил4!I368)</f>
        <v>111787</v>
      </c>
      <c r="I578" s="369">
        <f>SUM(прил4!J368)</f>
        <v>111787</v>
      </c>
      <c r="J578" s="369">
        <f>SUM(прил4!K368)</f>
        <v>111787</v>
      </c>
    </row>
    <row r="579" spans="1:10" ht="15.75" x14ac:dyDescent="0.25">
      <c r="A579" s="83" t="s">
        <v>793</v>
      </c>
      <c r="B579" s="323">
        <v>10</v>
      </c>
      <c r="C579" s="2" t="s">
        <v>14</v>
      </c>
      <c r="D579" s="214" t="s">
        <v>159</v>
      </c>
      <c r="E579" s="215" t="s">
        <v>9</v>
      </c>
      <c r="F579" s="216" t="s">
        <v>792</v>
      </c>
      <c r="G579" s="2"/>
      <c r="H579" s="367">
        <f>SUM(H580:H581)</f>
        <v>4061664</v>
      </c>
      <c r="I579" s="367">
        <f>SUM(I580:I581)</f>
        <v>4061664</v>
      </c>
      <c r="J579" s="367">
        <f>SUM(J580:J581)</f>
        <v>4061664</v>
      </c>
    </row>
    <row r="580" spans="1:10" ht="31.5" x14ac:dyDescent="0.25">
      <c r="A580" s="89" t="s">
        <v>463</v>
      </c>
      <c r="B580" s="323">
        <v>10</v>
      </c>
      <c r="C580" s="2" t="s">
        <v>14</v>
      </c>
      <c r="D580" s="214" t="s">
        <v>159</v>
      </c>
      <c r="E580" s="215" t="s">
        <v>9</v>
      </c>
      <c r="F580" s="216" t="s">
        <v>792</v>
      </c>
      <c r="G580" s="2" t="s">
        <v>15</v>
      </c>
      <c r="H580" s="369">
        <f>SUM(прил4!I370)</f>
        <v>36010</v>
      </c>
      <c r="I580" s="369">
        <f>SUM(прил4!J370)</f>
        <v>36010</v>
      </c>
      <c r="J580" s="369">
        <f>SUM(прил4!K370)</f>
        <v>36010</v>
      </c>
    </row>
    <row r="581" spans="1:10" ht="15.75" customHeight="1" x14ac:dyDescent="0.25">
      <c r="A581" s="3" t="s">
        <v>38</v>
      </c>
      <c r="B581" s="323">
        <v>10</v>
      </c>
      <c r="C581" s="2" t="s">
        <v>14</v>
      </c>
      <c r="D581" s="214" t="s">
        <v>159</v>
      </c>
      <c r="E581" s="215" t="s">
        <v>9</v>
      </c>
      <c r="F581" s="216" t="s">
        <v>792</v>
      </c>
      <c r="G581" s="2" t="s">
        <v>37</v>
      </c>
      <c r="H581" s="369">
        <f>SUM(прил4!I371)</f>
        <v>4025654</v>
      </c>
      <c r="I581" s="369">
        <f>SUM(прил4!J371)</f>
        <v>4025654</v>
      </c>
      <c r="J581" s="369">
        <f>SUM(прил4!K371)</f>
        <v>4025654</v>
      </c>
    </row>
    <row r="582" spans="1:10" ht="15.75" hidden="1" x14ac:dyDescent="0.25">
      <c r="A582" s="84"/>
      <c r="B582" s="323"/>
      <c r="C582" s="2"/>
      <c r="D582" s="214"/>
      <c r="E582" s="215"/>
      <c r="F582" s="216"/>
      <c r="G582" s="2"/>
      <c r="H582" s="367">
        <f>SUM(H583:H584)</f>
        <v>0</v>
      </c>
      <c r="I582" s="367">
        <f>SUM(I583:I584)</f>
        <v>0</v>
      </c>
      <c r="J582" s="367">
        <f>SUM(J583:J584)</f>
        <v>0</v>
      </c>
    </row>
    <row r="583" spans="1:10" ht="15.75" hidden="1" x14ac:dyDescent="0.25">
      <c r="A583" s="89"/>
      <c r="B583" s="323"/>
      <c r="C583" s="2"/>
      <c r="D583" s="214"/>
      <c r="E583" s="215"/>
      <c r="F583" s="216"/>
      <c r="G583" s="2"/>
      <c r="H583" s="369">
        <f>SUM(прил4!I373)</f>
        <v>0</v>
      </c>
      <c r="I583" s="369">
        <f>SUM(прил4!J373)</f>
        <v>0</v>
      </c>
      <c r="J583" s="369">
        <f>SUM(прил4!K373)</f>
        <v>0</v>
      </c>
    </row>
    <row r="584" spans="1:10" ht="18" hidden="1" customHeight="1" x14ac:dyDescent="0.25">
      <c r="A584" s="3"/>
      <c r="B584" s="323"/>
      <c r="C584" s="2"/>
      <c r="D584" s="214"/>
      <c r="E584" s="215"/>
      <c r="F584" s="216"/>
      <c r="G584" s="2"/>
      <c r="H584" s="369">
        <f>SUM(прил4!I374)</f>
        <v>0</v>
      </c>
      <c r="I584" s="369">
        <f>SUM(прил4!J374)</f>
        <v>0</v>
      </c>
      <c r="J584" s="369">
        <f>SUM(прил4!K374)</f>
        <v>0</v>
      </c>
    </row>
    <row r="585" spans="1:10" ht="30" customHeight="1" x14ac:dyDescent="0.25">
      <c r="A585" s="75" t="s">
        <v>121</v>
      </c>
      <c r="B585" s="30">
        <v>10</v>
      </c>
      <c r="C585" s="28" t="s">
        <v>14</v>
      </c>
      <c r="D585" s="211" t="s">
        <v>386</v>
      </c>
      <c r="E585" s="212" t="s">
        <v>332</v>
      </c>
      <c r="F585" s="213" t="s">
        <v>333</v>
      </c>
      <c r="G585" s="28"/>
      <c r="H585" s="366">
        <f>SUM(H586,H601)</f>
        <v>487200</v>
      </c>
      <c r="I585" s="366">
        <f>SUM(I586,I601)</f>
        <v>487513</v>
      </c>
      <c r="J585" s="366">
        <f>SUM(J586,J601)</f>
        <v>487513</v>
      </c>
    </row>
    <row r="586" spans="1:10" ht="48" customHeight="1" x14ac:dyDescent="0.25">
      <c r="A586" s="84" t="s">
        <v>122</v>
      </c>
      <c r="B586" s="323">
        <v>10</v>
      </c>
      <c r="C586" s="2" t="s">
        <v>14</v>
      </c>
      <c r="D586" s="214" t="s">
        <v>192</v>
      </c>
      <c r="E586" s="215" t="s">
        <v>332</v>
      </c>
      <c r="F586" s="216" t="s">
        <v>333</v>
      </c>
      <c r="G586" s="2"/>
      <c r="H586" s="367">
        <f>SUM(H587+H594)</f>
        <v>476510</v>
      </c>
      <c r="I586" s="367">
        <f>SUM(I587+I594)</f>
        <v>476510</v>
      </c>
      <c r="J586" s="367">
        <f>SUM(J587+J594)</f>
        <v>476510</v>
      </c>
    </row>
    <row r="587" spans="1:10" ht="18" customHeight="1" x14ac:dyDescent="0.25">
      <c r="A587" s="84" t="s">
        <v>387</v>
      </c>
      <c r="B587" s="323">
        <v>10</v>
      </c>
      <c r="C587" s="2" t="s">
        <v>14</v>
      </c>
      <c r="D587" s="214" t="s">
        <v>192</v>
      </c>
      <c r="E587" s="215" t="s">
        <v>9</v>
      </c>
      <c r="F587" s="216" t="s">
        <v>333</v>
      </c>
      <c r="G587" s="2"/>
      <c r="H587" s="367">
        <f>SUM(H588+H590+H592)</f>
        <v>65580</v>
      </c>
      <c r="I587" s="367">
        <f>SUM(I588+I590+I592)</f>
        <v>65580</v>
      </c>
      <c r="J587" s="367">
        <f>SUM(J588+J590+J592)</f>
        <v>65580</v>
      </c>
    </row>
    <row r="588" spans="1:10" ht="31.5" customHeight="1" x14ac:dyDescent="0.25">
      <c r="A588" s="101" t="s">
        <v>470</v>
      </c>
      <c r="B588" s="323">
        <v>10</v>
      </c>
      <c r="C588" s="2" t="s">
        <v>14</v>
      </c>
      <c r="D588" s="214" t="s">
        <v>192</v>
      </c>
      <c r="E588" s="215" t="s">
        <v>9</v>
      </c>
      <c r="F588" s="216" t="s">
        <v>469</v>
      </c>
      <c r="G588" s="2"/>
      <c r="H588" s="367">
        <f>SUM(H589)</f>
        <v>4200</v>
      </c>
      <c r="I588" s="367">
        <f>SUM(I589)</f>
        <v>4200</v>
      </c>
      <c r="J588" s="367">
        <f>SUM(J589)</f>
        <v>4200</v>
      </c>
    </row>
    <row r="589" spans="1:10" ht="18" customHeight="1" x14ac:dyDescent="0.25">
      <c r="A589" s="61" t="s">
        <v>38</v>
      </c>
      <c r="B589" s="323">
        <v>10</v>
      </c>
      <c r="C589" s="2" t="s">
        <v>14</v>
      </c>
      <c r="D589" s="214" t="s">
        <v>192</v>
      </c>
      <c r="E589" s="215" t="s">
        <v>9</v>
      </c>
      <c r="F589" s="216" t="s">
        <v>469</v>
      </c>
      <c r="G589" s="2" t="s">
        <v>37</v>
      </c>
      <c r="H589" s="369">
        <f>SUM(прил4!I683)</f>
        <v>4200</v>
      </c>
      <c r="I589" s="369">
        <f>SUM(прил4!J683)</f>
        <v>4200</v>
      </c>
      <c r="J589" s="369">
        <f>SUM(прил4!K683)</f>
        <v>4200</v>
      </c>
    </row>
    <row r="590" spans="1:10" ht="16.5" customHeight="1" x14ac:dyDescent="0.25">
      <c r="A590" s="3" t="s">
        <v>391</v>
      </c>
      <c r="B590" s="323">
        <v>10</v>
      </c>
      <c r="C590" s="2" t="s">
        <v>14</v>
      </c>
      <c r="D590" s="214" t="s">
        <v>192</v>
      </c>
      <c r="E590" s="215" t="s">
        <v>9</v>
      </c>
      <c r="F590" s="216" t="s">
        <v>392</v>
      </c>
      <c r="G590" s="2"/>
      <c r="H590" s="367">
        <f>SUM(H591)</f>
        <v>61380</v>
      </c>
      <c r="I590" s="367">
        <f>SUM(I591)</f>
        <v>61380</v>
      </c>
      <c r="J590" s="367">
        <f>SUM(J591)</f>
        <v>61380</v>
      </c>
    </row>
    <row r="591" spans="1:10" ht="16.5" customHeight="1" x14ac:dyDescent="0.25">
      <c r="A591" s="3" t="s">
        <v>38</v>
      </c>
      <c r="B591" s="323">
        <v>10</v>
      </c>
      <c r="C591" s="2" t="s">
        <v>14</v>
      </c>
      <c r="D591" s="214" t="s">
        <v>192</v>
      </c>
      <c r="E591" s="215" t="s">
        <v>9</v>
      </c>
      <c r="F591" s="216" t="s">
        <v>392</v>
      </c>
      <c r="G591" s="2" t="s">
        <v>37</v>
      </c>
      <c r="H591" s="369">
        <f>SUM(прил4!I685)</f>
        <v>61380</v>
      </c>
      <c r="I591" s="369">
        <f>SUM(прил4!J685)</f>
        <v>61380</v>
      </c>
      <c r="J591" s="369">
        <f>SUM(прил4!K685)</f>
        <v>61380</v>
      </c>
    </row>
    <row r="592" spans="1:10" s="452" customFormat="1" ht="31.5" hidden="1" customHeight="1" x14ac:dyDescent="0.25">
      <c r="A592" s="352" t="s">
        <v>508</v>
      </c>
      <c r="B592" s="453">
        <v>10</v>
      </c>
      <c r="C592" s="2" t="s">
        <v>14</v>
      </c>
      <c r="D592" s="214" t="s">
        <v>192</v>
      </c>
      <c r="E592" s="215" t="s">
        <v>9</v>
      </c>
      <c r="F592" s="216" t="s">
        <v>507</v>
      </c>
      <c r="G592" s="2"/>
      <c r="H592" s="367">
        <f>SUM(H593)</f>
        <v>0</v>
      </c>
      <c r="I592" s="367">
        <f>SUM(I593)</f>
        <v>0</v>
      </c>
      <c r="J592" s="367">
        <f>SUM(J593)</f>
        <v>0</v>
      </c>
    </row>
    <row r="593" spans="1:10" s="452" customFormat="1" ht="16.5" hidden="1" customHeight="1" x14ac:dyDescent="0.25">
      <c r="A593" s="3" t="s">
        <v>38</v>
      </c>
      <c r="B593" s="453">
        <v>10</v>
      </c>
      <c r="C593" s="2" t="s">
        <v>14</v>
      </c>
      <c r="D593" s="214" t="s">
        <v>192</v>
      </c>
      <c r="E593" s="215" t="s">
        <v>9</v>
      </c>
      <c r="F593" s="216" t="s">
        <v>507</v>
      </c>
      <c r="G593" s="2" t="s">
        <v>37</v>
      </c>
      <c r="H593" s="369">
        <f>SUM(прил4!I687)</f>
        <v>0</v>
      </c>
      <c r="I593" s="369">
        <f>SUM(прил4!J687)</f>
        <v>0</v>
      </c>
      <c r="J593" s="369">
        <f>SUM(прил4!K687)</f>
        <v>0</v>
      </c>
    </row>
    <row r="594" spans="1:10" ht="16.5" customHeight="1" x14ac:dyDescent="0.25">
      <c r="A594" s="3" t="s">
        <v>397</v>
      </c>
      <c r="B594" s="323">
        <v>10</v>
      </c>
      <c r="C594" s="2" t="s">
        <v>14</v>
      </c>
      <c r="D594" s="214" t="s">
        <v>192</v>
      </c>
      <c r="E594" s="215" t="s">
        <v>11</v>
      </c>
      <c r="F594" s="216" t="s">
        <v>333</v>
      </c>
      <c r="G594" s="2"/>
      <c r="H594" s="367">
        <f>SUM(H595+H597+H599)</f>
        <v>410930</v>
      </c>
      <c r="I594" s="367">
        <f>SUM(I595+I597+I599)</f>
        <v>410930</v>
      </c>
      <c r="J594" s="367">
        <f>SUM(J595+J597+J599)</f>
        <v>410930</v>
      </c>
    </row>
    <row r="595" spans="1:10" ht="31.5" customHeight="1" x14ac:dyDescent="0.25">
      <c r="A595" s="101" t="s">
        <v>470</v>
      </c>
      <c r="B595" s="323">
        <v>10</v>
      </c>
      <c r="C595" s="2" t="s">
        <v>14</v>
      </c>
      <c r="D595" s="214" t="s">
        <v>192</v>
      </c>
      <c r="E595" s="215" t="s">
        <v>11</v>
      </c>
      <c r="F595" s="216" t="s">
        <v>469</v>
      </c>
      <c r="G595" s="2"/>
      <c r="H595" s="367">
        <f>SUM(H596)</f>
        <v>26102</v>
      </c>
      <c r="I595" s="367">
        <f>SUM(I596)</f>
        <v>26102</v>
      </c>
      <c r="J595" s="367">
        <f>SUM(J596)</f>
        <v>26102</v>
      </c>
    </row>
    <row r="596" spans="1:10" ht="16.5" customHeight="1" x14ac:dyDescent="0.25">
      <c r="A596" s="61" t="s">
        <v>38</v>
      </c>
      <c r="B596" s="323">
        <v>10</v>
      </c>
      <c r="C596" s="2" t="s">
        <v>14</v>
      </c>
      <c r="D596" s="214" t="s">
        <v>192</v>
      </c>
      <c r="E596" s="215" t="s">
        <v>11</v>
      </c>
      <c r="F596" s="216" t="s">
        <v>469</v>
      </c>
      <c r="G596" s="2" t="s">
        <v>37</v>
      </c>
      <c r="H596" s="369">
        <f>SUM(прил4!I690)</f>
        <v>26102</v>
      </c>
      <c r="I596" s="369">
        <f>SUM(прил4!J690)</f>
        <v>26102</v>
      </c>
      <c r="J596" s="369">
        <f>SUM(прил4!K690)</f>
        <v>26102</v>
      </c>
    </row>
    <row r="597" spans="1:10" ht="32.25" customHeight="1" x14ac:dyDescent="0.25">
      <c r="A597" s="3" t="s">
        <v>391</v>
      </c>
      <c r="B597" s="323">
        <v>10</v>
      </c>
      <c r="C597" s="2" t="s">
        <v>14</v>
      </c>
      <c r="D597" s="214" t="s">
        <v>192</v>
      </c>
      <c r="E597" s="215" t="s">
        <v>11</v>
      </c>
      <c r="F597" s="216" t="s">
        <v>392</v>
      </c>
      <c r="G597" s="2"/>
      <c r="H597" s="367">
        <f>SUM(H598)</f>
        <v>384828</v>
      </c>
      <c r="I597" s="367">
        <f>SUM(I598)</f>
        <v>384828</v>
      </c>
      <c r="J597" s="367">
        <f>SUM(J598)</f>
        <v>384828</v>
      </c>
    </row>
    <row r="598" spans="1:10" ht="16.5" customHeight="1" x14ac:dyDescent="0.25">
      <c r="A598" s="3" t="s">
        <v>38</v>
      </c>
      <c r="B598" s="323">
        <v>10</v>
      </c>
      <c r="C598" s="2" t="s">
        <v>14</v>
      </c>
      <c r="D598" s="214" t="s">
        <v>192</v>
      </c>
      <c r="E598" s="215" t="s">
        <v>11</v>
      </c>
      <c r="F598" s="216" t="s">
        <v>392</v>
      </c>
      <c r="G598" s="2" t="s">
        <v>37</v>
      </c>
      <c r="H598" s="369">
        <f>SUM(прил4!I692)</f>
        <v>384828</v>
      </c>
      <c r="I598" s="369">
        <f>SUM(прил4!J692)</f>
        <v>384828</v>
      </c>
      <c r="J598" s="369">
        <f>SUM(прил4!K692)</f>
        <v>384828</v>
      </c>
    </row>
    <row r="599" spans="1:10" ht="31.5" hidden="1" customHeight="1" x14ac:dyDescent="0.25">
      <c r="A599" s="352" t="s">
        <v>508</v>
      </c>
      <c r="B599" s="323">
        <v>10</v>
      </c>
      <c r="C599" s="2" t="s">
        <v>14</v>
      </c>
      <c r="D599" s="214" t="s">
        <v>192</v>
      </c>
      <c r="E599" s="215" t="s">
        <v>11</v>
      </c>
      <c r="F599" s="216" t="s">
        <v>507</v>
      </c>
      <c r="G599" s="2"/>
      <c r="H599" s="367">
        <f>SUM(H600)</f>
        <v>0</v>
      </c>
      <c r="I599" s="367">
        <f>SUM(I600)</f>
        <v>0</v>
      </c>
      <c r="J599" s="367">
        <f>SUM(J600)</f>
        <v>0</v>
      </c>
    </row>
    <row r="600" spans="1:10" ht="16.5" hidden="1" customHeight="1" x14ac:dyDescent="0.25">
      <c r="A600" s="3" t="s">
        <v>38</v>
      </c>
      <c r="B600" s="323">
        <v>10</v>
      </c>
      <c r="C600" s="2" t="s">
        <v>14</v>
      </c>
      <c r="D600" s="214" t="s">
        <v>192</v>
      </c>
      <c r="E600" s="215" t="s">
        <v>11</v>
      </c>
      <c r="F600" s="216" t="s">
        <v>507</v>
      </c>
      <c r="G600" s="2" t="s">
        <v>37</v>
      </c>
      <c r="H600" s="369">
        <f>SUM(прил4!I694)</f>
        <v>0</v>
      </c>
      <c r="I600" s="369">
        <f>SUM(прил4!J694)</f>
        <v>0</v>
      </c>
      <c r="J600" s="369">
        <f>SUM(прил4!K694)</f>
        <v>0</v>
      </c>
    </row>
    <row r="601" spans="1:10" ht="48.75" customHeight="1" x14ac:dyDescent="0.25">
      <c r="A601" s="3" t="s">
        <v>125</v>
      </c>
      <c r="B601" s="323">
        <v>10</v>
      </c>
      <c r="C601" s="2" t="s">
        <v>14</v>
      </c>
      <c r="D601" s="214" t="s">
        <v>193</v>
      </c>
      <c r="E601" s="215" t="s">
        <v>332</v>
      </c>
      <c r="F601" s="216" t="s">
        <v>333</v>
      </c>
      <c r="G601" s="2"/>
      <c r="H601" s="367">
        <f>SUM(H602)</f>
        <v>10690</v>
      </c>
      <c r="I601" s="367">
        <f>SUM(I602)</f>
        <v>11003</v>
      </c>
      <c r="J601" s="367">
        <f>SUM(J602)</f>
        <v>11003</v>
      </c>
    </row>
    <row r="602" spans="1:10" ht="32.25" customHeight="1" x14ac:dyDescent="0.25">
      <c r="A602" s="3" t="s">
        <v>400</v>
      </c>
      <c r="B602" s="323">
        <v>10</v>
      </c>
      <c r="C602" s="2" t="s">
        <v>14</v>
      </c>
      <c r="D602" s="214" t="s">
        <v>193</v>
      </c>
      <c r="E602" s="215" t="s">
        <v>9</v>
      </c>
      <c r="F602" s="216" t="s">
        <v>333</v>
      </c>
      <c r="G602" s="2"/>
      <c r="H602" s="367">
        <f>SUM(H603+H605+H608)</f>
        <v>10690</v>
      </c>
      <c r="I602" s="367">
        <f>SUM(I603+I605+I608)</f>
        <v>11003</v>
      </c>
      <c r="J602" s="367">
        <f>SUM(J603+J605+J608)</f>
        <v>11003</v>
      </c>
    </row>
    <row r="603" spans="1:10" ht="32.25" customHeight="1" x14ac:dyDescent="0.25">
      <c r="A603" s="101" t="s">
        <v>470</v>
      </c>
      <c r="B603" s="323">
        <v>10</v>
      </c>
      <c r="C603" s="2" t="s">
        <v>14</v>
      </c>
      <c r="D603" s="214" t="s">
        <v>193</v>
      </c>
      <c r="E603" s="215" t="s">
        <v>9</v>
      </c>
      <c r="F603" s="216" t="s">
        <v>469</v>
      </c>
      <c r="G603" s="2"/>
      <c r="H603" s="367">
        <f>SUM(H604)</f>
        <v>1003</v>
      </c>
      <c r="I603" s="367">
        <f>SUM(I604)</f>
        <v>1003</v>
      </c>
      <c r="J603" s="367">
        <f>SUM(J604)</f>
        <v>1003</v>
      </c>
    </row>
    <row r="604" spans="1:10" ht="33.75" customHeight="1" x14ac:dyDescent="0.25">
      <c r="A604" s="101" t="s">
        <v>655</v>
      </c>
      <c r="B604" s="323">
        <v>10</v>
      </c>
      <c r="C604" s="2" t="s">
        <v>14</v>
      </c>
      <c r="D604" s="214" t="s">
        <v>193</v>
      </c>
      <c r="E604" s="215" t="s">
        <v>9</v>
      </c>
      <c r="F604" s="216" t="s">
        <v>469</v>
      </c>
      <c r="G604" s="2" t="s">
        <v>656</v>
      </c>
      <c r="H604" s="369">
        <f>SUM(прил4!I698)</f>
        <v>1003</v>
      </c>
      <c r="I604" s="369">
        <f>SUM(прил4!J698)</f>
        <v>1003</v>
      </c>
      <c r="J604" s="369">
        <f>SUM(прил4!K698)</f>
        <v>1003</v>
      </c>
    </row>
    <row r="605" spans="1:10" ht="31.5" x14ac:dyDescent="0.25">
      <c r="A605" s="3" t="s">
        <v>391</v>
      </c>
      <c r="B605" s="323">
        <v>10</v>
      </c>
      <c r="C605" s="2" t="s">
        <v>14</v>
      </c>
      <c r="D605" s="214" t="s">
        <v>193</v>
      </c>
      <c r="E605" s="215" t="s">
        <v>9</v>
      </c>
      <c r="F605" s="216" t="s">
        <v>392</v>
      </c>
      <c r="G605" s="2"/>
      <c r="H605" s="367">
        <f>SUM(H606:H607)</f>
        <v>9687</v>
      </c>
      <c r="I605" s="367">
        <f>SUM(I606:I607)</f>
        <v>10000</v>
      </c>
      <c r="J605" s="367">
        <f>SUM(J606:J607)</f>
        <v>10000</v>
      </c>
    </row>
    <row r="606" spans="1:10" ht="15.75" hidden="1" x14ac:dyDescent="0.25">
      <c r="A606" s="3" t="s">
        <v>38</v>
      </c>
      <c r="B606" s="323">
        <v>10</v>
      </c>
      <c r="C606" s="2" t="s">
        <v>14</v>
      </c>
      <c r="D606" s="214" t="s">
        <v>193</v>
      </c>
      <c r="E606" s="215" t="s">
        <v>9</v>
      </c>
      <c r="F606" s="216" t="s">
        <v>392</v>
      </c>
      <c r="G606" s="2" t="s">
        <v>37</v>
      </c>
      <c r="H606" s="369">
        <f>SUM(прил4!I700)</f>
        <v>0</v>
      </c>
      <c r="I606" s="369">
        <f>SUM(прил4!J700)</f>
        <v>0</v>
      </c>
      <c r="J606" s="369">
        <f>SUM(прил4!K700)</f>
        <v>0</v>
      </c>
    </row>
    <row r="607" spans="1:10" s="557" customFormat="1" ht="31.5" x14ac:dyDescent="0.25">
      <c r="A607" s="101" t="s">
        <v>655</v>
      </c>
      <c r="B607" s="558">
        <v>10</v>
      </c>
      <c r="C607" s="2" t="s">
        <v>14</v>
      </c>
      <c r="D607" s="214" t="s">
        <v>193</v>
      </c>
      <c r="E607" s="215" t="s">
        <v>9</v>
      </c>
      <c r="F607" s="216" t="s">
        <v>392</v>
      </c>
      <c r="G607" s="2" t="s">
        <v>656</v>
      </c>
      <c r="H607" s="369">
        <f>SUM(прил4!I701)</f>
        <v>9687</v>
      </c>
      <c r="I607" s="369">
        <f>SUM(прил4!J701)</f>
        <v>10000</v>
      </c>
      <c r="J607" s="369">
        <f>SUM(прил4!K701)</f>
        <v>10000</v>
      </c>
    </row>
    <row r="608" spans="1:10" s="452" customFormat="1" ht="31.5" hidden="1" x14ac:dyDescent="0.25">
      <c r="A608" s="352" t="s">
        <v>508</v>
      </c>
      <c r="B608" s="453">
        <v>10</v>
      </c>
      <c r="C608" s="2" t="s">
        <v>14</v>
      </c>
      <c r="D608" s="214" t="s">
        <v>193</v>
      </c>
      <c r="E608" s="215" t="s">
        <v>9</v>
      </c>
      <c r="F608" s="216" t="s">
        <v>507</v>
      </c>
      <c r="G608" s="2"/>
      <c r="H608" s="367">
        <f>SUM(H609)</f>
        <v>0</v>
      </c>
      <c r="I608" s="367">
        <f>SUM(I609)</f>
        <v>0</v>
      </c>
      <c r="J608" s="367">
        <f>SUM(J609)</f>
        <v>0</v>
      </c>
    </row>
    <row r="609" spans="1:10" s="452" customFormat="1" ht="15.75" hidden="1" x14ac:dyDescent="0.25">
      <c r="A609" s="3" t="s">
        <v>38</v>
      </c>
      <c r="B609" s="453">
        <v>10</v>
      </c>
      <c r="C609" s="2" t="s">
        <v>14</v>
      </c>
      <c r="D609" s="214" t="s">
        <v>193</v>
      </c>
      <c r="E609" s="215" t="s">
        <v>9</v>
      </c>
      <c r="F609" s="216" t="s">
        <v>507</v>
      </c>
      <c r="G609" s="2" t="s">
        <v>37</v>
      </c>
      <c r="H609" s="369">
        <f>SUM(прил4!I703)</f>
        <v>0</v>
      </c>
      <c r="I609" s="369">
        <f>SUM(прил4!J703)</f>
        <v>0</v>
      </c>
      <c r="J609" s="369">
        <f>SUM(прил4!K703)</f>
        <v>0</v>
      </c>
    </row>
    <row r="610" spans="1:10" ht="15.75" x14ac:dyDescent="0.25">
      <c r="A610" s="86" t="s">
        <v>40</v>
      </c>
      <c r="B610" s="40">
        <v>10</v>
      </c>
      <c r="C610" s="23" t="s">
        <v>18</v>
      </c>
      <c r="D610" s="208"/>
      <c r="E610" s="209"/>
      <c r="F610" s="210"/>
      <c r="G610" s="22"/>
      <c r="H610" s="372">
        <f>SUM(H627,H611+H632)</f>
        <v>24856431</v>
      </c>
      <c r="I610" s="372">
        <f>SUM(I627,I611+I632)</f>
        <v>12186829</v>
      </c>
      <c r="J610" s="372">
        <f>SUM(J627,J611+J632)</f>
        <v>12245115</v>
      </c>
    </row>
    <row r="611" spans="1:10" ht="33.75" customHeight="1" x14ac:dyDescent="0.25">
      <c r="A611" s="75" t="s">
        <v>94</v>
      </c>
      <c r="B611" s="30">
        <v>10</v>
      </c>
      <c r="C611" s="28" t="s">
        <v>18</v>
      </c>
      <c r="D611" s="211" t="s">
        <v>157</v>
      </c>
      <c r="E611" s="212" t="s">
        <v>332</v>
      </c>
      <c r="F611" s="213" t="s">
        <v>333</v>
      </c>
      <c r="G611" s="28"/>
      <c r="H611" s="366">
        <f>SUM(H612+H620)</f>
        <v>22742534</v>
      </c>
      <c r="I611" s="366">
        <f>SUM(I612+I620)</f>
        <v>10480781</v>
      </c>
      <c r="J611" s="366">
        <f>SUM(J612+J620)</f>
        <v>10480781</v>
      </c>
    </row>
    <row r="612" spans="1:10" ht="49.5" hidden="1" customHeight="1" x14ac:dyDescent="0.25">
      <c r="A612" s="3" t="s">
        <v>138</v>
      </c>
      <c r="B612" s="6">
        <v>10</v>
      </c>
      <c r="C612" s="2" t="s">
        <v>18</v>
      </c>
      <c r="D612" s="214" t="s">
        <v>159</v>
      </c>
      <c r="E612" s="215" t="s">
        <v>332</v>
      </c>
      <c r="F612" s="216" t="s">
        <v>333</v>
      </c>
      <c r="G612" s="2"/>
      <c r="H612" s="367">
        <f>SUM(H613)</f>
        <v>0</v>
      </c>
      <c r="I612" s="367">
        <f>SUM(I613)</f>
        <v>0</v>
      </c>
      <c r="J612" s="367">
        <f>SUM(J613)</f>
        <v>0</v>
      </c>
    </row>
    <row r="613" spans="1:10" ht="33.75" hidden="1" customHeight="1" x14ac:dyDescent="0.25">
      <c r="A613" s="3" t="s">
        <v>416</v>
      </c>
      <c r="B613" s="6">
        <v>10</v>
      </c>
      <c r="C613" s="2" t="s">
        <v>18</v>
      </c>
      <c r="D613" s="214" t="s">
        <v>159</v>
      </c>
      <c r="E613" s="215" t="s">
        <v>9</v>
      </c>
      <c r="F613" s="216" t="s">
        <v>333</v>
      </c>
      <c r="G613" s="2"/>
      <c r="H613" s="367">
        <f>SUM(H614+H616+H618)</f>
        <v>0</v>
      </c>
      <c r="I613" s="367">
        <f>SUM(I614+I616+I618)</f>
        <v>0</v>
      </c>
      <c r="J613" s="367">
        <f>SUM(J614+J616+J618)</f>
        <v>0</v>
      </c>
    </row>
    <row r="614" spans="1:10" ht="15" hidden="1" customHeight="1" x14ac:dyDescent="0.25">
      <c r="A614" s="84" t="s">
        <v>476</v>
      </c>
      <c r="B614" s="6">
        <v>10</v>
      </c>
      <c r="C614" s="2" t="s">
        <v>18</v>
      </c>
      <c r="D614" s="214" t="s">
        <v>159</v>
      </c>
      <c r="E614" s="215" t="s">
        <v>9</v>
      </c>
      <c r="F614" s="216" t="s">
        <v>417</v>
      </c>
      <c r="G614" s="2"/>
      <c r="H614" s="367">
        <f>SUM(H615:H615)</f>
        <v>0</v>
      </c>
      <c r="I614" s="367">
        <f>SUM(I615:I615)</f>
        <v>0</v>
      </c>
      <c r="J614" s="367">
        <f>SUM(J615:J615)</f>
        <v>0</v>
      </c>
    </row>
    <row r="615" spans="1:10" ht="15.75" hidden="1" x14ac:dyDescent="0.25">
      <c r="A615" s="3" t="s">
        <v>38</v>
      </c>
      <c r="B615" s="6">
        <v>10</v>
      </c>
      <c r="C615" s="2" t="s">
        <v>18</v>
      </c>
      <c r="D615" s="214" t="s">
        <v>159</v>
      </c>
      <c r="E615" s="215" t="s">
        <v>9</v>
      </c>
      <c r="F615" s="216" t="s">
        <v>417</v>
      </c>
      <c r="G615" s="2" t="s">
        <v>37</v>
      </c>
      <c r="H615" s="369">
        <f>SUM(прил4!I380)</f>
        <v>0</v>
      </c>
      <c r="I615" s="369">
        <f>SUM(прил4!J380)</f>
        <v>0</v>
      </c>
      <c r="J615" s="369">
        <f>SUM(прил4!K380)</f>
        <v>0</v>
      </c>
    </row>
    <row r="616" spans="1:10" s="452" customFormat="1" ht="18.75" hidden="1" customHeight="1" x14ac:dyDescent="0.25">
      <c r="A616" s="61" t="s">
        <v>743</v>
      </c>
      <c r="B616" s="6">
        <v>10</v>
      </c>
      <c r="C616" s="2" t="s">
        <v>18</v>
      </c>
      <c r="D616" s="214" t="s">
        <v>159</v>
      </c>
      <c r="E616" s="215" t="s">
        <v>9</v>
      </c>
      <c r="F616" s="255" t="s">
        <v>572</v>
      </c>
      <c r="G616" s="262"/>
      <c r="H616" s="367">
        <f>SUM(H617)</f>
        <v>0</v>
      </c>
      <c r="I616" s="367">
        <f>SUM(I617)</f>
        <v>0</v>
      </c>
      <c r="J616" s="367">
        <f>SUM(J617)</f>
        <v>0</v>
      </c>
    </row>
    <row r="617" spans="1:10" s="452" customFormat="1" ht="18" hidden="1" customHeight="1" x14ac:dyDescent="0.25">
      <c r="A617" s="3" t="s">
        <v>38</v>
      </c>
      <c r="B617" s="6">
        <v>10</v>
      </c>
      <c r="C617" s="2" t="s">
        <v>18</v>
      </c>
      <c r="D617" s="214" t="s">
        <v>159</v>
      </c>
      <c r="E617" s="215" t="s">
        <v>9</v>
      </c>
      <c r="F617" s="255" t="s">
        <v>572</v>
      </c>
      <c r="G617" s="262" t="s">
        <v>37</v>
      </c>
      <c r="H617" s="369">
        <f>SUM(прил4!I382)</f>
        <v>0</v>
      </c>
      <c r="I617" s="369">
        <f>SUM(прил4!J382)</f>
        <v>0</v>
      </c>
      <c r="J617" s="369">
        <f>SUM(прил4!K382)</f>
        <v>0</v>
      </c>
    </row>
    <row r="618" spans="1:10" s="452" customFormat="1" ht="32.25" hidden="1" customHeight="1" x14ac:dyDescent="0.25">
      <c r="A618" s="61" t="s">
        <v>744</v>
      </c>
      <c r="B618" s="6">
        <v>10</v>
      </c>
      <c r="C618" s="2" t="s">
        <v>18</v>
      </c>
      <c r="D618" s="214" t="s">
        <v>159</v>
      </c>
      <c r="E618" s="215" t="s">
        <v>9</v>
      </c>
      <c r="F618" s="255" t="s">
        <v>571</v>
      </c>
      <c r="G618" s="262"/>
      <c r="H618" s="367">
        <f>SUM(H619)</f>
        <v>0</v>
      </c>
      <c r="I618" s="367">
        <f>SUM(I619)</f>
        <v>0</v>
      </c>
      <c r="J618" s="367">
        <f>SUM(J619)</f>
        <v>0</v>
      </c>
    </row>
    <row r="619" spans="1:10" s="452" customFormat="1" ht="33" hidden="1" customHeight="1" x14ac:dyDescent="0.25">
      <c r="A619" s="110" t="s">
        <v>463</v>
      </c>
      <c r="B619" s="6">
        <v>10</v>
      </c>
      <c r="C619" s="2" t="s">
        <v>18</v>
      </c>
      <c r="D619" s="214" t="s">
        <v>159</v>
      </c>
      <c r="E619" s="215" t="s">
        <v>9</v>
      </c>
      <c r="F619" s="255" t="s">
        <v>571</v>
      </c>
      <c r="G619" s="262" t="s">
        <v>15</v>
      </c>
      <c r="H619" s="369">
        <f>SUM(прил4!I384)</f>
        <v>0</v>
      </c>
      <c r="I619" s="369">
        <f>SUM(прил4!J384)</f>
        <v>0</v>
      </c>
      <c r="J619" s="369">
        <f>SUM(прил4!K384)</f>
        <v>0</v>
      </c>
    </row>
    <row r="620" spans="1:10" ht="66" customHeight="1" x14ac:dyDescent="0.25">
      <c r="A620" s="3" t="s">
        <v>95</v>
      </c>
      <c r="B620" s="6">
        <v>10</v>
      </c>
      <c r="C620" s="2" t="s">
        <v>18</v>
      </c>
      <c r="D620" s="214" t="s">
        <v>187</v>
      </c>
      <c r="E620" s="215" t="s">
        <v>332</v>
      </c>
      <c r="F620" s="216" t="s">
        <v>333</v>
      </c>
      <c r="G620" s="2"/>
      <c r="H620" s="367">
        <f>SUM(H621+H624)</f>
        <v>22742534</v>
      </c>
      <c r="I620" s="367">
        <f>SUM(I621+I624)</f>
        <v>10480781</v>
      </c>
      <c r="J620" s="367">
        <f>SUM(J621+J624)</f>
        <v>10480781</v>
      </c>
    </row>
    <row r="621" spans="1:10" ht="34.5" customHeight="1" x14ac:dyDescent="0.25">
      <c r="A621" s="3" t="s">
        <v>340</v>
      </c>
      <c r="B621" s="6">
        <v>10</v>
      </c>
      <c r="C621" s="2" t="s">
        <v>18</v>
      </c>
      <c r="D621" s="214" t="s">
        <v>187</v>
      </c>
      <c r="E621" s="215" t="s">
        <v>9</v>
      </c>
      <c r="F621" s="216" t="s">
        <v>333</v>
      </c>
      <c r="G621" s="2"/>
      <c r="H621" s="367">
        <f>SUM(H622)</f>
        <v>9245781</v>
      </c>
      <c r="I621" s="367">
        <f>SUM(I622)</f>
        <v>10480781</v>
      </c>
      <c r="J621" s="367">
        <f>SUM(J622)</f>
        <v>10480781</v>
      </c>
    </row>
    <row r="622" spans="1:10" ht="33" customHeight="1" x14ac:dyDescent="0.25">
      <c r="A622" s="3" t="s">
        <v>325</v>
      </c>
      <c r="B622" s="6">
        <v>10</v>
      </c>
      <c r="C622" s="2" t="s">
        <v>18</v>
      </c>
      <c r="D622" s="214" t="s">
        <v>187</v>
      </c>
      <c r="E622" s="215" t="s">
        <v>9</v>
      </c>
      <c r="F622" s="216" t="s">
        <v>420</v>
      </c>
      <c r="G622" s="2"/>
      <c r="H622" s="367">
        <f>SUM(H623:H623)</f>
        <v>9245781</v>
      </c>
      <c r="I622" s="367">
        <f>SUM(I623:I623)</f>
        <v>10480781</v>
      </c>
      <c r="J622" s="367">
        <f>SUM(J623:J623)</f>
        <v>10480781</v>
      </c>
    </row>
    <row r="623" spans="1:10" ht="18" customHeight="1" x14ac:dyDescent="0.25">
      <c r="A623" s="3" t="s">
        <v>38</v>
      </c>
      <c r="B623" s="6">
        <v>10</v>
      </c>
      <c r="C623" s="2" t="s">
        <v>18</v>
      </c>
      <c r="D623" s="214" t="s">
        <v>187</v>
      </c>
      <c r="E623" s="215" t="s">
        <v>9</v>
      </c>
      <c r="F623" s="216" t="s">
        <v>420</v>
      </c>
      <c r="G623" s="2" t="s">
        <v>37</v>
      </c>
      <c r="H623" s="369">
        <f>SUM(прил4!I388)</f>
        <v>9245781</v>
      </c>
      <c r="I623" s="369">
        <f>SUM(прил4!J388)</f>
        <v>10480781</v>
      </c>
      <c r="J623" s="369">
        <f>SUM(прил4!K388)</f>
        <v>10480781</v>
      </c>
    </row>
    <row r="624" spans="1:10" s="536" customFormat="1" ht="31.5" x14ac:dyDescent="0.25">
      <c r="A624" s="61" t="s">
        <v>654</v>
      </c>
      <c r="B624" s="6">
        <v>10</v>
      </c>
      <c r="C624" s="2" t="s">
        <v>18</v>
      </c>
      <c r="D624" s="214" t="s">
        <v>187</v>
      </c>
      <c r="E624" s="215" t="s">
        <v>11</v>
      </c>
      <c r="F624" s="216" t="s">
        <v>333</v>
      </c>
      <c r="G624" s="2"/>
      <c r="H624" s="367">
        <f>SUM(H625)</f>
        <v>13496753</v>
      </c>
      <c r="I624" s="367">
        <f>SUM(I625)</f>
        <v>0</v>
      </c>
      <c r="J624" s="367">
        <f>SUM(J625)</f>
        <v>0</v>
      </c>
    </row>
    <row r="625" spans="1:10" s="536" customFormat="1" ht="48.75" customHeight="1" x14ac:dyDescent="0.25">
      <c r="A625" s="61" t="s">
        <v>794</v>
      </c>
      <c r="B625" s="6">
        <v>10</v>
      </c>
      <c r="C625" s="2" t="s">
        <v>18</v>
      </c>
      <c r="D625" s="214" t="s">
        <v>187</v>
      </c>
      <c r="E625" s="215" t="s">
        <v>11</v>
      </c>
      <c r="F625" s="216" t="s">
        <v>829</v>
      </c>
      <c r="G625" s="2"/>
      <c r="H625" s="367">
        <f>SUM(H626:H626)</f>
        <v>13496753</v>
      </c>
      <c r="I625" s="367">
        <f>SUM(I626:I626)</f>
        <v>0</v>
      </c>
      <c r="J625" s="367">
        <f>SUM(J626:J626)</f>
        <v>0</v>
      </c>
    </row>
    <row r="626" spans="1:10" s="536" customFormat="1" ht="31.5" x14ac:dyDescent="0.25">
      <c r="A626" s="61" t="s">
        <v>148</v>
      </c>
      <c r="B626" s="6">
        <v>10</v>
      </c>
      <c r="C626" s="2" t="s">
        <v>18</v>
      </c>
      <c r="D626" s="214" t="s">
        <v>187</v>
      </c>
      <c r="E626" s="215" t="s">
        <v>11</v>
      </c>
      <c r="F626" s="216" t="s">
        <v>829</v>
      </c>
      <c r="G626" s="2" t="s">
        <v>147</v>
      </c>
      <c r="H626" s="369">
        <f>SUM(прил4!I391)</f>
        <v>13496753</v>
      </c>
      <c r="I626" s="369">
        <f>SUM(прил4!J391)</f>
        <v>0</v>
      </c>
      <c r="J626" s="369">
        <f>SUM(прил4!K391)</f>
        <v>0</v>
      </c>
    </row>
    <row r="627" spans="1:10" ht="32.25" customHeight="1" x14ac:dyDescent="0.25">
      <c r="A627" s="75" t="s">
        <v>140</v>
      </c>
      <c r="B627" s="30">
        <v>10</v>
      </c>
      <c r="C627" s="28" t="s">
        <v>18</v>
      </c>
      <c r="D627" s="211" t="s">
        <v>386</v>
      </c>
      <c r="E627" s="212" t="s">
        <v>332</v>
      </c>
      <c r="F627" s="213" t="s">
        <v>333</v>
      </c>
      <c r="G627" s="28"/>
      <c r="H627" s="366">
        <f>SUM(H628)</f>
        <v>1458697</v>
      </c>
      <c r="I627" s="366">
        <f t="shared" ref="I627:J629" si="73">SUM(I628)</f>
        <v>1112185</v>
      </c>
      <c r="J627" s="366">
        <f t="shared" si="73"/>
        <v>1112185</v>
      </c>
    </row>
    <row r="628" spans="1:10" ht="49.5" customHeight="1" x14ac:dyDescent="0.25">
      <c r="A628" s="3" t="s">
        <v>141</v>
      </c>
      <c r="B628" s="323">
        <v>10</v>
      </c>
      <c r="C628" s="2" t="s">
        <v>18</v>
      </c>
      <c r="D628" s="214" t="s">
        <v>192</v>
      </c>
      <c r="E628" s="215" t="s">
        <v>332</v>
      </c>
      <c r="F628" s="216" t="s">
        <v>333</v>
      </c>
      <c r="G628" s="2"/>
      <c r="H628" s="367">
        <f>SUM(H629)</f>
        <v>1458697</v>
      </c>
      <c r="I628" s="367">
        <f t="shared" si="73"/>
        <v>1112185</v>
      </c>
      <c r="J628" s="367">
        <f t="shared" si="73"/>
        <v>1112185</v>
      </c>
    </row>
    <row r="629" spans="1:10" ht="17.25" customHeight="1" x14ac:dyDescent="0.25">
      <c r="A629" s="3" t="s">
        <v>387</v>
      </c>
      <c r="B629" s="6">
        <v>10</v>
      </c>
      <c r="C629" s="2" t="s">
        <v>18</v>
      </c>
      <c r="D629" s="214" t="s">
        <v>192</v>
      </c>
      <c r="E629" s="215" t="s">
        <v>9</v>
      </c>
      <c r="F629" s="216" t="s">
        <v>333</v>
      </c>
      <c r="G629" s="2"/>
      <c r="H629" s="367">
        <f>SUM(H630)</f>
        <v>1458697</v>
      </c>
      <c r="I629" s="367">
        <f t="shared" si="73"/>
        <v>1112185</v>
      </c>
      <c r="J629" s="367">
        <f t="shared" si="73"/>
        <v>1112185</v>
      </c>
    </row>
    <row r="630" spans="1:10" ht="16.5" customHeight="1" x14ac:dyDescent="0.25">
      <c r="A630" s="84" t="s">
        <v>142</v>
      </c>
      <c r="B630" s="323">
        <v>10</v>
      </c>
      <c r="C630" s="2" t="s">
        <v>18</v>
      </c>
      <c r="D630" s="214" t="s">
        <v>192</v>
      </c>
      <c r="E630" s="215" t="s">
        <v>9</v>
      </c>
      <c r="F630" s="216" t="s">
        <v>421</v>
      </c>
      <c r="G630" s="2"/>
      <c r="H630" s="367">
        <f>SUM(H631:H631)</f>
        <v>1458697</v>
      </c>
      <c r="I630" s="367">
        <f>SUM(I631:I631)</f>
        <v>1112185</v>
      </c>
      <c r="J630" s="367">
        <f>SUM(J631:J631)</f>
        <v>1112185</v>
      </c>
    </row>
    <row r="631" spans="1:10" ht="15.75" x14ac:dyDescent="0.25">
      <c r="A631" s="3" t="s">
        <v>38</v>
      </c>
      <c r="B631" s="323">
        <v>10</v>
      </c>
      <c r="C631" s="2" t="s">
        <v>18</v>
      </c>
      <c r="D631" s="214" t="s">
        <v>192</v>
      </c>
      <c r="E631" s="215" t="s">
        <v>9</v>
      </c>
      <c r="F631" s="216" t="s">
        <v>421</v>
      </c>
      <c r="G631" s="2" t="s">
        <v>37</v>
      </c>
      <c r="H631" s="369">
        <f>SUM(прил4!I709)</f>
        <v>1458697</v>
      </c>
      <c r="I631" s="369">
        <f>SUM(прил4!J709)</f>
        <v>1112185</v>
      </c>
      <c r="J631" s="369">
        <f>SUM(прил4!K709)</f>
        <v>1112185</v>
      </c>
    </row>
    <row r="632" spans="1:10" ht="47.25" x14ac:dyDescent="0.25">
      <c r="A632" s="27" t="s">
        <v>155</v>
      </c>
      <c r="B632" s="30">
        <v>10</v>
      </c>
      <c r="C632" s="28" t="s">
        <v>18</v>
      </c>
      <c r="D632" s="211" t="s">
        <v>379</v>
      </c>
      <c r="E632" s="212" t="s">
        <v>332</v>
      </c>
      <c r="F632" s="213" t="s">
        <v>333</v>
      </c>
      <c r="G632" s="28"/>
      <c r="H632" s="366">
        <f>SUM(H633)</f>
        <v>655200</v>
      </c>
      <c r="I632" s="366">
        <f t="shared" ref="I632:J635" si="74">SUM(I633)</f>
        <v>593863</v>
      </c>
      <c r="J632" s="366">
        <f t="shared" si="74"/>
        <v>652149</v>
      </c>
    </row>
    <row r="633" spans="1:10" ht="78.75" x14ac:dyDescent="0.25">
      <c r="A633" s="3" t="s">
        <v>156</v>
      </c>
      <c r="B633" s="323">
        <v>10</v>
      </c>
      <c r="C633" s="2" t="s">
        <v>18</v>
      </c>
      <c r="D633" s="214" t="s">
        <v>183</v>
      </c>
      <c r="E633" s="215" t="s">
        <v>332</v>
      </c>
      <c r="F633" s="216" t="s">
        <v>333</v>
      </c>
      <c r="G633" s="2"/>
      <c r="H633" s="367">
        <f>SUM(H634)</f>
        <v>655200</v>
      </c>
      <c r="I633" s="367">
        <f t="shared" si="74"/>
        <v>593863</v>
      </c>
      <c r="J633" s="367">
        <f t="shared" si="74"/>
        <v>652149</v>
      </c>
    </row>
    <row r="634" spans="1:10" ht="31.5" x14ac:dyDescent="0.25">
      <c r="A634" s="61" t="s">
        <v>385</v>
      </c>
      <c r="B634" s="323">
        <v>10</v>
      </c>
      <c r="C634" s="2" t="s">
        <v>18</v>
      </c>
      <c r="D634" s="214" t="s">
        <v>183</v>
      </c>
      <c r="E634" s="215" t="s">
        <v>9</v>
      </c>
      <c r="F634" s="216" t="s">
        <v>333</v>
      </c>
      <c r="G634" s="2"/>
      <c r="H634" s="367">
        <f>SUM(H635)</f>
        <v>655200</v>
      </c>
      <c r="I634" s="367">
        <f t="shared" si="74"/>
        <v>593863</v>
      </c>
      <c r="J634" s="367">
        <f t="shared" si="74"/>
        <v>652149</v>
      </c>
    </row>
    <row r="635" spans="1:10" ht="15.75" x14ac:dyDescent="0.25">
      <c r="A635" s="61" t="s">
        <v>502</v>
      </c>
      <c r="B635" s="323">
        <v>10</v>
      </c>
      <c r="C635" s="2" t="s">
        <v>18</v>
      </c>
      <c r="D635" s="214" t="s">
        <v>183</v>
      </c>
      <c r="E635" s="215" t="s">
        <v>9</v>
      </c>
      <c r="F635" s="216" t="s">
        <v>501</v>
      </c>
      <c r="G635" s="2"/>
      <c r="H635" s="367">
        <f>SUM(H636)</f>
        <v>655200</v>
      </c>
      <c r="I635" s="367">
        <f t="shared" si="74"/>
        <v>593863</v>
      </c>
      <c r="J635" s="367">
        <f t="shared" si="74"/>
        <v>652149</v>
      </c>
    </row>
    <row r="636" spans="1:10" ht="15.75" x14ac:dyDescent="0.25">
      <c r="A636" s="76" t="s">
        <v>38</v>
      </c>
      <c r="B636" s="323">
        <v>10</v>
      </c>
      <c r="C636" s="2" t="s">
        <v>18</v>
      </c>
      <c r="D636" s="214" t="s">
        <v>183</v>
      </c>
      <c r="E636" s="215" t="s">
        <v>9</v>
      </c>
      <c r="F636" s="216" t="s">
        <v>501</v>
      </c>
      <c r="G636" s="2" t="s">
        <v>37</v>
      </c>
      <c r="H636" s="369">
        <f>SUM(прил4!I396)</f>
        <v>655200</v>
      </c>
      <c r="I636" s="369">
        <f>SUM(прил4!J396)</f>
        <v>593863</v>
      </c>
      <c r="J636" s="369">
        <f>SUM(прил4!K396)</f>
        <v>652149</v>
      </c>
    </row>
    <row r="637" spans="1:10" s="9" customFormat="1" ht="16.5" customHeight="1" x14ac:dyDescent="0.25">
      <c r="A637" s="41" t="s">
        <v>62</v>
      </c>
      <c r="B637" s="40">
        <v>10</v>
      </c>
      <c r="C637" s="51" t="s">
        <v>60</v>
      </c>
      <c r="D637" s="208"/>
      <c r="E637" s="209"/>
      <c r="F637" s="210"/>
      <c r="G637" s="52"/>
      <c r="H637" s="372">
        <f>SUM(H638)</f>
        <v>5206443</v>
      </c>
      <c r="I637" s="372">
        <f>SUM(I638)</f>
        <v>5206443</v>
      </c>
      <c r="J637" s="372">
        <f>SUM(J638)</f>
        <v>5206443</v>
      </c>
    </row>
    <row r="638" spans="1:10" ht="35.25" customHeight="1" x14ac:dyDescent="0.25">
      <c r="A638" s="92" t="s">
        <v>107</v>
      </c>
      <c r="B638" s="67">
        <v>10</v>
      </c>
      <c r="C638" s="68" t="s">
        <v>60</v>
      </c>
      <c r="D638" s="256" t="s">
        <v>157</v>
      </c>
      <c r="E638" s="257" t="s">
        <v>332</v>
      </c>
      <c r="F638" s="258" t="s">
        <v>333</v>
      </c>
      <c r="G638" s="31"/>
      <c r="H638" s="366">
        <f>SUM(H639+H648)</f>
        <v>5206443</v>
      </c>
      <c r="I638" s="366">
        <f>SUM(I639+I648)</f>
        <v>5206443</v>
      </c>
      <c r="J638" s="366">
        <f>SUM(J639+J648)</f>
        <v>5206443</v>
      </c>
    </row>
    <row r="639" spans="1:10" ht="48" customHeight="1" x14ac:dyDescent="0.25">
      <c r="A639" s="7" t="s">
        <v>106</v>
      </c>
      <c r="B639" s="34">
        <v>10</v>
      </c>
      <c r="C639" s="35" t="s">
        <v>60</v>
      </c>
      <c r="D639" s="253" t="s">
        <v>188</v>
      </c>
      <c r="E639" s="254" t="s">
        <v>332</v>
      </c>
      <c r="F639" s="255" t="s">
        <v>333</v>
      </c>
      <c r="G639" s="262"/>
      <c r="H639" s="367">
        <f>SUM(H640)</f>
        <v>3786504</v>
      </c>
      <c r="I639" s="367">
        <f>SUM(I640)</f>
        <v>3786504</v>
      </c>
      <c r="J639" s="367">
        <f>SUM(J640)</f>
        <v>3786504</v>
      </c>
    </row>
    <row r="640" spans="1:10" ht="36" customHeight="1" x14ac:dyDescent="0.25">
      <c r="A640" s="7" t="s">
        <v>356</v>
      </c>
      <c r="B640" s="34">
        <v>10</v>
      </c>
      <c r="C640" s="35" t="s">
        <v>60</v>
      </c>
      <c r="D640" s="253" t="s">
        <v>188</v>
      </c>
      <c r="E640" s="254" t="s">
        <v>9</v>
      </c>
      <c r="F640" s="255" t="s">
        <v>333</v>
      </c>
      <c r="G640" s="262"/>
      <c r="H640" s="367">
        <f>SUM(H641+H646+H644)</f>
        <v>3786504</v>
      </c>
      <c r="I640" s="367">
        <f>SUM(I641+I646+I644)</f>
        <v>3786504</v>
      </c>
      <c r="J640" s="367">
        <f>SUM(J641+J646+J644)</f>
        <v>3786504</v>
      </c>
    </row>
    <row r="641" spans="1:10" ht="32.25" customHeight="1" x14ac:dyDescent="0.25">
      <c r="A641" s="3" t="s">
        <v>795</v>
      </c>
      <c r="B641" s="34">
        <v>10</v>
      </c>
      <c r="C641" s="35" t="s">
        <v>60</v>
      </c>
      <c r="D641" s="253" t="s">
        <v>188</v>
      </c>
      <c r="E641" s="254" t="s">
        <v>9</v>
      </c>
      <c r="F641" s="255" t="s">
        <v>422</v>
      </c>
      <c r="G641" s="262"/>
      <c r="H641" s="367">
        <f>SUM(H642:H643)</f>
        <v>3786504</v>
      </c>
      <c r="I641" s="367">
        <f>SUM(I642:I643)</f>
        <v>3786504</v>
      </c>
      <c r="J641" s="367">
        <f>SUM(J642:J643)</f>
        <v>3786504</v>
      </c>
    </row>
    <row r="642" spans="1:10" ht="48.75" customHeight="1" x14ac:dyDescent="0.25">
      <c r="A642" s="84" t="s">
        <v>67</v>
      </c>
      <c r="B642" s="34">
        <v>10</v>
      </c>
      <c r="C642" s="35" t="s">
        <v>60</v>
      </c>
      <c r="D642" s="253" t="s">
        <v>188</v>
      </c>
      <c r="E642" s="254" t="s">
        <v>9</v>
      </c>
      <c r="F642" s="255" t="s">
        <v>422</v>
      </c>
      <c r="G642" s="2" t="s">
        <v>12</v>
      </c>
      <c r="H642" s="369">
        <f>SUM(прил4!I402)</f>
        <v>2815210</v>
      </c>
      <c r="I642" s="369">
        <f>SUM(прил4!J402)</f>
        <v>2815210</v>
      </c>
      <c r="J642" s="369">
        <f>SUM(прил4!K402)</f>
        <v>2815210</v>
      </c>
    </row>
    <row r="643" spans="1:10" ht="33" customHeight="1" x14ac:dyDescent="0.25">
      <c r="A643" s="89" t="s">
        <v>463</v>
      </c>
      <c r="B643" s="34">
        <v>10</v>
      </c>
      <c r="C643" s="35" t="s">
        <v>60</v>
      </c>
      <c r="D643" s="253" t="s">
        <v>188</v>
      </c>
      <c r="E643" s="254" t="s">
        <v>9</v>
      </c>
      <c r="F643" s="255" t="s">
        <v>422</v>
      </c>
      <c r="G643" s="2" t="s">
        <v>15</v>
      </c>
      <c r="H643" s="369">
        <f>SUM(прил4!I403)</f>
        <v>971294</v>
      </c>
      <c r="I643" s="369">
        <f>SUM(прил4!J403)</f>
        <v>971294</v>
      </c>
      <c r="J643" s="369">
        <f>SUM(прил4!K403)</f>
        <v>971294</v>
      </c>
    </row>
    <row r="644" spans="1:10" s="452" customFormat="1" ht="48.75" hidden="1" customHeight="1" x14ac:dyDescent="0.25">
      <c r="A644" s="61" t="s">
        <v>745</v>
      </c>
      <c r="B644" s="34">
        <v>10</v>
      </c>
      <c r="C644" s="35" t="s">
        <v>60</v>
      </c>
      <c r="D644" s="253" t="s">
        <v>188</v>
      </c>
      <c r="E644" s="254" t="s">
        <v>9</v>
      </c>
      <c r="F644" s="255" t="s">
        <v>573</v>
      </c>
      <c r="G644" s="2"/>
      <c r="H644" s="367">
        <f>SUM(H645)</f>
        <v>0</v>
      </c>
      <c r="I644" s="367">
        <f>SUM(I645)</f>
        <v>0</v>
      </c>
      <c r="J644" s="367">
        <f>SUM(J645)</f>
        <v>0</v>
      </c>
    </row>
    <row r="645" spans="1:10" s="452" customFormat="1" ht="48" hidden="1" customHeight="1" x14ac:dyDescent="0.25">
      <c r="A645" s="101" t="s">
        <v>67</v>
      </c>
      <c r="B645" s="34">
        <v>10</v>
      </c>
      <c r="C645" s="35" t="s">
        <v>60</v>
      </c>
      <c r="D645" s="253" t="s">
        <v>188</v>
      </c>
      <c r="E645" s="254" t="s">
        <v>9</v>
      </c>
      <c r="F645" s="255" t="s">
        <v>573</v>
      </c>
      <c r="G645" s="2" t="s">
        <v>12</v>
      </c>
      <c r="H645" s="369">
        <f>SUM(прил4!I405)</f>
        <v>0</v>
      </c>
      <c r="I645" s="369">
        <f>SUM(прил4!J405)</f>
        <v>0</v>
      </c>
      <c r="J645" s="369">
        <f>SUM(прил4!K405)</f>
        <v>0</v>
      </c>
    </row>
    <row r="646" spans="1:10" ht="30.75" hidden="1" customHeight="1" x14ac:dyDescent="0.25">
      <c r="A646" s="3" t="s">
        <v>66</v>
      </c>
      <c r="B646" s="34">
        <v>10</v>
      </c>
      <c r="C646" s="35" t="s">
        <v>60</v>
      </c>
      <c r="D646" s="253" t="s">
        <v>188</v>
      </c>
      <c r="E646" s="254" t="s">
        <v>9</v>
      </c>
      <c r="F646" s="255" t="s">
        <v>337</v>
      </c>
      <c r="G646" s="2"/>
      <c r="H646" s="367">
        <f>SUM(H647)</f>
        <v>0</v>
      </c>
      <c r="I646" s="367">
        <f>SUM(I647)</f>
        <v>0</v>
      </c>
      <c r="J646" s="367">
        <f>SUM(J647)</f>
        <v>0</v>
      </c>
    </row>
    <row r="647" spans="1:10" ht="48.75" hidden="1" customHeight="1" x14ac:dyDescent="0.25">
      <c r="A647" s="84" t="s">
        <v>67</v>
      </c>
      <c r="B647" s="34">
        <v>10</v>
      </c>
      <c r="C647" s="35" t="s">
        <v>60</v>
      </c>
      <c r="D647" s="253" t="s">
        <v>188</v>
      </c>
      <c r="E647" s="254" t="s">
        <v>9</v>
      </c>
      <c r="F647" s="255" t="s">
        <v>337</v>
      </c>
      <c r="G647" s="2" t="s">
        <v>12</v>
      </c>
      <c r="H647" s="369">
        <f>SUM(прил4!I407)</f>
        <v>0</v>
      </c>
      <c r="I647" s="369">
        <f>SUM(прил4!J407)</f>
        <v>0</v>
      </c>
      <c r="J647" s="369">
        <f>SUM(прил4!K407)</f>
        <v>0</v>
      </c>
    </row>
    <row r="648" spans="1:10" ht="66.75" customHeight="1" x14ac:dyDescent="0.25">
      <c r="A648" s="76" t="s">
        <v>95</v>
      </c>
      <c r="B648" s="34">
        <v>10</v>
      </c>
      <c r="C648" s="35" t="s">
        <v>60</v>
      </c>
      <c r="D648" s="253" t="s">
        <v>187</v>
      </c>
      <c r="E648" s="254" t="s">
        <v>332</v>
      </c>
      <c r="F648" s="255" t="s">
        <v>333</v>
      </c>
      <c r="G648" s="2"/>
      <c r="H648" s="367">
        <f t="shared" ref="H648:J650" si="75">SUM(H649)</f>
        <v>1419939</v>
      </c>
      <c r="I648" s="367">
        <f t="shared" si="75"/>
        <v>1419939</v>
      </c>
      <c r="J648" s="367">
        <f t="shared" si="75"/>
        <v>1419939</v>
      </c>
    </row>
    <row r="649" spans="1:10" ht="33" customHeight="1" x14ac:dyDescent="0.25">
      <c r="A649" s="263" t="s">
        <v>340</v>
      </c>
      <c r="B649" s="34">
        <v>10</v>
      </c>
      <c r="C649" s="35" t="s">
        <v>60</v>
      </c>
      <c r="D649" s="253" t="s">
        <v>187</v>
      </c>
      <c r="E649" s="254" t="s">
        <v>9</v>
      </c>
      <c r="F649" s="255" t="s">
        <v>333</v>
      </c>
      <c r="G649" s="2"/>
      <c r="H649" s="367">
        <f t="shared" si="75"/>
        <v>1419939</v>
      </c>
      <c r="I649" s="367">
        <f t="shared" si="75"/>
        <v>1419939</v>
      </c>
      <c r="J649" s="367">
        <f t="shared" si="75"/>
        <v>1419939</v>
      </c>
    </row>
    <row r="650" spans="1:10" ht="47.25" customHeight="1" x14ac:dyDescent="0.25">
      <c r="A650" s="84" t="s">
        <v>68</v>
      </c>
      <c r="B650" s="34">
        <v>10</v>
      </c>
      <c r="C650" s="35" t="s">
        <v>60</v>
      </c>
      <c r="D650" s="232" t="s">
        <v>187</v>
      </c>
      <c r="E650" s="233" t="s">
        <v>9</v>
      </c>
      <c r="F650" s="234" t="s">
        <v>341</v>
      </c>
      <c r="G650" s="2"/>
      <c r="H650" s="367">
        <f t="shared" si="75"/>
        <v>1419939</v>
      </c>
      <c r="I650" s="367">
        <f t="shared" si="75"/>
        <v>1419939</v>
      </c>
      <c r="J650" s="367">
        <f t="shared" si="75"/>
        <v>1419939</v>
      </c>
    </row>
    <row r="651" spans="1:10" ht="49.5" customHeight="1" x14ac:dyDescent="0.25">
      <c r="A651" s="84" t="s">
        <v>67</v>
      </c>
      <c r="B651" s="34">
        <v>10</v>
      </c>
      <c r="C651" s="35" t="s">
        <v>60</v>
      </c>
      <c r="D651" s="232" t="s">
        <v>187</v>
      </c>
      <c r="E651" s="233" t="s">
        <v>9</v>
      </c>
      <c r="F651" s="234" t="s">
        <v>341</v>
      </c>
      <c r="G651" s="2" t="s">
        <v>12</v>
      </c>
      <c r="H651" s="368">
        <f>SUM(прил4!I411)</f>
        <v>1419939</v>
      </c>
      <c r="I651" s="368">
        <f>SUM(прил4!J411)</f>
        <v>1419939</v>
      </c>
      <c r="J651" s="368">
        <f>SUM(прил4!K411)</f>
        <v>1419939</v>
      </c>
    </row>
    <row r="652" spans="1:10" ht="15.75" x14ac:dyDescent="0.25">
      <c r="A652" s="74" t="s">
        <v>41</v>
      </c>
      <c r="B652" s="39">
        <v>11</v>
      </c>
      <c r="C652" s="39"/>
      <c r="D652" s="241"/>
      <c r="E652" s="242"/>
      <c r="F652" s="243"/>
      <c r="G652" s="15"/>
      <c r="H652" s="410">
        <f>SUM(H653)</f>
        <v>90000</v>
      </c>
      <c r="I652" s="410">
        <f t="shared" ref="I652:J656" si="76">SUM(I653)</f>
        <v>180000</v>
      </c>
      <c r="J652" s="410">
        <f t="shared" si="76"/>
        <v>180000</v>
      </c>
    </row>
    <row r="653" spans="1:10" ht="15.75" x14ac:dyDescent="0.25">
      <c r="A653" s="86" t="s">
        <v>42</v>
      </c>
      <c r="B653" s="40">
        <v>11</v>
      </c>
      <c r="C653" s="23" t="s">
        <v>11</v>
      </c>
      <c r="D653" s="208"/>
      <c r="E653" s="209"/>
      <c r="F653" s="210"/>
      <c r="G653" s="22"/>
      <c r="H653" s="372">
        <f>SUM(H654)</f>
        <v>90000</v>
      </c>
      <c r="I653" s="372">
        <f t="shared" si="76"/>
        <v>180000</v>
      </c>
      <c r="J653" s="372">
        <f t="shared" si="76"/>
        <v>180000</v>
      </c>
    </row>
    <row r="654" spans="1:10" ht="64.5" customHeight="1" x14ac:dyDescent="0.25">
      <c r="A654" s="66" t="s">
        <v>130</v>
      </c>
      <c r="B654" s="28" t="s">
        <v>43</v>
      </c>
      <c r="C654" s="28" t="s">
        <v>11</v>
      </c>
      <c r="D654" s="211" t="s">
        <v>401</v>
      </c>
      <c r="E654" s="212" t="s">
        <v>332</v>
      </c>
      <c r="F654" s="213" t="s">
        <v>333</v>
      </c>
      <c r="G654" s="28"/>
      <c r="H654" s="366">
        <f>SUM(H655)</f>
        <v>90000</v>
      </c>
      <c r="I654" s="366">
        <f t="shared" si="76"/>
        <v>180000</v>
      </c>
      <c r="J654" s="366">
        <f t="shared" si="76"/>
        <v>180000</v>
      </c>
    </row>
    <row r="655" spans="1:10" ht="81.75" customHeight="1" x14ac:dyDescent="0.25">
      <c r="A655" s="80" t="s">
        <v>144</v>
      </c>
      <c r="B655" s="2" t="s">
        <v>43</v>
      </c>
      <c r="C655" s="2" t="s">
        <v>11</v>
      </c>
      <c r="D655" s="214" t="s">
        <v>204</v>
      </c>
      <c r="E655" s="215" t="s">
        <v>332</v>
      </c>
      <c r="F655" s="216" t="s">
        <v>333</v>
      </c>
      <c r="G655" s="2"/>
      <c r="H655" s="367">
        <f>SUM(H656)</f>
        <v>90000</v>
      </c>
      <c r="I655" s="367">
        <f t="shared" si="76"/>
        <v>180000</v>
      </c>
      <c r="J655" s="367">
        <f t="shared" si="76"/>
        <v>180000</v>
      </c>
    </row>
    <row r="656" spans="1:10" ht="32.25" customHeight="1" x14ac:dyDescent="0.25">
      <c r="A656" s="80" t="s">
        <v>425</v>
      </c>
      <c r="B656" s="2" t="s">
        <v>43</v>
      </c>
      <c r="C656" s="2" t="s">
        <v>11</v>
      </c>
      <c r="D656" s="214" t="s">
        <v>204</v>
      </c>
      <c r="E656" s="215" t="s">
        <v>9</v>
      </c>
      <c r="F656" s="216" t="s">
        <v>333</v>
      </c>
      <c r="G656" s="2"/>
      <c r="H656" s="367">
        <f>SUM(H657)</f>
        <v>90000</v>
      </c>
      <c r="I656" s="367">
        <f t="shared" si="76"/>
        <v>180000</v>
      </c>
      <c r="J656" s="367">
        <f t="shared" si="76"/>
        <v>180000</v>
      </c>
    </row>
    <row r="657" spans="1:10" ht="47.25" x14ac:dyDescent="0.25">
      <c r="A657" s="3" t="s">
        <v>145</v>
      </c>
      <c r="B657" s="2" t="s">
        <v>43</v>
      </c>
      <c r="C657" s="2" t="s">
        <v>11</v>
      </c>
      <c r="D657" s="214" t="s">
        <v>204</v>
      </c>
      <c r="E657" s="215" t="s">
        <v>9</v>
      </c>
      <c r="F657" s="216" t="s">
        <v>426</v>
      </c>
      <c r="G657" s="2"/>
      <c r="H657" s="367">
        <f>SUM(H658:H659)</f>
        <v>90000</v>
      </c>
      <c r="I657" s="367">
        <f>SUM(I658:I659)</f>
        <v>180000</v>
      </c>
      <c r="J657" s="367">
        <f>SUM(J658:J659)</f>
        <v>180000</v>
      </c>
    </row>
    <row r="658" spans="1:10" ht="31.5" x14ac:dyDescent="0.25">
      <c r="A658" s="89" t="s">
        <v>463</v>
      </c>
      <c r="B658" s="2" t="s">
        <v>43</v>
      </c>
      <c r="C658" s="2" t="s">
        <v>11</v>
      </c>
      <c r="D658" s="214" t="s">
        <v>204</v>
      </c>
      <c r="E658" s="215" t="s">
        <v>9</v>
      </c>
      <c r="F658" s="216" t="s">
        <v>426</v>
      </c>
      <c r="G658" s="2" t="s">
        <v>15</v>
      </c>
      <c r="H658" s="369">
        <f>SUM(прил4!I418)</f>
        <v>30000</v>
      </c>
      <c r="I658" s="369">
        <f>SUM(прил4!J418)</f>
        <v>70000</v>
      </c>
      <c r="J658" s="369">
        <f>SUM(прил4!K418)</f>
        <v>70000</v>
      </c>
    </row>
    <row r="659" spans="1:10" s="533" customFormat="1" ht="15.75" x14ac:dyDescent="0.25">
      <c r="A659" s="61" t="s">
        <v>38</v>
      </c>
      <c r="B659" s="2" t="s">
        <v>43</v>
      </c>
      <c r="C659" s="2" t="s">
        <v>11</v>
      </c>
      <c r="D659" s="214" t="s">
        <v>204</v>
      </c>
      <c r="E659" s="215" t="s">
        <v>9</v>
      </c>
      <c r="F659" s="216" t="s">
        <v>426</v>
      </c>
      <c r="G659" s="2" t="s">
        <v>37</v>
      </c>
      <c r="H659" s="369">
        <f>SUM(прил4!I419)</f>
        <v>60000</v>
      </c>
      <c r="I659" s="369">
        <f>SUM(прил4!J419)</f>
        <v>110000</v>
      </c>
      <c r="J659" s="369">
        <f>SUM(прил4!K419)</f>
        <v>110000</v>
      </c>
    </row>
    <row r="660" spans="1:10" ht="47.25" x14ac:dyDescent="0.25">
      <c r="A660" s="74" t="s">
        <v>44</v>
      </c>
      <c r="B660" s="39">
        <v>14</v>
      </c>
      <c r="C660" s="39"/>
      <c r="D660" s="241"/>
      <c r="E660" s="242"/>
      <c r="F660" s="243"/>
      <c r="G660" s="15"/>
      <c r="H660" s="410">
        <f>SUM(H661+H667)</f>
        <v>6926576</v>
      </c>
      <c r="I660" s="410">
        <f>SUM(I661+I667)</f>
        <v>5887589</v>
      </c>
      <c r="J660" s="410">
        <f>SUM(J661+J667)</f>
        <v>5541260</v>
      </c>
    </row>
    <row r="661" spans="1:10" ht="31.5" customHeight="1" x14ac:dyDescent="0.25">
      <c r="A661" s="86" t="s">
        <v>45</v>
      </c>
      <c r="B661" s="40">
        <v>14</v>
      </c>
      <c r="C661" s="23" t="s">
        <v>9</v>
      </c>
      <c r="D661" s="208"/>
      <c r="E661" s="209"/>
      <c r="F661" s="210"/>
      <c r="G661" s="22"/>
      <c r="H661" s="372">
        <f>SUM(H662)</f>
        <v>6926576</v>
      </c>
      <c r="I661" s="372">
        <f t="shared" ref="I661:J665" si="77">SUM(I662)</f>
        <v>5887589</v>
      </c>
      <c r="J661" s="372">
        <f t="shared" si="77"/>
        <v>5541260</v>
      </c>
    </row>
    <row r="662" spans="1:10" ht="32.25" customHeight="1" x14ac:dyDescent="0.25">
      <c r="A662" s="75" t="s">
        <v>104</v>
      </c>
      <c r="B662" s="30">
        <v>14</v>
      </c>
      <c r="C662" s="28" t="s">
        <v>9</v>
      </c>
      <c r="D662" s="211" t="s">
        <v>185</v>
      </c>
      <c r="E662" s="212" t="s">
        <v>332</v>
      </c>
      <c r="F662" s="213" t="s">
        <v>333</v>
      </c>
      <c r="G662" s="28"/>
      <c r="H662" s="366">
        <f>SUM(H663)</f>
        <v>6926576</v>
      </c>
      <c r="I662" s="366">
        <f t="shared" si="77"/>
        <v>5887589</v>
      </c>
      <c r="J662" s="366">
        <f t="shared" si="77"/>
        <v>5541260</v>
      </c>
    </row>
    <row r="663" spans="1:10" ht="50.25" customHeight="1" x14ac:dyDescent="0.25">
      <c r="A663" s="84" t="s">
        <v>146</v>
      </c>
      <c r="B663" s="323">
        <v>14</v>
      </c>
      <c r="C663" s="2" t="s">
        <v>9</v>
      </c>
      <c r="D663" s="214" t="s">
        <v>189</v>
      </c>
      <c r="E663" s="215" t="s">
        <v>332</v>
      </c>
      <c r="F663" s="216" t="s">
        <v>333</v>
      </c>
      <c r="G663" s="2"/>
      <c r="H663" s="367">
        <f>SUM(H664)</f>
        <v>6926576</v>
      </c>
      <c r="I663" s="367">
        <f t="shared" si="77"/>
        <v>5887589</v>
      </c>
      <c r="J663" s="367">
        <f t="shared" si="77"/>
        <v>5541260</v>
      </c>
    </row>
    <row r="664" spans="1:10" ht="31.5" customHeight="1" x14ac:dyDescent="0.25">
      <c r="A664" s="84" t="s">
        <v>427</v>
      </c>
      <c r="B664" s="323">
        <v>14</v>
      </c>
      <c r="C664" s="2" t="s">
        <v>9</v>
      </c>
      <c r="D664" s="214" t="s">
        <v>189</v>
      </c>
      <c r="E664" s="215" t="s">
        <v>11</v>
      </c>
      <c r="F664" s="216" t="s">
        <v>333</v>
      </c>
      <c r="G664" s="2"/>
      <c r="H664" s="367">
        <f>SUM(H665)</f>
        <v>6926576</v>
      </c>
      <c r="I664" s="367">
        <f t="shared" si="77"/>
        <v>5887589</v>
      </c>
      <c r="J664" s="367">
        <f t="shared" si="77"/>
        <v>5541260</v>
      </c>
    </row>
    <row r="665" spans="1:10" ht="32.25" customHeight="1" x14ac:dyDescent="0.25">
      <c r="A665" s="84" t="s">
        <v>429</v>
      </c>
      <c r="B665" s="323">
        <v>14</v>
      </c>
      <c r="C665" s="2" t="s">
        <v>9</v>
      </c>
      <c r="D665" s="214" t="s">
        <v>189</v>
      </c>
      <c r="E665" s="215" t="s">
        <v>11</v>
      </c>
      <c r="F665" s="216" t="s">
        <v>428</v>
      </c>
      <c r="G665" s="2"/>
      <c r="H665" s="367">
        <f>SUM(H666)</f>
        <v>6926576</v>
      </c>
      <c r="I665" s="367">
        <f t="shared" si="77"/>
        <v>5887589</v>
      </c>
      <c r="J665" s="367">
        <f t="shared" si="77"/>
        <v>5541260</v>
      </c>
    </row>
    <row r="666" spans="1:10" ht="15.75" x14ac:dyDescent="0.25">
      <c r="A666" s="84" t="s">
        <v>19</v>
      </c>
      <c r="B666" s="323">
        <v>14</v>
      </c>
      <c r="C666" s="2" t="s">
        <v>9</v>
      </c>
      <c r="D666" s="214" t="s">
        <v>189</v>
      </c>
      <c r="E666" s="215" t="s">
        <v>11</v>
      </c>
      <c r="F666" s="216" t="s">
        <v>428</v>
      </c>
      <c r="G666" s="2" t="s">
        <v>58</v>
      </c>
      <c r="H666" s="369">
        <f>SUM(прил4!I462)</f>
        <v>6926576</v>
      </c>
      <c r="I666" s="369">
        <f>SUM(прил4!J462)</f>
        <v>5887589</v>
      </c>
      <c r="J666" s="369">
        <f>SUM(прил4!K462)</f>
        <v>5541260</v>
      </c>
    </row>
    <row r="667" spans="1:10" ht="15.75" hidden="1" x14ac:dyDescent="0.25">
      <c r="A667" s="86" t="s">
        <v>151</v>
      </c>
      <c r="B667" s="40">
        <v>14</v>
      </c>
      <c r="C667" s="23" t="s">
        <v>14</v>
      </c>
      <c r="D667" s="208"/>
      <c r="E667" s="209"/>
      <c r="F667" s="210"/>
      <c r="G667" s="23"/>
      <c r="H667" s="372">
        <f>SUM(H668)</f>
        <v>0</v>
      </c>
      <c r="I667" s="372">
        <f t="shared" ref="I667:J671" si="78">SUM(I668)</f>
        <v>0</v>
      </c>
      <c r="J667" s="372">
        <f t="shared" si="78"/>
        <v>0</v>
      </c>
    </row>
    <row r="668" spans="1:10" ht="33.75" hidden="1" customHeight="1" x14ac:dyDescent="0.25">
      <c r="A668" s="75" t="s">
        <v>104</v>
      </c>
      <c r="B668" s="30">
        <v>14</v>
      </c>
      <c r="C668" s="28" t="s">
        <v>14</v>
      </c>
      <c r="D668" s="211" t="s">
        <v>185</v>
      </c>
      <c r="E668" s="212" t="s">
        <v>332</v>
      </c>
      <c r="F668" s="213" t="s">
        <v>333</v>
      </c>
      <c r="G668" s="28"/>
      <c r="H668" s="366">
        <f>SUM(H669)</f>
        <v>0</v>
      </c>
      <c r="I668" s="366">
        <f t="shared" si="78"/>
        <v>0</v>
      </c>
      <c r="J668" s="366">
        <f t="shared" si="78"/>
        <v>0</v>
      </c>
    </row>
    <row r="669" spans="1:10" ht="50.25" hidden="1" customHeight="1" x14ac:dyDescent="0.25">
      <c r="A669" s="84" t="s">
        <v>146</v>
      </c>
      <c r="B669" s="323">
        <v>14</v>
      </c>
      <c r="C669" s="2" t="s">
        <v>14</v>
      </c>
      <c r="D669" s="214" t="s">
        <v>189</v>
      </c>
      <c r="E669" s="215" t="s">
        <v>332</v>
      </c>
      <c r="F669" s="216" t="s">
        <v>333</v>
      </c>
      <c r="G669" s="72"/>
      <c r="H669" s="367">
        <f>SUM(H670)</f>
        <v>0</v>
      </c>
      <c r="I669" s="367">
        <f t="shared" si="78"/>
        <v>0</v>
      </c>
      <c r="J669" s="367">
        <f t="shared" si="78"/>
        <v>0</v>
      </c>
    </row>
    <row r="670" spans="1:10" ht="35.25" hidden="1" customHeight="1" x14ac:dyDescent="0.25">
      <c r="A670" s="325" t="s">
        <v>454</v>
      </c>
      <c r="B670" s="275">
        <v>14</v>
      </c>
      <c r="C670" s="36" t="s">
        <v>14</v>
      </c>
      <c r="D670" s="253" t="s">
        <v>189</v>
      </c>
      <c r="E670" s="254" t="s">
        <v>18</v>
      </c>
      <c r="F670" s="255" t="s">
        <v>333</v>
      </c>
      <c r="G670" s="72"/>
      <c r="H670" s="367">
        <f>SUM(H671)</f>
        <v>0</v>
      </c>
      <c r="I670" s="367">
        <f t="shared" si="78"/>
        <v>0</v>
      </c>
      <c r="J670" s="367">
        <f t="shared" si="78"/>
        <v>0</v>
      </c>
    </row>
    <row r="671" spans="1:10" ht="35.25" hidden="1" customHeight="1" x14ac:dyDescent="0.25">
      <c r="A671" s="69" t="s">
        <v>632</v>
      </c>
      <c r="B671" s="275">
        <v>14</v>
      </c>
      <c r="C671" s="36" t="s">
        <v>14</v>
      </c>
      <c r="D671" s="253" t="s">
        <v>189</v>
      </c>
      <c r="E671" s="254" t="s">
        <v>18</v>
      </c>
      <c r="F671" s="255" t="s">
        <v>455</v>
      </c>
      <c r="G671" s="72"/>
      <c r="H671" s="367">
        <f>SUM(H672)</f>
        <v>0</v>
      </c>
      <c r="I671" s="367">
        <f t="shared" si="78"/>
        <v>0</v>
      </c>
      <c r="J671" s="367">
        <f t="shared" si="78"/>
        <v>0</v>
      </c>
    </row>
    <row r="672" spans="1:10" ht="16.5" hidden="1" customHeight="1" x14ac:dyDescent="0.25">
      <c r="A672" s="326" t="s">
        <v>19</v>
      </c>
      <c r="B672" s="275">
        <v>14</v>
      </c>
      <c r="C672" s="36" t="s">
        <v>14</v>
      </c>
      <c r="D672" s="253" t="s">
        <v>189</v>
      </c>
      <c r="E672" s="254" t="s">
        <v>18</v>
      </c>
      <c r="F672" s="255" t="s">
        <v>455</v>
      </c>
      <c r="G672" s="2" t="s">
        <v>58</v>
      </c>
      <c r="H672" s="354">
        <f>SUM(прил4!I468)</f>
        <v>0</v>
      </c>
      <c r="I672" s="354">
        <f>SUM(прил4!J468)</f>
        <v>0</v>
      </c>
      <c r="J672" s="354">
        <f>SUM(прил4!K468)</f>
        <v>0</v>
      </c>
    </row>
    <row r="673" spans="1:10" ht="15.75" x14ac:dyDescent="0.25">
      <c r="A673" s="395" t="s">
        <v>716</v>
      </c>
      <c r="B673" s="588"/>
      <c r="C673" s="588"/>
      <c r="D673" s="588"/>
      <c r="E673" s="588"/>
      <c r="F673" s="588"/>
      <c r="G673" s="588"/>
      <c r="H673" s="589"/>
      <c r="I673" s="381">
        <f>SUM(прил4!J710)</f>
        <v>3957672</v>
      </c>
      <c r="J673" s="381">
        <f>SUM(прил4!K710)</f>
        <v>8453617</v>
      </c>
    </row>
  </sheetData>
  <mergeCells count="2">
    <mergeCell ref="D14:F14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0"/>
  <sheetViews>
    <sheetView zoomScaleNormal="100" workbookViewId="0">
      <selection activeCell="M472" sqref="M472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4.42578125" customWidth="1"/>
    <col min="7" max="7" width="7.140625" customWidth="1"/>
    <col min="8" max="8" width="5.85546875" customWidth="1"/>
    <col min="9" max="9" width="13.42578125" customWidth="1"/>
    <col min="10" max="11" width="13.42578125" style="568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36" t="s">
        <v>685</v>
      </c>
      <c r="E1" s="336"/>
      <c r="F1" s="336"/>
      <c r="G1" s="1"/>
    </row>
    <row r="2" spans="1:15" x14ac:dyDescent="0.25">
      <c r="D2" s="336" t="s">
        <v>6</v>
      </c>
      <c r="E2" s="336"/>
      <c r="F2" s="336"/>
    </row>
    <row r="3" spans="1:15" x14ac:dyDescent="0.25">
      <c r="D3" s="336" t="s">
        <v>5</v>
      </c>
      <c r="E3" s="336"/>
      <c r="F3" s="336"/>
    </row>
    <row r="4" spans="1:15" x14ac:dyDescent="0.25">
      <c r="D4" s="336" t="s">
        <v>77</v>
      </c>
      <c r="E4" s="336"/>
      <c r="F4" s="336"/>
    </row>
    <row r="5" spans="1:15" x14ac:dyDescent="0.25">
      <c r="D5" s="336" t="s">
        <v>809</v>
      </c>
      <c r="E5" s="336"/>
      <c r="F5" s="336"/>
    </row>
    <row r="6" spans="1:15" x14ac:dyDescent="0.25">
      <c r="D6" s="336" t="s">
        <v>810</v>
      </c>
      <c r="E6" s="336"/>
      <c r="F6" s="336"/>
    </row>
    <row r="7" spans="1:15" x14ac:dyDescent="0.25">
      <c r="D7" s="4" t="s">
        <v>832</v>
      </c>
      <c r="E7" s="4"/>
      <c r="F7" s="4"/>
    </row>
    <row r="8" spans="1:15" x14ac:dyDescent="0.25">
      <c r="D8" s="513" t="s">
        <v>859</v>
      </c>
      <c r="E8" s="336"/>
      <c r="F8" s="336"/>
    </row>
    <row r="9" spans="1:15" ht="18.75" x14ac:dyDescent="0.25">
      <c r="A9" s="661" t="s">
        <v>433</v>
      </c>
      <c r="B9" s="661"/>
      <c r="C9" s="661"/>
      <c r="D9" s="661"/>
      <c r="E9" s="661"/>
      <c r="F9" s="661"/>
      <c r="G9" s="661"/>
      <c r="H9" s="661"/>
      <c r="I9" s="661"/>
      <c r="J9" s="570"/>
      <c r="K9" s="570"/>
    </row>
    <row r="10" spans="1:15" ht="18.75" x14ac:dyDescent="0.25">
      <c r="A10" s="661" t="s">
        <v>59</v>
      </c>
      <c r="B10" s="661"/>
      <c r="C10" s="661"/>
      <c r="D10" s="661"/>
      <c r="E10" s="661"/>
      <c r="F10" s="661"/>
      <c r="G10" s="661"/>
      <c r="H10" s="661"/>
      <c r="I10" s="661"/>
      <c r="J10" s="570"/>
      <c r="K10" s="570"/>
    </row>
    <row r="11" spans="1:15" ht="18.75" x14ac:dyDescent="0.25">
      <c r="A11" s="661" t="s">
        <v>812</v>
      </c>
      <c r="B11" s="661"/>
      <c r="C11" s="661"/>
      <c r="D11" s="661"/>
      <c r="E11" s="661"/>
      <c r="F11" s="661"/>
      <c r="G11" s="661"/>
      <c r="H11" s="661"/>
      <c r="I11" s="661"/>
      <c r="J11" s="570"/>
      <c r="K11" s="570"/>
    </row>
    <row r="12" spans="1:15" ht="15.75" x14ac:dyDescent="0.25">
      <c r="C12" s="332"/>
      <c r="K12" s="568" t="s">
        <v>448</v>
      </c>
    </row>
    <row r="13" spans="1:15" ht="39" customHeight="1" x14ac:dyDescent="0.25">
      <c r="A13" s="50" t="s">
        <v>0</v>
      </c>
      <c r="B13" s="50" t="s">
        <v>46</v>
      </c>
      <c r="C13" s="50" t="s">
        <v>1</v>
      </c>
      <c r="D13" s="50" t="s">
        <v>2</v>
      </c>
      <c r="E13" s="658" t="s">
        <v>3</v>
      </c>
      <c r="F13" s="659"/>
      <c r="G13" s="660"/>
      <c r="H13" s="50" t="s">
        <v>4</v>
      </c>
      <c r="I13" s="10" t="s">
        <v>681</v>
      </c>
      <c r="J13" s="10" t="s">
        <v>763</v>
      </c>
      <c r="K13" s="10" t="s">
        <v>805</v>
      </c>
      <c r="L13" s="541"/>
    </row>
    <row r="14" spans="1:15" ht="15.75" x14ac:dyDescent="0.25">
      <c r="A14" s="81" t="s">
        <v>7</v>
      </c>
      <c r="B14" s="81"/>
      <c r="C14" s="38"/>
      <c r="D14" s="38"/>
      <c r="E14" s="202"/>
      <c r="F14" s="203"/>
      <c r="G14" s="204"/>
      <c r="H14" s="38"/>
      <c r="I14" s="363">
        <f>SUM(I15+I420+I469)</f>
        <v>504239343</v>
      </c>
      <c r="J14" s="363">
        <f>SUM(J15+J420+J469+J710)</f>
        <v>522183589</v>
      </c>
      <c r="K14" s="363">
        <f>SUM(K15+K420+K469+K710)</f>
        <v>464871108</v>
      </c>
      <c r="L14" s="409"/>
      <c r="M14" s="409"/>
      <c r="N14" s="409"/>
      <c r="O14" s="409"/>
    </row>
    <row r="15" spans="1:15" ht="15.75" x14ac:dyDescent="0.25">
      <c r="A15" s="496" t="s">
        <v>47</v>
      </c>
      <c r="B15" s="374" t="s">
        <v>48</v>
      </c>
      <c r="C15" s="382"/>
      <c r="D15" s="382"/>
      <c r="E15" s="383"/>
      <c r="F15" s="384"/>
      <c r="G15" s="385"/>
      <c r="H15" s="382"/>
      <c r="I15" s="381">
        <f>SUM(I16+I164+I191+I234+I352+I346+I256+I286+I263+I412)</f>
        <v>140260772</v>
      </c>
      <c r="J15" s="381">
        <f>SUM(J16+J164+J191+J234+J352+J346+J256+J286+J263+J412)</f>
        <v>101089938</v>
      </c>
      <c r="K15" s="381">
        <f>SUM(K16+K164+K191+K234+K352+K346+K256+K286+K263+K412)</f>
        <v>105167929</v>
      </c>
      <c r="L15" s="409"/>
      <c r="M15" s="512"/>
      <c r="O15" s="409"/>
    </row>
    <row r="16" spans="1:15" ht="15.75" x14ac:dyDescent="0.25">
      <c r="A16" s="271" t="s">
        <v>8</v>
      </c>
      <c r="B16" s="288" t="s">
        <v>48</v>
      </c>
      <c r="C16" s="15" t="s">
        <v>9</v>
      </c>
      <c r="D16" s="15"/>
      <c r="E16" s="282"/>
      <c r="F16" s="283"/>
      <c r="G16" s="284"/>
      <c r="H16" s="15"/>
      <c r="I16" s="364">
        <f>SUM(I17+I28+I104+I74+I94+I99+I22+I79)</f>
        <v>34838989</v>
      </c>
      <c r="J16" s="364">
        <f>SUM(J17+J28+J104+J74+J94+J99+J22+J79)</f>
        <v>32078569</v>
      </c>
      <c r="K16" s="364">
        <f>SUM(K17+K28+K104+K74+K94+K99+K22+K79)</f>
        <v>32253735</v>
      </c>
      <c r="L16" s="409"/>
      <c r="M16" s="409"/>
      <c r="N16" s="409"/>
    </row>
    <row r="17" spans="1:11" ht="31.5" x14ac:dyDescent="0.25">
      <c r="A17" s="21" t="s">
        <v>10</v>
      </c>
      <c r="B17" s="26" t="s">
        <v>48</v>
      </c>
      <c r="C17" s="22" t="s">
        <v>9</v>
      </c>
      <c r="D17" s="22" t="s">
        <v>11</v>
      </c>
      <c r="E17" s="259"/>
      <c r="F17" s="260"/>
      <c r="G17" s="261"/>
      <c r="H17" s="22"/>
      <c r="I17" s="365">
        <f>SUM(I18)</f>
        <v>1894296</v>
      </c>
      <c r="J17" s="365">
        <f t="shared" ref="J17:K20" si="0">SUM(J18)</f>
        <v>1706141</v>
      </c>
      <c r="K17" s="365">
        <f t="shared" si="0"/>
        <v>1706141</v>
      </c>
    </row>
    <row r="18" spans="1:11" ht="15.75" x14ac:dyDescent="0.25">
      <c r="A18" s="27" t="s">
        <v>87</v>
      </c>
      <c r="B18" s="30" t="s">
        <v>48</v>
      </c>
      <c r="C18" s="28" t="s">
        <v>9</v>
      </c>
      <c r="D18" s="28" t="s">
        <v>11</v>
      </c>
      <c r="E18" s="211" t="s">
        <v>334</v>
      </c>
      <c r="F18" s="212" t="s">
        <v>332</v>
      </c>
      <c r="G18" s="213" t="s">
        <v>333</v>
      </c>
      <c r="H18" s="28"/>
      <c r="I18" s="366">
        <f>SUM(I19)</f>
        <v>1894296</v>
      </c>
      <c r="J18" s="366">
        <f t="shared" si="0"/>
        <v>1706141</v>
      </c>
      <c r="K18" s="366">
        <f t="shared" si="0"/>
        <v>1706141</v>
      </c>
    </row>
    <row r="19" spans="1:11" ht="15.75" x14ac:dyDescent="0.25">
      <c r="A19" s="83" t="s">
        <v>88</v>
      </c>
      <c r="B19" s="50" t="s">
        <v>48</v>
      </c>
      <c r="C19" s="2" t="s">
        <v>9</v>
      </c>
      <c r="D19" s="2" t="s">
        <v>11</v>
      </c>
      <c r="E19" s="214" t="s">
        <v>158</v>
      </c>
      <c r="F19" s="215" t="s">
        <v>332</v>
      </c>
      <c r="G19" s="216" t="s">
        <v>333</v>
      </c>
      <c r="H19" s="2"/>
      <c r="I19" s="367">
        <f>SUM(I20)</f>
        <v>1894296</v>
      </c>
      <c r="J19" s="367">
        <f t="shared" si="0"/>
        <v>1706141</v>
      </c>
      <c r="K19" s="367">
        <f t="shared" si="0"/>
        <v>1706141</v>
      </c>
    </row>
    <row r="20" spans="1:11" ht="31.5" x14ac:dyDescent="0.25">
      <c r="A20" s="3" t="s">
        <v>66</v>
      </c>
      <c r="B20" s="323" t="s">
        <v>48</v>
      </c>
      <c r="C20" s="2" t="s">
        <v>9</v>
      </c>
      <c r="D20" s="2" t="s">
        <v>11</v>
      </c>
      <c r="E20" s="214" t="s">
        <v>158</v>
      </c>
      <c r="F20" s="215" t="s">
        <v>332</v>
      </c>
      <c r="G20" s="216" t="s">
        <v>337</v>
      </c>
      <c r="H20" s="2"/>
      <c r="I20" s="367">
        <f>SUM(I21)</f>
        <v>1894296</v>
      </c>
      <c r="J20" s="367">
        <f t="shared" si="0"/>
        <v>1706141</v>
      </c>
      <c r="K20" s="367">
        <f t="shared" si="0"/>
        <v>1706141</v>
      </c>
    </row>
    <row r="21" spans="1:11" ht="63" x14ac:dyDescent="0.25">
      <c r="A21" s="84" t="s">
        <v>67</v>
      </c>
      <c r="B21" s="323" t="s">
        <v>48</v>
      </c>
      <c r="C21" s="2" t="s">
        <v>9</v>
      </c>
      <c r="D21" s="2" t="s">
        <v>11</v>
      </c>
      <c r="E21" s="214" t="s">
        <v>158</v>
      </c>
      <c r="F21" s="215" t="s">
        <v>332</v>
      </c>
      <c r="G21" s="216" t="s">
        <v>337</v>
      </c>
      <c r="H21" s="2" t="s">
        <v>12</v>
      </c>
      <c r="I21" s="368">
        <v>1894296</v>
      </c>
      <c r="J21" s="368">
        <v>1706141</v>
      </c>
      <c r="K21" s="368">
        <v>1706141</v>
      </c>
    </row>
    <row r="22" spans="1:11" s="604" customFormat="1" ht="47.25" hidden="1" x14ac:dyDescent="0.25">
      <c r="A22" s="21" t="s">
        <v>13</v>
      </c>
      <c r="B22" s="26" t="s">
        <v>48</v>
      </c>
      <c r="C22" s="22" t="s">
        <v>9</v>
      </c>
      <c r="D22" s="22" t="s">
        <v>14</v>
      </c>
      <c r="E22" s="208"/>
      <c r="F22" s="209"/>
      <c r="G22" s="210"/>
      <c r="H22" s="23"/>
      <c r="I22" s="365">
        <f>SUM(I23)</f>
        <v>0</v>
      </c>
      <c r="J22" s="365">
        <f>SUM(J23)</f>
        <v>0</v>
      </c>
      <c r="K22" s="365">
        <f>SUM(K23)</f>
        <v>0</v>
      </c>
    </row>
    <row r="23" spans="1:11" s="604" customFormat="1" ht="47.25" hidden="1" x14ac:dyDescent="0.25">
      <c r="A23" s="75" t="s">
        <v>89</v>
      </c>
      <c r="B23" s="30" t="s">
        <v>48</v>
      </c>
      <c r="C23" s="28" t="s">
        <v>9</v>
      </c>
      <c r="D23" s="28" t="s">
        <v>14</v>
      </c>
      <c r="E23" s="223" t="s">
        <v>335</v>
      </c>
      <c r="F23" s="224" t="s">
        <v>332</v>
      </c>
      <c r="G23" s="225" t="s">
        <v>333</v>
      </c>
      <c r="H23" s="28"/>
      <c r="I23" s="366">
        <f>SUM(I24)</f>
        <v>0</v>
      </c>
      <c r="J23" s="366">
        <f t="shared" ref="J23:K26" si="1">SUM(J24)</f>
        <v>0</v>
      </c>
      <c r="K23" s="366">
        <f t="shared" si="1"/>
        <v>0</v>
      </c>
    </row>
    <row r="24" spans="1:11" s="604" customFormat="1" ht="63" hidden="1" x14ac:dyDescent="0.25">
      <c r="A24" s="76" t="s">
        <v>90</v>
      </c>
      <c r="B24" s="53" t="s">
        <v>48</v>
      </c>
      <c r="C24" s="2" t="s">
        <v>9</v>
      </c>
      <c r="D24" s="2" t="s">
        <v>14</v>
      </c>
      <c r="E24" s="226" t="s">
        <v>336</v>
      </c>
      <c r="F24" s="227" t="s">
        <v>332</v>
      </c>
      <c r="G24" s="228" t="s">
        <v>333</v>
      </c>
      <c r="H24" s="44"/>
      <c r="I24" s="367">
        <f>SUM(I25)</f>
        <v>0</v>
      </c>
      <c r="J24" s="367">
        <f t="shared" si="1"/>
        <v>0</v>
      </c>
      <c r="K24" s="367">
        <f t="shared" si="1"/>
        <v>0</v>
      </c>
    </row>
    <row r="25" spans="1:11" s="604" customFormat="1" ht="47.25" hidden="1" x14ac:dyDescent="0.25">
      <c r="A25" s="76" t="s">
        <v>339</v>
      </c>
      <c r="B25" s="53" t="s">
        <v>48</v>
      </c>
      <c r="C25" s="2" t="s">
        <v>9</v>
      </c>
      <c r="D25" s="2" t="s">
        <v>14</v>
      </c>
      <c r="E25" s="226" t="s">
        <v>336</v>
      </c>
      <c r="F25" s="227" t="s">
        <v>9</v>
      </c>
      <c r="G25" s="228" t="s">
        <v>333</v>
      </c>
      <c r="H25" s="44"/>
      <c r="I25" s="367">
        <f>SUM(I26)</f>
        <v>0</v>
      </c>
      <c r="J25" s="367">
        <f t="shared" si="1"/>
        <v>0</v>
      </c>
      <c r="K25" s="367">
        <f t="shared" si="1"/>
        <v>0</v>
      </c>
    </row>
    <row r="26" spans="1:11" s="604" customFormat="1" ht="16.5" hidden="1" customHeight="1" x14ac:dyDescent="0.25">
      <c r="A26" s="76" t="s">
        <v>91</v>
      </c>
      <c r="B26" s="53" t="s">
        <v>48</v>
      </c>
      <c r="C26" s="2" t="s">
        <v>9</v>
      </c>
      <c r="D26" s="2" t="s">
        <v>14</v>
      </c>
      <c r="E26" s="226" t="s">
        <v>336</v>
      </c>
      <c r="F26" s="227" t="s">
        <v>9</v>
      </c>
      <c r="G26" s="228" t="s">
        <v>338</v>
      </c>
      <c r="H26" s="44"/>
      <c r="I26" s="367">
        <f>SUM(I27)</f>
        <v>0</v>
      </c>
      <c r="J26" s="367">
        <f t="shared" si="1"/>
        <v>0</v>
      </c>
      <c r="K26" s="367">
        <f t="shared" si="1"/>
        <v>0</v>
      </c>
    </row>
    <row r="27" spans="1:11" s="604" customFormat="1" ht="30.75" hidden="1" customHeight="1" x14ac:dyDescent="0.25">
      <c r="A27" s="499" t="s">
        <v>463</v>
      </c>
      <c r="B27" s="272" t="s">
        <v>48</v>
      </c>
      <c r="C27" s="2" t="s">
        <v>9</v>
      </c>
      <c r="D27" s="2" t="s">
        <v>14</v>
      </c>
      <c r="E27" s="226" t="s">
        <v>336</v>
      </c>
      <c r="F27" s="227" t="s">
        <v>9</v>
      </c>
      <c r="G27" s="228" t="s">
        <v>338</v>
      </c>
      <c r="H27" s="2" t="s">
        <v>15</v>
      </c>
      <c r="I27" s="369"/>
      <c r="J27" s="369"/>
      <c r="K27" s="369"/>
    </row>
    <row r="28" spans="1:11" ht="47.25" x14ac:dyDescent="0.25">
      <c r="A28" s="97" t="s">
        <v>790</v>
      </c>
      <c r="B28" s="26" t="s">
        <v>48</v>
      </c>
      <c r="C28" s="22" t="s">
        <v>9</v>
      </c>
      <c r="D28" s="22" t="s">
        <v>18</v>
      </c>
      <c r="E28" s="259"/>
      <c r="F28" s="260"/>
      <c r="G28" s="261"/>
      <c r="H28" s="22"/>
      <c r="I28" s="365">
        <f>SUM(I29+I46+I51+I57+I64+I69+I38)</f>
        <v>17929637</v>
      </c>
      <c r="J28" s="365">
        <f>SUM(J29+J46+J51+J57+J64+J69+J38)</f>
        <v>16337950</v>
      </c>
      <c r="K28" s="365">
        <f>SUM(K29+K46+K51+K57+K64+K69+K38)</f>
        <v>16337950</v>
      </c>
    </row>
    <row r="29" spans="1:11" ht="47.25" x14ac:dyDescent="0.25">
      <c r="A29" s="75" t="s">
        <v>94</v>
      </c>
      <c r="B29" s="30" t="s">
        <v>48</v>
      </c>
      <c r="C29" s="28" t="s">
        <v>9</v>
      </c>
      <c r="D29" s="28" t="s">
        <v>18</v>
      </c>
      <c r="E29" s="217" t="s">
        <v>157</v>
      </c>
      <c r="F29" s="218" t="s">
        <v>332</v>
      </c>
      <c r="G29" s="219" t="s">
        <v>333</v>
      </c>
      <c r="H29" s="28"/>
      <c r="I29" s="366">
        <f>SUM(I30+I34)</f>
        <v>20000</v>
      </c>
      <c r="J29" s="366">
        <f>SUM(J30+J34)</f>
        <v>20000</v>
      </c>
      <c r="K29" s="366">
        <f>SUM(K30+K34)</f>
        <v>20000</v>
      </c>
    </row>
    <row r="30" spans="1:11" s="37" customFormat="1" ht="63" x14ac:dyDescent="0.25">
      <c r="A30" s="61" t="s">
        <v>138</v>
      </c>
      <c r="B30" s="605" t="s">
        <v>48</v>
      </c>
      <c r="C30" s="35" t="s">
        <v>9</v>
      </c>
      <c r="D30" s="35" t="s">
        <v>18</v>
      </c>
      <c r="E30" s="253" t="s">
        <v>159</v>
      </c>
      <c r="F30" s="254" t="s">
        <v>332</v>
      </c>
      <c r="G30" s="255" t="s">
        <v>333</v>
      </c>
      <c r="H30" s="36"/>
      <c r="I30" s="370">
        <f>SUM(I31)</f>
        <v>5000</v>
      </c>
      <c r="J30" s="370">
        <f t="shared" ref="J30:K32" si="2">SUM(J31)</f>
        <v>5000</v>
      </c>
      <c r="K30" s="370">
        <f t="shared" si="2"/>
        <v>5000</v>
      </c>
    </row>
    <row r="31" spans="1:11" s="37" customFormat="1" ht="47.25" x14ac:dyDescent="0.25">
      <c r="A31" s="3" t="s">
        <v>416</v>
      </c>
      <c r="B31" s="605" t="s">
        <v>48</v>
      </c>
      <c r="C31" s="35" t="s">
        <v>9</v>
      </c>
      <c r="D31" s="35" t="s">
        <v>18</v>
      </c>
      <c r="E31" s="253" t="s">
        <v>159</v>
      </c>
      <c r="F31" s="254" t="s">
        <v>9</v>
      </c>
      <c r="G31" s="255" t="s">
        <v>333</v>
      </c>
      <c r="H31" s="36"/>
      <c r="I31" s="370">
        <f>SUM(I32)</f>
        <v>5000</v>
      </c>
      <c r="J31" s="370">
        <f t="shared" si="2"/>
        <v>5000</v>
      </c>
      <c r="K31" s="370">
        <f t="shared" si="2"/>
        <v>5000</v>
      </c>
    </row>
    <row r="32" spans="1:11" s="37" customFormat="1" ht="31.5" x14ac:dyDescent="0.25">
      <c r="A32" s="511" t="s">
        <v>424</v>
      </c>
      <c r="B32" s="275" t="s">
        <v>48</v>
      </c>
      <c r="C32" s="35" t="s">
        <v>9</v>
      </c>
      <c r="D32" s="35" t="s">
        <v>18</v>
      </c>
      <c r="E32" s="253" t="s">
        <v>159</v>
      </c>
      <c r="F32" s="254" t="s">
        <v>9</v>
      </c>
      <c r="G32" s="255" t="s">
        <v>423</v>
      </c>
      <c r="H32" s="36"/>
      <c r="I32" s="370">
        <f>SUM(I33)</f>
        <v>5000</v>
      </c>
      <c r="J32" s="370">
        <f t="shared" si="2"/>
        <v>5000</v>
      </c>
      <c r="K32" s="370">
        <f t="shared" si="2"/>
        <v>5000</v>
      </c>
    </row>
    <row r="33" spans="1:11" s="37" customFormat="1" ht="31.5" x14ac:dyDescent="0.25">
      <c r="A33" s="503" t="s">
        <v>463</v>
      </c>
      <c r="B33" s="275" t="s">
        <v>48</v>
      </c>
      <c r="C33" s="35" t="s">
        <v>9</v>
      </c>
      <c r="D33" s="35" t="s">
        <v>18</v>
      </c>
      <c r="E33" s="253" t="s">
        <v>159</v>
      </c>
      <c r="F33" s="254" t="s">
        <v>9</v>
      </c>
      <c r="G33" s="255" t="s">
        <v>423</v>
      </c>
      <c r="H33" s="36" t="s">
        <v>15</v>
      </c>
      <c r="I33" s="371">
        <v>5000</v>
      </c>
      <c r="J33" s="371">
        <v>5000</v>
      </c>
      <c r="K33" s="371">
        <v>5000</v>
      </c>
    </row>
    <row r="34" spans="1:11" ht="80.25" customHeight="1" x14ac:dyDescent="0.25">
      <c r="A34" s="76" t="s">
        <v>95</v>
      </c>
      <c r="B34" s="53" t="s">
        <v>48</v>
      </c>
      <c r="C34" s="2" t="s">
        <v>9</v>
      </c>
      <c r="D34" s="2" t="s">
        <v>18</v>
      </c>
      <c r="E34" s="229" t="s">
        <v>187</v>
      </c>
      <c r="F34" s="230" t="s">
        <v>332</v>
      </c>
      <c r="G34" s="231" t="s">
        <v>333</v>
      </c>
      <c r="H34" s="2"/>
      <c r="I34" s="367">
        <f t="shared" ref="I34:K36" si="3">SUM(I35)</f>
        <v>15000</v>
      </c>
      <c r="J34" s="367">
        <f t="shared" si="3"/>
        <v>15000</v>
      </c>
      <c r="K34" s="367">
        <f t="shared" si="3"/>
        <v>15000</v>
      </c>
    </row>
    <row r="35" spans="1:11" ht="47.25" x14ac:dyDescent="0.25">
      <c r="A35" s="76" t="s">
        <v>340</v>
      </c>
      <c r="B35" s="53" t="s">
        <v>48</v>
      </c>
      <c r="C35" s="2" t="s">
        <v>9</v>
      </c>
      <c r="D35" s="2" t="s">
        <v>18</v>
      </c>
      <c r="E35" s="229" t="s">
        <v>187</v>
      </c>
      <c r="F35" s="230" t="s">
        <v>9</v>
      </c>
      <c r="G35" s="231" t="s">
        <v>333</v>
      </c>
      <c r="H35" s="2"/>
      <c r="I35" s="367">
        <f t="shared" si="3"/>
        <v>15000</v>
      </c>
      <c r="J35" s="367">
        <f t="shared" si="3"/>
        <v>15000</v>
      </c>
      <c r="K35" s="367">
        <f t="shared" si="3"/>
        <v>15000</v>
      </c>
    </row>
    <row r="36" spans="1:11" ht="31.5" x14ac:dyDescent="0.25">
      <c r="A36" s="497" t="s">
        <v>86</v>
      </c>
      <c r="B36" s="289" t="s">
        <v>48</v>
      </c>
      <c r="C36" s="2" t="s">
        <v>9</v>
      </c>
      <c r="D36" s="2" t="s">
        <v>18</v>
      </c>
      <c r="E36" s="229" t="s">
        <v>187</v>
      </c>
      <c r="F36" s="230" t="s">
        <v>9</v>
      </c>
      <c r="G36" s="231" t="s">
        <v>342</v>
      </c>
      <c r="H36" s="2"/>
      <c r="I36" s="367">
        <f t="shared" si="3"/>
        <v>15000</v>
      </c>
      <c r="J36" s="367">
        <f t="shared" si="3"/>
        <v>15000</v>
      </c>
      <c r="K36" s="367">
        <f t="shared" si="3"/>
        <v>15000</v>
      </c>
    </row>
    <row r="37" spans="1:11" ht="32.25" customHeight="1" x14ac:dyDescent="0.25">
      <c r="A37" s="498" t="s">
        <v>463</v>
      </c>
      <c r="B37" s="6" t="s">
        <v>48</v>
      </c>
      <c r="C37" s="2" t="s">
        <v>9</v>
      </c>
      <c r="D37" s="2" t="s">
        <v>18</v>
      </c>
      <c r="E37" s="229" t="s">
        <v>187</v>
      </c>
      <c r="F37" s="230" t="s">
        <v>9</v>
      </c>
      <c r="G37" s="231" t="s">
        <v>342</v>
      </c>
      <c r="H37" s="2" t="s">
        <v>15</v>
      </c>
      <c r="I37" s="368">
        <v>15000</v>
      </c>
      <c r="J37" s="368">
        <v>15000</v>
      </c>
      <c r="K37" s="368">
        <v>15000</v>
      </c>
    </row>
    <row r="38" spans="1:11" ht="49.5" customHeight="1" x14ac:dyDescent="0.25">
      <c r="A38" s="27" t="s">
        <v>108</v>
      </c>
      <c r="B38" s="30" t="s">
        <v>48</v>
      </c>
      <c r="C38" s="28" t="s">
        <v>9</v>
      </c>
      <c r="D38" s="28" t="s">
        <v>18</v>
      </c>
      <c r="E38" s="223" t="s">
        <v>357</v>
      </c>
      <c r="F38" s="224" t="s">
        <v>332</v>
      </c>
      <c r="G38" s="225" t="s">
        <v>333</v>
      </c>
      <c r="H38" s="28"/>
      <c r="I38" s="366">
        <f t="shared" ref="I38:K39" si="4">SUM(I39)</f>
        <v>54020</v>
      </c>
      <c r="J38" s="366">
        <f t="shared" si="4"/>
        <v>54020</v>
      </c>
      <c r="K38" s="366">
        <f t="shared" si="4"/>
        <v>54020</v>
      </c>
    </row>
    <row r="39" spans="1:11" ht="82.5" customHeight="1" x14ac:dyDescent="0.25">
      <c r="A39" s="54" t="s">
        <v>109</v>
      </c>
      <c r="B39" s="53" t="s">
        <v>48</v>
      </c>
      <c r="C39" s="2" t="s">
        <v>9</v>
      </c>
      <c r="D39" s="2" t="s">
        <v>18</v>
      </c>
      <c r="E39" s="226" t="s">
        <v>434</v>
      </c>
      <c r="F39" s="227" t="s">
        <v>332</v>
      </c>
      <c r="G39" s="228" t="s">
        <v>333</v>
      </c>
      <c r="H39" s="44"/>
      <c r="I39" s="367">
        <f t="shared" si="4"/>
        <v>54020</v>
      </c>
      <c r="J39" s="367">
        <f t="shared" si="4"/>
        <v>54020</v>
      </c>
      <c r="K39" s="367">
        <f t="shared" si="4"/>
        <v>54020</v>
      </c>
    </row>
    <row r="40" spans="1:11" ht="48" customHeight="1" x14ac:dyDescent="0.25">
      <c r="A40" s="76" t="s">
        <v>358</v>
      </c>
      <c r="B40" s="53" t="s">
        <v>48</v>
      </c>
      <c r="C40" s="2" t="s">
        <v>9</v>
      </c>
      <c r="D40" s="2" t="s">
        <v>18</v>
      </c>
      <c r="E40" s="226" t="s">
        <v>434</v>
      </c>
      <c r="F40" s="227" t="s">
        <v>9</v>
      </c>
      <c r="G40" s="228" t="s">
        <v>333</v>
      </c>
      <c r="H40" s="44"/>
      <c r="I40" s="367">
        <f>SUM(I41+I43)</f>
        <v>54020</v>
      </c>
      <c r="J40" s="367">
        <f>SUM(J41+J43)</f>
        <v>54020</v>
      </c>
      <c r="K40" s="367">
        <f>SUM(K41+K43)</f>
        <v>54020</v>
      </c>
    </row>
    <row r="41" spans="1:11" ht="18.75" hidden="1" customHeight="1" x14ac:dyDescent="0.25">
      <c r="A41" s="76" t="s">
        <v>494</v>
      </c>
      <c r="B41" s="53" t="s">
        <v>48</v>
      </c>
      <c r="C41" s="2" t="s">
        <v>9</v>
      </c>
      <c r="D41" s="2" t="s">
        <v>18</v>
      </c>
      <c r="E41" s="226" t="s">
        <v>169</v>
      </c>
      <c r="F41" s="227" t="s">
        <v>9</v>
      </c>
      <c r="G41" s="228" t="s">
        <v>495</v>
      </c>
      <c r="H41" s="44"/>
      <c r="I41" s="367">
        <f>SUM(I42)</f>
        <v>0</v>
      </c>
      <c r="J41" s="367">
        <f>SUM(J42)</f>
        <v>0</v>
      </c>
      <c r="K41" s="367">
        <f>SUM(K42)</f>
        <v>0</v>
      </c>
    </row>
    <row r="42" spans="1:11" ht="34.5" hidden="1" customHeight="1" x14ac:dyDescent="0.25">
      <c r="A42" s="499" t="s">
        <v>463</v>
      </c>
      <c r="B42" s="53" t="s">
        <v>48</v>
      </c>
      <c r="C42" s="2" t="s">
        <v>9</v>
      </c>
      <c r="D42" s="2" t="s">
        <v>18</v>
      </c>
      <c r="E42" s="226" t="s">
        <v>169</v>
      </c>
      <c r="F42" s="227" t="s">
        <v>9</v>
      </c>
      <c r="G42" s="228" t="s">
        <v>495</v>
      </c>
      <c r="H42" s="44" t="s">
        <v>15</v>
      </c>
      <c r="I42" s="369"/>
      <c r="J42" s="369"/>
      <c r="K42" s="369"/>
    </row>
    <row r="43" spans="1:11" ht="16.5" customHeight="1" x14ac:dyDescent="0.25">
      <c r="A43" s="76" t="s">
        <v>436</v>
      </c>
      <c r="B43" s="53" t="s">
        <v>48</v>
      </c>
      <c r="C43" s="2" t="s">
        <v>9</v>
      </c>
      <c r="D43" s="2" t="s">
        <v>18</v>
      </c>
      <c r="E43" s="226" t="s">
        <v>169</v>
      </c>
      <c r="F43" s="227" t="s">
        <v>9</v>
      </c>
      <c r="G43" s="228" t="s">
        <v>435</v>
      </c>
      <c r="H43" s="44"/>
      <c r="I43" s="367">
        <f>SUM(I44:I45)</f>
        <v>54020</v>
      </c>
      <c r="J43" s="367">
        <f>SUM(J44:J45)</f>
        <v>54020</v>
      </c>
      <c r="K43" s="367">
        <f>SUM(K44:K45)</f>
        <v>54020</v>
      </c>
    </row>
    <row r="44" spans="1:11" ht="32.25" customHeight="1" x14ac:dyDescent="0.25">
      <c r="A44" s="499" t="s">
        <v>463</v>
      </c>
      <c r="B44" s="53" t="s">
        <v>48</v>
      </c>
      <c r="C44" s="2" t="s">
        <v>9</v>
      </c>
      <c r="D44" s="2" t="s">
        <v>18</v>
      </c>
      <c r="E44" s="226" t="s">
        <v>169</v>
      </c>
      <c r="F44" s="227" t="s">
        <v>9</v>
      </c>
      <c r="G44" s="228" t="s">
        <v>435</v>
      </c>
      <c r="H44" s="2" t="s">
        <v>15</v>
      </c>
      <c r="I44" s="369">
        <v>54020</v>
      </c>
      <c r="J44" s="369">
        <v>54020</v>
      </c>
      <c r="K44" s="369">
        <v>54020</v>
      </c>
    </row>
    <row r="45" spans="1:11" s="420" customFormat="1" ht="17.25" hidden="1" customHeight="1" x14ac:dyDescent="0.25">
      <c r="A45" s="3" t="s">
        <v>17</v>
      </c>
      <c r="B45" s="53" t="s">
        <v>48</v>
      </c>
      <c r="C45" s="2" t="s">
        <v>9</v>
      </c>
      <c r="D45" s="2" t="s">
        <v>18</v>
      </c>
      <c r="E45" s="226" t="s">
        <v>169</v>
      </c>
      <c r="F45" s="227" t="s">
        <v>9</v>
      </c>
      <c r="G45" s="228" t="s">
        <v>435</v>
      </c>
      <c r="H45" s="2" t="s">
        <v>16</v>
      </c>
      <c r="I45" s="369"/>
      <c r="J45" s="369"/>
      <c r="K45" s="369"/>
    </row>
    <row r="46" spans="1:11" ht="47.25" x14ac:dyDescent="0.25">
      <c r="A46" s="75" t="s">
        <v>89</v>
      </c>
      <c r="B46" s="30" t="s">
        <v>48</v>
      </c>
      <c r="C46" s="28" t="s">
        <v>9</v>
      </c>
      <c r="D46" s="28" t="s">
        <v>18</v>
      </c>
      <c r="E46" s="223" t="s">
        <v>335</v>
      </c>
      <c r="F46" s="224" t="s">
        <v>332</v>
      </c>
      <c r="G46" s="225" t="s">
        <v>333</v>
      </c>
      <c r="H46" s="28"/>
      <c r="I46" s="366">
        <f>SUM(I47)</f>
        <v>753059</v>
      </c>
      <c r="J46" s="366">
        <f t="shared" ref="J46:K49" si="5">SUM(J47)</f>
        <v>698638</v>
      </c>
      <c r="K46" s="366">
        <f t="shared" si="5"/>
        <v>698638</v>
      </c>
    </row>
    <row r="47" spans="1:11" ht="63" x14ac:dyDescent="0.25">
      <c r="A47" s="76" t="s">
        <v>100</v>
      </c>
      <c r="B47" s="53" t="s">
        <v>48</v>
      </c>
      <c r="C47" s="2" t="s">
        <v>9</v>
      </c>
      <c r="D47" s="2" t="s">
        <v>18</v>
      </c>
      <c r="E47" s="226" t="s">
        <v>336</v>
      </c>
      <c r="F47" s="227" t="s">
        <v>332</v>
      </c>
      <c r="G47" s="228" t="s">
        <v>333</v>
      </c>
      <c r="H47" s="44"/>
      <c r="I47" s="367">
        <f>SUM(I48)</f>
        <v>753059</v>
      </c>
      <c r="J47" s="367">
        <f t="shared" si="5"/>
        <v>698638</v>
      </c>
      <c r="K47" s="367">
        <f t="shared" si="5"/>
        <v>698638</v>
      </c>
    </row>
    <row r="48" spans="1:11" ht="47.25" x14ac:dyDescent="0.25">
      <c r="A48" s="76" t="s">
        <v>339</v>
      </c>
      <c r="B48" s="53" t="s">
        <v>48</v>
      </c>
      <c r="C48" s="2" t="s">
        <v>9</v>
      </c>
      <c r="D48" s="2" t="s">
        <v>18</v>
      </c>
      <c r="E48" s="226" t="s">
        <v>336</v>
      </c>
      <c r="F48" s="227" t="s">
        <v>9</v>
      </c>
      <c r="G48" s="228" t="s">
        <v>333</v>
      </c>
      <c r="H48" s="44"/>
      <c r="I48" s="367">
        <f>SUM(I49)</f>
        <v>753059</v>
      </c>
      <c r="J48" s="367">
        <f t="shared" si="5"/>
        <v>698638</v>
      </c>
      <c r="K48" s="367">
        <f t="shared" si="5"/>
        <v>698638</v>
      </c>
    </row>
    <row r="49" spans="1:11" ht="17.25" customHeight="1" x14ac:dyDescent="0.25">
      <c r="A49" s="76" t="s">
        <v>91</v>
      </c>
      <c r="B49" s="53" t="s">
        <v>48</v>
      </c>
      <c r="C49" s="2" t="s">
        <v>9</v>
      </c>
      <c r="D49" s="2" t="s">
        <v>18</v>
      </c>
      <c r="E49" s="226" t="s">
        <v>336</v>
      </c>
      <c r="F49" s="227" t="s">
        <v>9</v>
      </c>
      <c r="G49" s="228" t="s">
        <v>338</v>
      </c>
      <c r="H49" s="44"/>
      <c r="I49" s="367">
        <f>SUM(I50)</f>
        <v>753059</v>
      </c>
      <c r="J49" s="367">
        <f t="shared" si="5"/>
        <v>698638</v>
      </c>
      <c r="K49" s="367">
        <f t="shared" si="5"/>
        <v>698638</v>
      </c>
    </row>
    <row r="50" spans="1:11" ht="31.5" customHeight="1" x14ac:dyDescent="0.25">
      <c r="A50" s="499" t="s">
        <v>463</v>
      </c>
      <c r="B50" s="272" t="s">
        <v>48</v>
      </c>
      <c r="C50" s="2" t="s">
        <v>9</v>
      </c>
      <c r="D50" s="2" t="s">
        <v>18</v>
      </c>
      <c r="E50" s="226" t="s">
        <v>336</v>
      </c>
      <c r="F50" s="227" t="s">
        <v>9</v>
      </c>
      <c r="G50" s="228" t="s">
        <v>338</v>
      </c>
      <c r="H50" s="2" t="s">
        <v>15</v>
      </c>
      <c r="I50" s="424">
        <v>753059</v>
      </c>
      <c r="J50" s="424">
        <v>698638</v>
      </c>
      <c r="K50" s="424">
        <v>698638</v>
      </c>
    </row>
    <row r="51" spans="1:11" ht="31.5" x14ac:dyDescent="0.25">
      <c r="A51" s="75" t="s">
        <v>101</v>
      </c>
      <c r="B51" s="30" t="s">
        <v>48</v>
      </c>
      <c r="C51" s="28" t="s">
        <v>9</v>
      </c>
      <c r="D51" s="28" t="s">
        <v>18</v>
      </c>
      <c r="E51" s="211" t="s">
        <v>344</v>
      </c>
      <c r="F51" s="212" t="s">
        <v>332</v>
      </c>
      <c r="G51" s="213" t="s">
        <v>333</v>
      </c>
      <c r="H51" s="28"/>
      <c r="I51" s="366">
        <f>SUM(I52)</f>
        <v>214057</v>
      </c>
      <c r="J51" s="366">
        <f t="shared" ref="J51:K53" si="6">SUM(J52)</f>
        <v>214057</v>
      </c>
      <c r="K51" s="366">
        <f t="shared" si="6"/>
        <v>214057</v>
      </c>
    </row>
    <row r="52" spans="1:11" ht="63" x14ac:dyDescent="0.25">
      <c r="A52" s="76" t="s">
        <v>464</v>
      </c>
      <c r="B52" s="53" t="s">
        <v>48</v>
      </c>
      <c r="C52" s="2" t="s">
        <v>9</v>
      </c>
      <c r="D52" s="2" t="s">
        <v>18</v>
      </c>
      <c r="E52" s="214" t="s">
        <v>161</v>
      </c>
      <c r="F52" s="215" t="s">
        <v>332</v>
      </c>
      <c r="G52" s="216" t="s">
        <v>333</v>
      </c>
      <c r="H52" s="2"/>
      <c r="I52" s="367">
        <f>SUM(I53)</f>
        <v>214057</v>
      </c>
      <c r="J52" s="367">
        <f t="shared" si="6"/>
        <v>214057</v>
      </c>
      <c r="K52" s="367">
        <f t="shared" si="6"/>
        <v>214057</v>
      </c>
    </row>
    <row r="53" spans="1:11" ht="47.25" x14ac:dyDescent="0.25">
      <c r="A53" s="76" t="s">
        <v>343</v>
      </c>
      <c r="B53" s="53" t="s">
        <v>48</v>
      </c>
      <c r="C53" s="2" t="s">
        <v>9</v>
      </c>
      <c r="D53" s="2" t="s">
        <v>18</v>
      </c>
      <c r="E53" s="214" t="s">
        <v>161</v>
      </c>
      <c r="F53" s="215" t="s">
        <v>9</v>
      </c>
      <c r="G53" s="216" t="s">
        <v>333</v>
      </c>
      <c r="H53" s="2"/>
      <c r="I53" s="367">
        <f>SUM(I54)</f>
        <v>214057</v>
      </c>
      <c r="J53" s="367">
        <f t="shared" si="6"/>
        <v>214057</v>
      </c>
      <c r="K53" s="367">
        <f t="shared" si="6"/>
        <v>214057</v>
      </c>
    </row>
    <row r="54" spans="1:11" ht="32.25" customHeight="1" x14ac:dyDescent="0.25">
      <c r="A54" s="76" t="s">
        <v>71</v>
      </c>
      <c r="B54" s="290" t="s">
        <v>48</v>
      </c>
      <c r="C54" s="2" t="s">
        <v>9</v>
      </c>
      <c r="D54" s="2" t="s">
        <v>18</v>
      </c>
      <c r="E54" s="214" t="s">
        <v>161</v>
      </c>
      <c r="F54" s="215" t="s">
        <v>9</v>
      </c>
      <c r="G54" s="216" t="s">
        <v>345</v>
      </c>
      <c r="H54" s="2"/>
      <c r="I54" s="367">
        <f>SUM(I55:I56)</f>
        <v>214057</v>
      </c>
      <c r="J54" s="367">
        <f>SUM(J55:J56)</f>
        <v>214057</v>
      </c>
      <c r="K54" s="367">
        <f>SUM(K55:K56)</f>
        <v>214057</v>
      </c>
    </row>
    <row r="55" spans="1:11" ht="63" x14ac:dyDescent="0.25">
      <c r="A55" s="84" t="s">
        <v>67</v>
      </c>
      <c r="B55" s="323" t="s">
        <v>48</v>
      </c>
      <c r="C55" s="2" t="s">
        <v>9</v>
      </c>
      <c r="D55" s="2" t="s">
        <v>18</v>
      </c>
      <c r="E55" s="214" t="s">
        <v>161</v>
      </c>
      <c r="F55" s="215" t="s">
        <v>9</v>
      </c>
      <c r="G55" s="216" t="s">
        <v>345</v>
      </c>
      <c r="H55" s="2" t="s">
        <v>12</v>
      </c>
      <c r="I55" s="369">
        <v>214057</v>
      </c>
      <c r="J55" s="369">
        <v>214057</v>
      </c>
      <c r="K55" s="369">
        <v>214057</v>
      </c>
    </row>
    <row r="56" spans="1:11" s="548" customFormat="1" ht="31.5" hidden="1" x14ac:dyDescent="0.25">
      <c r="A56" s="499" t="s">
        <v>463</v>
      </c>
      <c r="B56" s="549" t="s">
        <v>48</v>
      </c>
      <c r="C56" s="2" t="s">
        <v>9</v>
      </c>
      <c r="D56" s="2" t="s">
        <v>18</v>
      </c>
      <c r="E56" s="214" t="s">
        <v>161</v>
      </c>
      <c r="F56" s="215" t="s">
        <v>9</v>
      </c>
      <c r="G56" s="216" t="s">
        <v>345</v>
      </c>
      <c r="H56" s="2" t="s">
        <v>15</v>
      </c>
      <c r="I56" s="369"/>
      <c r="J56" s="369"/>
      <c r="K56" s="369"/>
    </row>
    <row r="57" spans="1:11" ht="47.25" x14ac:dyDescent="0.25">
      <c r="A57" s="93" t="s">
        <v>96</v>
      </c>
      <c r="B57" s="32" t="s">
        <v>48</v>
      </c>
      <c r="C57" s="28" t="s">
        <v>9</v>
      </c>
      <c r="D57" s="28" t="s">
        <v>18</v>
      </c>
      <c r="E57" s="211" t="s">
        <v>347</v>
      </c>
      <c r="F57" s="212" t="s">
        <v>332</v>
      </c>
      <c r="G57" s="213" t="s">
        <v>333</v>
      </c>
      <c r="H57" s="28"/>
      <c r="I57" s="366">
        <f t="shared" ref="I57:K58" si="7">SUM(I58)</f>
        <v>946626</v>
      </c>
      <c r="J57" s="366">
        <f t="shared" si="7"/>
        <v>946626</v>
      </c>
      <c r="K57" s="366">
        <f t="shared" si="7"/>
        <v>946626</v>
      </c>
    </row>
    <row r="58" spans="1:11" ht="63" x14ac:dyDescent="0.25">
      <c r="A58" s="500" t="s">
        <v>97</v>
      </c>
      <c r="B58" s="272" t="s">
        <v>48</v>
      </c>
      <c r="C58" s="2" t="s">
        <v>9</v>
      </c>
      <c r="D58" s="2" t="s">
        <v>18</v>
      </c>
      <c r="E58" s="214" t="s">
        <v>162</v>
      </c>
      <c r="F58" s="215" t="s">
        <v>332</v>
      </c>
      <c r="G58" s="216" t="s">
        <v>333</v>
      </c>
      <c r="H58" s="2"/>
      <c r="I58" s="367">
        <f t="shared" si="7"/>
        <v>946626</v>
      </c>
      <c r="J58" s="367">
        <f t="shared" si="7"/>
        <v>946626</v>
      </c>
      <c r="K58" s="367">
        <f t="shared" si="7"/>
        <v>946626</v>
      </c>
    </row>
    <row r="59" spans="1:11" ht="63" x14ac:dyDescent="0.25">
      <c r="A59" s="501" t="s">
        <v>346</v>
      </c>
      <c r="B59" s="6" t="s">
        <v>48</v>
      </c>
      <c r="C59" s="2" t="s">
        <v>9</v>
      </c>
      <c r="D59" s="2" t="s">
        <v>18</v>
      </c>
      <c r="E59" s="214" t="s">
        <v>162</v>
      </c>
      <c r="F59" s="215" t="s">
        <v>9</v>
      </c>
      <c r="G59" s="216" t="s">
        <v>333</v>
      </c>
      <c r="H59" s="2"/>
      <c r="I59" s="367">
        <f>SUM(I60+I62)</f>
        <v>946626</v>
      </c>
      <c r="J59" s="367">
        <f>SUM(J60+J62)</f>
        <v>946626</v>
      </c>
      <c r="K59" s="367">
        <f>SUM(K60+K62)</f>
        <v>946626</v>
      </c>
    </row>
    <row r="60" spans="1:11" ht="47.25" x14ac:dyDescent="0.25">
      <c r="A60" s="84" t="s">
        <v>496</v>
      </c>
      <c r="B60" s="323" t="s">
        <v>48</v>
      </c>
      <c r="C60" s="2" t="s">
        <v>9</v>
      </c>
      <c r="D60" s="2" t="s">
        <v>18</v>
      </c>
      <c r="E60" s="214" t="s">
        <v>162</v>
      </c>
      <c r="F60" s="215" t="s">
        <v>9</v>
      </c>
      <c r="G60" s="216" t="s">
        <v>348</v>
      </c>
      <c r="H60" s="2"/>
      <c r="I60" s="367">
        <f>SUM(I61)</f>
        <v>473313</v>
      </c>
      <c r="J60" s="367">
        <f>SUM(J61)</f>
        <v>473313</v>
      </c>
      <c r="K60" s="367">
        <f>SUM(K61)</f>
        <v>473313</v>
      </c>
    </row>
    <row r="61" spans="1:11" ht="63" x14ac:dyDescent="0.25">
      <c r="A61" s="84" t="s">
        <v>67</v>
      </c>
      <c r="B61" s="323" t="s">
        <v>48</v>
      </c>
      <c r="C61" s="2" t="s">
        <v>9</v>
      </c>
      <c r="D61" s="2" t="s">
        <v>18</v>
      </c>
      <c r="E61" s="214" t="s">
        <v>162</v>
      </c>
      <c r="F61" s="215" t="s">
        <v>9</v>
      </c>
      <c r="G61" s="216" t="s">
        <v>348</v>
      </c>
      <c r="H61" s="2" t="s">
        <v>12</v>
      </c>
      <c r="I61" s="368">
        <v>473313</v>
      </c>
      <c r="J61" s="368">
        <v>473313</v>
      </c>
      <c r="K61" s="368">
        <v>473313</v>
      </c>
    </row>
    <row r="62" spans="1:11" ht="35.25" customHeight="1" x14ac:dyDescent="0.25">
      <c r="A62" s="84" t="s">
        <v>70</v>
      </c>
      <c r="B62" s="323" t="s">
        <v>48</v>
      </c>
      <c r="C62" s="2" t="s">
        <v>9</v>
      </c>
      <c r="D62" s="2" t="s">
        <v>18</v>
      </c>
      <c r="E62" s="214" t="s">
        <v>162</v>
      </c>
      <c r="F62" s="215" t="s">
        <v>9</v>
      </c>
      <c r="G62" s="216" t="s">
        <v>349</v>
      </c>
      <c r="H62" s="2"/>
      <c r="I62" s="367">
        <f>SUM(I63)</f>
        <v>473313</v>
      </c>
      <c r="J62" s="367">
        <f>SUM(J63)</f>
        <v>473313</v>
      </c>
      <c r="K62" s="367">
        <f>SUM(K63)</f>
        <v>473313</v>
      </c>
    </row>
    <row r="63" spans="1:11" ht="63" x14ac:dyDescent="0.25">
      <c r="A63" s="84" t="s">
        <v>67</v>
      </c>
      <c r="B63" s="323" t="s">
        <v>48</v>
      </c>
      <c r="C63" s="2" t="s">
        <v>9</v>
      </c>
      <c r="D63" s="2" t="s">
        <v>18</v>
      </c>
      <c r="E63" s="214" t="s">
        <v>162</v>
      </c>
      <c r="F63" s="215" t="s">
        <v>9</v>
      </c>
      <c r="G63" s="216" t="s">
        <v>349</v>
      </c>
      <c r="H63" s="2" t="s">
        <v>12</v>
      </c>
      <c r="I63" s="368">
        <v>473313</v>
      </c>
      <c r="J63" s="368">
        <v>473313</v>
      </c>
      <c r="K63" s="368">
        <v>473313</v>
      </c>
    </row>
    <row r="64" spans="1:11" ht="47.25" x14ac:dyDescent="0.25">
      <c r="A64" s="75" t="s">
        <v>98</v>
      </c>
      <c r="B64" s="30" t="s">
        <v>48</v>
      </c>
      <c r="C64" s="28" t="s">
        <v>9</v>
      </c>
      <c r="D64" s="28" t="s">
        <v>18</v>
      </c>
      <c r="E64" s="211" t="s">
        <v>163</v>
      </c>
      <c r="F64" s="212" t="s">
        <v>332</v>
      </c>
      <c r="G64" s="213" t="s">
        <v>333</v>
      </c>
      <c r="H64" s="28"/>
      <c r="I64" s="366">
        <f>SUM(I65)</f>
        <v>473313</v>
      </c>
      <c r="J64" s="366">
        <f t="shared" ref="J64:K67" si="8">SUM(J65)</f>
        <v>473313</v>
      </c>
      <c r="K64" s="366">
        <f t="shared" si="8"/>
        <v>473313</v>
      </c>
    </row>
    <row r="65" spans="1:11" ht="47.25" x14ac:dyDescent="0.25">
      <c r="A65" s="76" t="s">
        <v>99</v>
      </c>
      <c r="B65" s="53" t="s">
        <v>48</v>
      </c>
      <c r="C65" s="2" t="s">
        <v>9</v>
      </c>
      <c r="D65" s="2" t="s">
        <v>18</v>
      </c>
      <c r="E65" s="214" t="s">
        <v>164</v>
      </c>
      <c r="F65" s="215" t="s">
        <v>332</v>
      </c>
      <c r="G65" s="216" t="s">
        <v>333</v>
      </c>
      <c r="H65" s="44"/>
      <c r="I65" s="367">
        <f>SUM(I66)</f>
        <v>473313</v>
      </c>
      <c r="J65" s="367">
        <f t="shared" si="8"/>
        <v>473313</v>
      </c>
      <c r="K65" s="367">
        <f t="shared" si="8"/>
        <v>473313</v>
      </c>
    </row>
    <row r="66" spans="1:11" ht="47.25" x14ac:dyDescent="0.25">
      <c r="A66" s="76" t="s">
        <v>350</v>
      </c>
      <c r="B66" s="53" t="s">
        <v>48</v>
      </c>
      <c r="C66" s="2" t="s">
        <v>9</v>
      </c>
      <c r="D66" s="2" t="s">
        <v>18</v>
      </c>
      <c r="E66" s="214" t="s">
        <v>164</v>
      </c>
      <c r="F66" s="215" t="s">
        <v>11</v>
      </c>
      <c r="G66" s="216" t="s">
        <v>333</v>
      </c>
      <c r="H66" s="44"/>
      <c r="I66" s="367">
        <f>SUM(I67)</f>
        <v>473313</v>
      </c>
      <c r="J66" s="367">
        <f t="shared" si="8"/>
        <v>473313</v>
      </c>
      <c r="K66" s="367">
        <f t="shared" si="8"/>
        <v>473313</v>
      </c>
    </row>
    <row r="67" spans="1:11" ht="33.75" customHeight="1" x14ac:dyDescent="0.25">
      <c r="A67" s="3" t="s">
        <v>69</v>
      </c>
      <c r="B67" s="323" t="s">
        <v>48</v>
      </c>
      <c r="C67" s="2" t="s">
        <v>9</v>
      </c>
      <c r="D67" s="2" t="s">
        <v>18</v>
      </c>
      <c r="E67" s="214" t="s">
        <v>164</v>
      </c>
      <c r="F67" s="215" t="s">
        <v>11</v>
      </c>
      <c r="G67" s="216" t="s">
        <v>351</v>
      </c>
      <c r="H67" s="2"/>
      <c r="I67" s="367">
        <f>SUM(I68)</f>
        <v>473313</v>
      </c>
      <c r="J67" s="367">
        <f t="shared" si="8"/>
        <v>473313</v>
      </c>
      <c r="K67" s="367">
        <f t="shared" si="8"/>
        <v>473313</v>
      </c>
    </row>
    <row r="68" spans="1:11" ht="63" x14ac:dyDescent="0.25">
      <c r="A68" s="84" t="s">
        <v>67</v>
      </c>
      <c r="B68" s="323" t="s">
        <v>48</v>
      </c>
      <c r="C68" s="2" t="s">
        <v>9</v>
      </c>
      <c r="D68" s="2" t="s">
        <v>18</v>
      </c>
      <c r="E68" s="214" t="s">
        <v>164</v>
      </c>
      <c r="F68" s="215" t="s">
        <v>11</v>
      </c>
      <c r="G68" s="216" t="s">
        <v>351</v>
      </c>
      <c r="H68" s="2" t="s">
        <v>12</v>
      </c>
      <c r="I68" s="368">
        <v>473313</v>
      </c>
      <c r="J68" s="368">
        <v>473313</v>
      </c>
      <c r="K68" s="368">
        <v>473313</v>
      </c>
    </row>
    <row r="69" spans="1:11" ht="15.75" x14ac:dyDescent="0.25">
      <c r="A69" s="27" t="s">
        <v>102</v>
      </c>
      <c r="B69" s="30" t="s">
        <v>48</v>
      </c>
      <c r="C69" s="28" t="s">
        <v>9</v>
      </c>
      <c r="D69" s="28" t="s">
        <v>18</v>
      </c>
      <c r="E69" s="211" t="s">
        <v>165</v>
      </c>
      <c r="F69" s="212" t="s">
        <v>332</v>
      </c>
      <c r="G69" s="213" t="s">
        <v>333</v>
      </c>
      <c r="H69" s="28"/>
      <c r="I69" s="366">
        <f t="shared" ref="I69:K70" si="9">SUM(I70)</f>
        <v>15468562</v>
      </c>
      <c r="J69" s="366">
        <f t="shared" si="9"/>
        <v>13931296</v>
      </c>
      <c r="K69" s="366">
        <f t="shared" si="9"/>
        <v>13931296</v>
      </c>
    </row>
    <row r="70" spans="1:11" ht="31.5" x14ac:dyDescent="0.25">
      <c r="A70" s="3" t="s">
        <v>103</v>
      </c>
      <c r="B70" s="323" t="s">
        <v>48</v>
      </c>
      <c r="C70" s="2" t="s">
        <v>9</v>
      </c>
      <c r="D70" s="2" t="s">
        <v>18</v>
      </c>
      <c r="E70" s="214" t="s">
        <v>166</v>
      </c>
      <c r="F70" s="215" t="s">
        <v>332</v>
      </c>
      <c r="G70" s="216" t="s">
        <v>333</v>
      </c>
      <c r="H70" s="2"/>
      <c r="I70" s="367">
        <f t="shared" si="9"/>
        <v>15468562</v>
      </c>
      <c r="J70" s="367">
        <f t="shared" si="9"/>
        <v>13931296</v>
      </c>
      <c r="K70" s="367">
        <f t="shared" si="9"/>
        <v>13931296</v>
      </c>
    </row>
    <row r="71" spans="1:11" ht="31.5" x14ac:dyDescent="0.25">
      <c r="A71" s="3" t="s">
        <v>66</v>
      </c>
      <c r="B71" s="323" t="s">
        <v>48</v>
      </c>
      <c r="C71" s="2" t="s">
        <v>9</v>
      </c>
      <c r="D71" s="2" t="s">
        <v>18</v>
      </c>
      <c r="E71" s="214" t="s">
        <v>166</v>
      </c>
      <c r="F71" s="215" t="s">
        <v>332</v>
      </c>
      <c r="G71" s="216" t="s">
        <v>337</v>
      </c>
      <c r="H71" s="2"/>
      <c r="I71" s="367">
        <f>SUM(I72:I73)</f>
        <v>15468562</v>
      </c>
      <c r="J71" s="367">
        <f>SUM(J72:J73)</f>
        <v>13931296</v>
      </c>
      <c r="K71" s="367">
        <f>SUM(K72:K73)</f>
        <v>13931296</v>
      </c>
    </row>
    <row r="72" spans="1:11" ht="63" x14ac:dyDescent="0.25">
      <c r="A72" s="84" t="s">
        <v>67</v>
      </c>
      <c r="B72" s="323" t="s">
        <v>48</v>
      </c>
      <c r="C72" s="2" t="s">
        <v>9</v>
      </c>
      <c r="D72" s="2" t="s">
        <v>18</v>
      </c>
      <c r="E72" s="214" t="s">
        <v>166</v>
      </c>
      <c r="F72" s="215" t="s">
        <v>332</v>
      </c>
      <c r="G72" s="216" t="s">
        <v>337</v>
      </c>
      <c r="H72" s="2" t="s">
        <v>12</v>
      </c>
      <c r="I72" s="371">
        <v>15467302</v>
      </c>
      <c r="J72" s="371">
        <v>13930036</v>
      </c>
      <c r="K72" s="371">
        <v>13930036</v>
      </c>
    </row>
    <row r="73" spans="1:11" ht="15.75" x14ac:dyDescent="0.25">
      <c r="A73" s="3" t="s">
        <v>17</v>
      </c>
      <c r="B73" s="323" t="s">
        <v>48</v>
      </c>
      <c r="C73" s="2" t="s">
        <v>9</v>
      </c>
      <c r="D73" s="2" t="s">
        <v>18</v>
      </c>
      <c r="E73" s="214" t="s">
        <v>166</v>
      </c>
      <c r="F73" s="215" t="s">
        <v>332</v>
      </c>
      <c r="G73" s="216" t="s">
        <v>337</v>
      </c>
      <c r="H73" s="2" t="s">
        <v>16</v>
      </c>
      <c r="I73" s="368">
        <v>1260</v>
      </c>
      <c r="J73" s="368">
        <v>1260</v>
      </c>
      <c r="K73" s="368">
        <v>1260</v>
      </c>
    </row>
    <row r="74" spans="1:11" ht="15.75" x14ac:dyDescent="0.25">
      <c r="A74" s="97" t="s">
        <v>514</v>
      </c>
      <c r="B74" s="26" t="s">
        <v>48</v>
      </c>
      <c r="C74" s="22" t="s">
        <v>9</v>
      </c>
      <c r="D74" s="56" t="s">
        <v>82</v>
      </c>
      <c r="E74" s="98"/>
      <c r="F74" s="279"/>
      <c r="G74" s="280"/>
      <c r="H74" s="22"/>
      <c r="I74" s="365">
        <f>SUM(I75)</f>
        <v>1956</v>
      </c>
      <c r="J74" s="365">
        <f t="shared" ref="J74:K77" si="10">SUM(J75)</f>
        <v>0</v>
      </c>
      <c r="K74" s="365">
        <f t="shared" si="10"/>
        <v>0</v>
      </c>
    </row>
    <row r="75" spans="1:11" ht="20.25" customHeight="1" x14ac:dyDescent="0.25">
      <c r="A75" s="75" t="s">
        <v>153</v>
      </c>
      <c r="B75" s="30" t="s">
        <v>48</v>
      </c>
      <c r="C75" s="28" t="s">
        <v>9</v>
      </c>
      <c r="D75" s="42" t="s">
        <v>82</v>
      </c>
      <c r="E75" s="217" t="s">
        <v>173</v>
      </c>
      <c r="F75" s="218" t="s">
        <v>332</v>
      </c>
      <c r="G75" s="219" t="s">
        <v>333</v>
      </c>
      <c r="H75" s="28"/>
      <c r="I75" s="366">
        <f>SUM(I76)</f>
        <v>1956</v>
      </c>
      <c r="J75" s="366">
        <f t="shared" si="10"/>
        <v>0</v>
      </c>
      <c r="K75" s="366">
        <f t="shared" si="10"/>
        <v>0</v>
      </c>
    </row>
    <row r="76" spans="1:11" ht="18" customHeight="1" x14ac:dyDescent="0.25">
      <c r="A76" s="87" t="s">
        <v>152</v>
      </c>
      <c r="B76" s="6" t="s">
        <v>48</v>
      </c>
      <c r="C76" s="2" t="s">
        <v>9</v>
      </c>
      <c r="D76" s="8" t="s">
        <v>82</v>
      </c>
      <c r="E76" s="232" t="s">
        <v>173</v>
      </c>
      <c r="F76" s="233" t="s">
        <v>332</v>
      </c>
      <c r="G76" s="234" t="s">
        <v>333</v>
      </c>
      <c r="H76" s="2"/>
      <c r="I76" s="367">
        <f>SUM(I77)</f>
        <v>1956</v>
      </c>
      <c r="J76" s="367">
        <f t="shared" si="10"/>
        <v>0</v>
      </c>
      <c r="K76" s="367">
        <f t="shared" si="10"/>
        <v>0</v>
      </c>
    </row>
    <row r="77" spans="1:11" ht="47.25" x14ac:dyDescent="0.25">
      <c r="A77" s="3" t="s">
        <v>515</v>
      </c>
      <c r="B77" s="323" t="s">
        <v>48</v>
      </c>
      <c r="C77" s="2" t="s">
        <v>9</v>
      </c>
      <c r="D77" s="8" t="s">
        <v>82</v>
      </c>
      <c r="E77" s="232" t="s">
        <v>173</v>
      </c>
      <c r="F77" s="233" t="s">
        <v>332</v>
      </c>
      <c r="G77" s="330">
        <v>51200</v>
      </c>
      <c r="H77" s="2"/>
      <c r="I77" s="367">
        <f>SUM(I78)</f>
        <v>1956</v>
      </c>
      <c r="J77" s="367">
        <f t="shared" si="10"/>
        <v>0</v>
      </c>
      <c r="K77" s="367">
        <f t="shared" si="10"/>
        <v>0</v>
      </c>
    </row>
    <row r="78" spans="1:11" ht="31.5" x14ac:dyDescent="0.25">
      <c r="A78" s="500" t="s">
        <v>463</v>
      </c>
      <c r="B78" s="323" t="s">
        <v>48</v>
      </c>
      <c r="C78" s="2" t="s">
        <v>9</v>
      </c>
      <c r="D78" s="8" t="s">
        <v>82</v>
      </c>
      <c r="E78" s="232" t="s">
        <v>173</v>
      </c>
      <c r="F78" s="233" t="s">
        <v>332</v>
      </c>
      <c r="G78" s="330">
        <v>51200</v>
      </c>
      <c r="H78" s="2" t="s">
        <v>15</v>
      </c>
      <c r="I78" s="368">
        <v>1956</v>
      </c>
      <c r="J78" s="368"/>
      <c r="K78" s="368"/>
    </row>
    <row r="79" spans="1:11" s="604" customFormat="1" ht="31.5" x14ac:dyDescent="0.25">
      <c r="A79" s="97" t="s">
        <v>61</v>
      </c>
      <c r="B79" s="26" t="s">
        <v>48</v>
      </c>
      <c r="C79" s="22" t="s">
        <v>9</v>
      </c>
      <c r="D79" s="22" t="s">
        <v>60</v>
      </c>
      <c r="E79" s="208"/>
      <c r="F79" s="209"/>
      <c r="G79" s="210"/>
      <c r="H79" s="23"/>
      <c r="I79" s="365">
        <f>SUM(I80+I85)</f>
        <v>924713</v>
      </c>
      <c r="J79" s="365">
        <f>SUM(J80+J85)</f>
        <v>842004</v>
      </c>
      <c r="K79" s="365">
        <f>SUM(K80+K85)</f>
        <v>842004</v>
      </c>
    </row>
    <row r="80" spans="1:11" s="604" customFormat="1" ht="47.25" x14ac:dyDescent="0.25">
      <c r="A80" s="75" t="s">
        <v>89</v>
      </c>
      <c r="B80" s="30" t="s">
        <v>48</v>
      </c>
      <c r="C80" s="28" t="s">
        <v>9</v>
      </c>
      <c r="D80" s="28" t="s">
        <v>60</v>
      </c>
      <c r="E80" s="223" t="s">
        <v>335</v>
      </c>
      <c r="F80" s="224" t="s">
        <v>332</v>
      </c>
      <c r="G80" s="225" t="s">
        <v>333</v>
      </c>
      <c r="H80" s="28"/>
      <c r="I80" s="366">
        <f>SUM(I81)</f>
        <v>7200</v>
      </c>
      <c r="J80" s="366">
        <f t="shared" ref="J80:K83" si="11">SUM(J81)</f>
        <v>15500</v>
      </c>
      <c r="K80" s="366">
        <f t="shared" si="11"/>
        <v>15500</v>
      </c>
    </row>
    <row r="81" spans="1:11" s="604" customFormat="1" ht="63" x14ac:dyDescent="0.25">
      <c r="A81" s="76" t="s">
        <v>90</v>
      </c>
      <c r="B81" s="53" t="s">
        <v>48</v>
      </c>
      <c r="C81" s="2" t="s">
        <v>9</v>
      </c>
      <c r="D81" s="2" t="s">
        <v>60</v>
      </c>
      <c r="E81" s="226" t="s">
        <v>336</v>
      </c>
      <c r="F81" s="227" t="s">
        <v>332</v>
      </c>
      <c r="G81" s="228" t="s">
        <v>333</v>
      </c>
      <c r="H81" s="44"/>
      <c r="I81" s="367">
        <f>SUM(I82)</f>
        <v>7200</v>
      </c>
      <c r="J81" s="367">
        <f t="shared" si="11"/>
        <v>15500</v>
      </c>
      <c r="K81" s="367">
        <f t="shared" si="11"/>
        <v>15500</v>
      </c>
    </row>
    <row r="82" spans="1:11" s="604" customFormat="1" ht="47.25" x14ac:dyDescent="0.25">
      <c r="A82" s="76" t="s">
        <v>339</v>
      </c>
      <c r="B82" s="53" t="s">
        <v>48</v>
      </c>
      <c r="C82" s="2" t="s">
        <v>9</v>
      </c>
      <c r="D82" s="2" t="s">
        <v>60</v>
      </c>
      <c r="E82" s="226" t="s">
        <v>336</v>
      </c>
      <c r="F82" s="227" t="s">
        <v>9</v>
      </c>
      <c r="G82" s="228" t="s">
        <v>333</v>
      </c>
      <c r="H82" s="44"/>
      <c r="I82" s="367">
        <f>SUM(I83)</f>
        <v>7200</v>
      </c>
      <c r="J82" s="367">
        <f t="shared" si="11"/>
        <v>15500</v>
      </c>
      <c r="K82" s="367">
        <f t="shared" si="11"/>
        <v>15500</v>
      </c>
    </row>
    <row r="83" spans="1:11" s="604" customFormat="1" ht="16.5" customHeight="1" x14ac:dyDescent="0.25">
      <c r="A83" s="76" t="s">
        <v>91</v>
      </c>
      <c r="B83" s="53" t="s">
        <v>48</v>
      </c>
      <c r="C83" s="2" t="s">
        <v>9</v>
      </c>
      <c r="D83" s="2" t="s">
        <v>60</v>
      </c>
      <c r="E83" s="226" t="s">
        <v>336</v>
      </c>
      <c r="F83" s="227" t="s">
        <v>9</v>
      </c>
      <c r="G83" s="228" t="s">
        <v>338</v>
      </c>
      <c r="H83" s="44"/>
      <c r="I83" s="367">
        <f>SUM(I84)</f>
        <v>7200</v>
      </c>
      <c r="J83" s="367">
        <f t="shared" si="11"/>
        <v>15500</v>
      </c>
      <c r="K83" s="367">
        <f t="shared" si="11"/>
        <v>15500</v>
      </c>
    </row>
    <row r="84" spans="1:11" s="604" customFormat="1" ht="30.75" customHeight="1" x14ac:dyDescent="0.25">
      <c r="A84" s="499" t="s">
        <v>463</v>
      </c>
      <c r="B84" s="272" t="s">
        <v>48</v>
      </c>
      <c r="C84" s="2" t="s">
        <v>9</v>
      </c>
      <c r="D84" s="2" t="s">
        <v>60</v>
      </c>
      <c r="E84" s="226" t="s">
        <v>336</v>
      </c>
      <c r="F84" s="227" t="s">
        <v>9</v>
      </c>
      <c r="G84" s="228" t="s">
        <v>338</v>
      </c>
      <c r="H84" s="2" t="s">
        <v>15</v>
      </c>
      <c r="I84" s="369">
        <v>7200</v>
      </c>
      <c r="J84" s="369">
        <v>15500</v>
      </c>
      <c r="K84" s="369">
        <v>15500</v>
      </c>
    </row>
    <row r="85" spans="1:11" s="604" customFormat="1" ht="31.5" x14ac:dyDescent="0.25">
      <c r="A85" s="27" t="s">
        <v>92</v>
      </c>
      <c r="B85" s="30" t="s">
        <v>48</v>
      </c>
      <c r="C85" s="28" t="s">
        <v>9</v>
      </c>
      <c r="D85" s="28" t="s">
        <v>60</v>
      </c>
      <c r="E85" s="211" t="s">
        <v>190</v>
      </c>
      <c r="F85" s="212" t="s">
        <v>332</v>
      </c>
      <c r="G85" s="213" t="s">
        <v>333</v>
      </c>
      <c r="H85" s="28"/>
      <c r="I85" s="366">
        <f>SUM(I86+I90)</f>
        <v>917513</v>
      </c>
      <c r="J85" s="366">
        <f>SUM(J86+J90)</f>
        <v>826504</v>
      </c>
      <c r="K85" s="366">
        <f>SUM(K86+K90)</f>
        <v>826504</v>
      </c>
    </row>
    <row r="86" spans="1:11" s="604" customFormat="1" ht="31.5" x14ac:dyDescent="0.25">
      <c r="A86" s="3" t="s">
        <v>93</v>
      </c>
      <c r="B86" s="605" t="s">
        <v>48</v>
      </c>
      <c r="C86" s="2" t="s">
        <v>9</v>
      </c>
      <c r="D86" s="2" t="s">
        <v>60</v>
      </c>
      <c r="E86" s="214" t="s">
        <v>191</v>
      </c>
      <c r="F86" s="215" t="s">
        <v>332</v>
      </c>
      <c r="G86" s="216" t="s">
        <v>333</v>
      </c>
      <c r="H86" s="2"/>
      <c r="I86" s="367">
        <f t="shared" ref="I86:K86" si="12">SUM(I87)</f>
        <v>917513</v>
      </c>
      <c r="J86" s="367">
        <f t="shared" si="12"/>
        <v>826504</v>
      </c>
      <c r="K86" s="367">
        <f t="shared" si="12"/>
        <v>826504</v>
      </c>
    </row>
    <row r="87" spans="1:11" s="604" customFormat="1" ht="31.5" x14ac:dyDescent="0.25">
      <c r="A87" s="3" t="s">
        <v>66</v>
      </c>
      <c r="B87" s="605" t="s">
        <v>48</v>
      </c>
      <c r="C87" s="2" t="s">
        <v>9</v>
      </c>
      <c r="D87" s="2" t="s">
        <v>60</v>
      </c>
      <c r="E87" s="214" t="s">
        <v>191</v>
      </c>
      <c r="F87" s="215" t="s">
        <v>332</v>
      </c>
      <c r="G87" s="216" t="s">
        <v>337</v>
      </c>
      <c r="H87" s="2"/>
      <c r="I87" s="367">
        <f>SUM(I88:I89)</f>
        <v>917513</v>
      </c>
      <c r="J87" s="367">
        <f t="shared" ref="J87:K87" si="13">SUM(J88:J89)</f>
        <v>826504</v>
      </c>
      <c r="K87" s="367">
        <f t="shared" si="13"/>
        <v>826504</v>
      </c>
    </row>
    <row r="88" spans="1:11" s="604" customFormat="1" ht="63" x14ac:dyDescent="0.25">
      <c r="A88" s="84" t="s">
        <v>67</v>
      </c>
      <c r="B88" s="605" t="s">
        <v>48</v>
      </c>
      <c r="C88" s="2" t="s">
        <v>9</v>
      </c>
      <c r="D88" s="2" t="s">
        <v>60</v>
      </c>
      <c r="E88" s="214" t="s">
        <v>191</v>
      </c>
      <c r="F88" s="215" t="s">
        <v>332</v>
      </c>
      <c r="G88" s="216" t="s">
        <v>337</v>
      </c>
      <c r="H88" s="2" t="s">
        <v>12</v>
      </c>
      <c r="I88" s="368">
        <v>916253</v>
      </c>
      <c r="J88" s="368">
        <v>825244</v>
      </c>
      <c r="K88" s="368">
        <v>825244</v>
      </c>
    </row>
    <row r="89" spans="1:11" s="638" customFormat="1" ht="15.75" x14ac:dyDescent="0.25">
      <c r="A89" s="3" t="s">
        <v>17</v>
      </c>
      <c r="B89" s="639" t="s">
        <v>48</v>
      </c>
      <c r="C89" s="2" t="s">
        <v>9</v>
      </c>
      <c r="D89" s="2" t="s">
        <v>60</v>
      </c>
      <c r="E89" s="214" t="s">
        <v>191</v>
      </c>
      <c r="F89" s="215" t="s">
        <v>332</v>
      </c>
      <c r="G89" s="216" t="s">
        <v>337</v>
      </c>
      <c r="H89" s="2" t="s">
        <v>16</v>
      </c>
      <c r="I89" s="368">
        <v>1260</v>
      </c>
      <c r="J89" s="368">
        <v>1260</v>
      </c>
      <c r="K89" s="368">
        <v>1260</v>
      </c>
    </row>
    <row r="90" spans="1:11" s="604" customFormat="1" ht="15.75" hidden="1" x14ac:dyDescent="0.25">
      <c r="A90" s="84" t="s">
        <v>561</v>
      </c>
      <c r="B90" s="605" t="s">
        <v>48</v>
      </c>
      <c r="C90" s="2" t="s">
        <v>9</v>
      </c>
      <c r="D90" s="2" t="s">
        <v>60</v>
      </c>
      <c r="E90" s="214" t="s">
        <v>559</v>
      </c>
      <c r="F90" s="215" t="s">
        <v>332</v>
      </c>
      <c r="G90" s="216" t="s">
        <v>333</v>
      </c>
      <c r="H90" s="2"/>
      <c r="I90" s="370">
        <f>SUM(I91)</f>
        <v>0</v>
      </c>
      <c r="J90" s="370">
        <f>SUM(J91)</f>
        <v>0</v>
      </c>
      <c r="K90" s="370">
        <f>SUM(K91)</f>
        <v>0</v>
      </c>
    </row>
    <row r="91" spans="1:11" s="604" customFormat="1" ht="31.5" hidden="1" x14ac:dyDescent="0.25">
      <c r="A91" s="84" t="s">
        <v>562</v>
      </c>
      <c r="B91" s="605" t="s">
        <v>48</v>
      </c>
      <c r="C91" s="2" t="s">
        <v>9</v>
      </c>
      <c r="D91" s="2" t="s">
        <v>60</v>
      </c>
      <c r="E91" s="214" t="s">
        <v>559</v>
      </c>
      <c r="F91" s="215" t="s">
        <v>332</v>
      </c>
      <c r="G91" s="216" t="s">
        <v>560</v>
      </c>
      <c r="H91" s="2"/>
      <c r="I91" s="370">
        <f>SUM(I92:I93)</f>
        <v>0</v>
      </c>
      <c r="J91" s="370">
        <f>SUM(J92:J93)</f>
        <v>0</v>
      </c>
      <c r="K91" s="370">
        <f>SUM(K92:K93)</f>
        <v>0</v>
      </c>
    </row>
    <row r="92" spans="1:11" s="604" customFormat="1" ht="63" hidden="1" x14ac:dyDescent="0.25">
      <c r="A92" s="84" t="s">
        <v>67</v>
      </c>
      <c r="B92" s="605" t="s">
        <v>48</v>
      </c>
      <c r="C92" s="2" t="s">
        <v>9</v>
      </c>
      <c r="D92" s="2" t="s">
        <v>60</v>
      </c>
      <c r="E92" s="214" t="s">
        <v>559</v>
      </c>
      <c r="F92" s="215" t="s">
        <v>332</v>
      </c>
      <c r="G92" s="216" t="s">
        <v>560</v>
      </c>
      <c r="H92" s="2" t="s">
        <v>12</v>
      </c>
      <c r="I92" s="368"/>
      <c r="J92" s="368"/>
      <c r="K92" s="368"/>
    </row>
    <row r="93" spans="1:11" s="604" customFormat="1" ht="31.5" hidden="1" x14ac:dyDescent="0.25">
      <c r="A93" s="499" t="s">
        <v>463</v>
      </c>
      <c r="B93" s="605" t="s">
        <v>48</v>
      </c>
      <c r="C93" s="2" t="s">
        <v>9</v>
      </c>
      <c r="D93" s="2" t="s">
        <v>60</v>
      </c>
      <c r="E93" s="214" t="s">
        <v>559</v>
      </c>
      <c r="F93" s="215" t="s">
        <v>332</v>
      </c>
      <c r="G93" s="216" t="s">
        <v>560</v>
      </c>
      <c r="H93" s="2" t="s">
        <v>15</v>
      </c>
      <c r="I93" s="368"/>
      <c r="J93" s="368"/>
      <c r="K93" s="368"/>
    </row>
    <row r="94" spans="1:11" s="572" customFormat="1" ht="17.25" hidden="1" customHeight="1" x14ac:dyDescent="0.25">
      <c r="A94" s="97" t="s">
        <v>705</v>
      </c>
      <c r="B94" s="26" t="s">
        <v>48</v>
      </c>
      <c r="C94" s="22" t="s">
        <v>9</v>
      </c>
      <c r="D94" s="56" t="s">
        <v>27</v>
      </c>
      <c r="E94" s="98"/>
      <c r="F94" s="279"/>
      <c r="G94" s="579"/>
      <c r="H94" s="22"/>
      <c r="I94" s="365">
        <f>SUM(I95)</f>
        <v>0</v>
      </c>
      <c r="J94" s="580">
        <f t="shared" ref="J94:K97" si="14">SUM(J95)</f>
        <v>0</v>
      </c>
      <c r="K94" s="580">
        <f t="shared" si="14"/>
        <v>0</v>
      </c>
    </row>
    <row r="95" spans="1:11" s="572" customFormat="1" ht="18" hidden="1" customHeight="1" x14ac:dyDescent="0.25">
      <c r="A95" s="75" t="s">
        <v>153</v>
      </c>
      <c r="B95" s="30" t="s">
        <v>48</v>
      </c>
      <c r="C95" s="28" t="s">
        <v>9</v>
      </c>
      <c r="D95" s="42" t="s">
        <v>27</v>
      </c>
      <c r="E95" s="217" t="s">
        <v>172</v>
      </c>
      <c r="F95" s="218" t="s">
        <v>332</v>
      </c>
      <c r="G95" s="581" t="s">
        <v>333</v>
      </c>
      <c r="H95" s="28"/>
      <c r="I95" s="366">
        <f>SUM(I96)</f>
        <v>0</v>
      </c>
      <c r="J95" s="582">
        <f t="shared" si="14"/>
        <v>0</v>
      </c>
      <c r="K95" s="582">
        <f t="shared" si="14"/>
        <v>0</v>
      </c>
    </row>
    <row r="96" spans="1:11" s="572" customFormat="1" ht="16.5" hidden="1" customHeight="1" x14ac:dyDescent="0.25">
      <c r="A96" s="87" t="s">
        <v>706</v>
      </c>
      <c r="B96" s="6" t="s">
        <v>48</v>
      </c>
      <c r="C96" s="2" t="s">
        <v>9</v>
      </c>
      <c r="D96" s="8" t="s">
        <v>27</v>
      </c>
      <c r="E96" s="232" t="s">
        <v>708</v>
      </c>
      <c r="F96" s="233" t="s">
        <v>332</v>
      </c>
      <c r="G96" s="330" t="s">
        <v>333</v>
      </c>
      <c r="H96" s="2"/>
      <c r="I96" s="367">
        <f>SUM(I97)</f>
        <v>0</v>
      </c>
      <c r="J96" s="583">
        <f t="shared" si="14"/>
        <v>0</v>
      </c>
      <c r="K96" s="583">
        <f t="shared" si="14"/>
        <v>0</v>
      </c>
    </row>
    <row r="97" spans="1:12" s="572" customFormat="1" ht="17.25" hidden="1" customHeight="1" x14ac:dyDescent="0.25">
      <c r="A97" s="3" t="s">
        <v>707</v>
      </c>
      <c r="B97" s="573" t="s">
        <v>48</v>
      </c>
      <c r="C97" s="2" t="s">
        <v>9</v>
      </c>
      <c r="D97" s="8" t="s">
        <v>27</v>
      </c>
      <c r="E97" s="232" t="s">
        <v>708</v>
      </c>
      <c r="F97" s="233" t="s">
        <v>332</v>
      </c>
      <c r="G97" s="330" t="s">
        <v>709</v>
      </c>
      <c r="H97" s="2"/>
      <c r="I97" s="367">
        <f>SUM(I98)</f>
        <v>0</v>
      </c>
      <c r="J97" s="583">
        <f t="shared" si="14"/>
        <v>0</v>
      </c>
      <c r="K97" s="583">
        <f t="shared" si="14"/>
        <v>0</v>
      </c>
    </row>
    <row r="98" spans="1:12" s="572" customFormat="1" ht="18.75" hidden="1" customHeight="1" x14ac:dyDescent="0.25">
      <c r="A98" s="3" t="s">
        <v>17</v>
      </c>
      <c r="B98" s="573" t="s">
        <v>48</v>
      </c>
      <c r="C98" s="2" t="s">
        <v>9</v>
      </c>
      <c r="D98" s="8" t="s">
        <v>27</v>
      </c>
      <c r="E98" s="232" t="s">
        <v>708</v>
      </c>
      <c r="F98" s="233" t="s">
        <v>332</v>
      </c>
      <c r="G98" s="330" t="s">
        <v>709</v>
      </c>
      <c r="H98" s="2" t="s">
        <v>16</v>
      </c>
      <c r="I98" s="368"/>
      <c r="J98" s="368"/>
      <c r="K98" s="368"/>
    </row>
    <row r="99" spans="1:12" ht="15.75" x14ac:dyDescent="0.25">
      <c r="A99" s="97" t="s">
        <v>20</v>
      </c>
      <c r="B99" s="26" t="s">
        <v>48</v>
      </c>
      <c r="C99" s="22" t="s">
        <v>9</v>
      </c>
      <c r="D99" s="26">
        <v>11</v>
      </c>
      <c r="E99" s="98"/>
      <c r="F99" s="279"/>
      <c r="G99" s="280"/>
      <c r="H99" s="22"/>
      <c r="I99" s="365">
        <f>SUM(I100)</f>
        <v>400000</v>
      </c>
      <c r="J99" s="365">
        <f t="shared" ref="J99:K102" si="15">SUM(J100)</f>
        <v>400000</v>
      </c>
      <c r="K99" s="365">
        <f t="shared" si="15"/>
        <v>400000</v>
      </c>
    </row>
    <row r="100" spans="1:12" ht="16.5" customHeight="1" x14ac:dyDescent="0.25">
      <c r="A100" s="75" t="s">
        <v>72</v>
      </c>
      <c r="B100" s="30" t="s">
        <v>48</v>
      </c>
      <c r="C100" s="28" t="s">
        <v>9</v>
      </c>
      <c r="D100" s="30">
        <v>11</v>
      </c>
      <c r="E100" s="217" t="s">
        <v>167</v>
      </c>
      <c r="F100" s="218" t="s">
        <v>332</v>
      </c>
      <c r="G100" s="219" t="s">
        <v>333</v>
      </c>
      <c r="H100" s="28"/>
      <c r="I100" s="366">
        <f>SUM(I101)</f>
        <v>400000</v>
      </c>
      <c r="J100" s="366">
        <f t="shared" si="15"/>
        <v>400000</v>
      </c>
      <c r="K100" s="366">
        <f t="shared" si="15"/>
        <v>400000</v>
      </c>
    </row>
    <row r="101" spans="1:12" ht="16.5" customHeight="1" x14ac:dyDescent="0.25">
      <c r="A101" s="87" t="s">
        <v>73</v>
      </c>
      <c r="B101" s="6" t="s">
        <v>48</v>
      </c>
      <c r="C101" s="2" t="s">
        <v>9</v>
      </c>
      <c r="D101" s="323">
        <v>11</v>
      </c>
      <c r="E101" s="232" t="s">
        <v>168</v>
      </c>
      <c r="F101" s="233" t="s">
        <v>332</v>
      </c>
      <c r="G101" s="234" t="s">
        <v>333</v>
      </c>
      <c r="H101" s="2"/>
      <c r="I101" s="367">
        <f>SUM(I102)</f>
        <v>400000</v>
      </c>
      <c r="J101" s="367">
        <f t="shared" si="15"/>
        <v>400000</v>
      </c>
      <c r="K101" s="367">
        <f t="shared" si="15"/>
        <v>400000</v>
      </c>
    </row>
    <row r="102" spans="1:12" ht="16.5" customHeight="1" x14ac:dyDescent="0.25">
      <c r="A102" s="3" t="s">
        <v>84</v>
      </c>
      <c r="B102" s="323" t="s">
        <v>48</v>
      </c>
      <c r="C102" s="2" t="s">
        <v>9</v>
      </c>
      <c r="D102" s="323">
        <v>11</v>
      </c>
      <c r="E102" s="232" t="s">
        <v>168</v>
      </c>
      <c r="F102" s="233" t="s">
        <v>332</v>
      </c>
      <c r="G102" s="234" t="s">
        <v>355</v>
      </c>
      <c r="H102" s="2"/>
      <c r="I102" s="367">
        <f>SUM(I103)</f>
        <v>400000</v>
      </c>
      <c r="J102" s="367">
        <f t="shared" si="15"/>
        <v>400000</v>
      </c>
      <c r="K102" s="367">
        <f t="shared" si="15"/>
        <v>400000</v>
      </c>
    </row>
    <row r="103" spans="1:12" ht="15.75" customHeight="1" x14ac:dyDescent="0.25">
      <c r="A103" s="3" t="s">
        <v>17</v>
      </c>
      <c r="B103" s="323" t="s">
        <v>48</v>
      </c>
      <c r="C103" s="2" t="s">
        <v>9</v>
      </c>
      <c r="D103" s="323">
        <v>11</v>
      </c>
      <c r="E103" s="232" t="s">
        <v>168</v>
      </c>
      <c r="F103" s="233" t="s">
        <v>332</v>
      </c>
      <c r="G103" s="234" t="s">
        <v>355</v>
      </c>
      <c r="H103" s="2" t="s">
        <v>16</v>
      </c>
      <c r="I103" s="368">
        <v>400000</v>
      </c>
      <c r="J103" s="368">
        <v>400000</v>
      </c>
      <c r="K103" s="368">
        <v>400000</v>
      </c>
    </row>
    <row r="104" spans="1:12" ht="15.75" x14ac:dyDescent="0.25">
      <c r="A104" s="97" t="s">
        <v>21</v>
      </c>
      <c r="B104" s="26" t="s">
        <v>48</v>
      </c>
      <c r="C104" s="22" t="s">
        <v>9</v>
      </c>
      <c r="D104" s="26">
        <v>13</v>
      </c>
      <c r="E104" s="98"/>
      <c r="F104" s="279"/>
      <c r="G104" s="280"/>
      <c r="H104" s="22"/>
      <c r="I104" s="365">
        <f>SUM(I110+I115+I134+I143+I156+I124+I129+I105)</f>
        <v>13688387</v>
      </c>
      <c r="J104" s="365">
        <f>SUM(J110+J115+J134+J143+J156+J124+J129+J105)</f>
        <v>12792474</v>
      </c>
      <c r="K104" s="365">
        <f>SUM(K110+K115+K134+K143+K156+K124+K129+K105)</f>
        <v>12967640</v>
      </c>
    </row>
    <row r="105" spans="1:12" s="604" customFormat="1" ht="31.5" x14ac:dyDescent="0.25">
      <c r="A105" s="27" t="s">
        <v>129</v>
      </c>
      <c r="B105" s="30" t="s">
        <v>48</v>
      </c>
      <c r="C105" s="28" t="s">
        <v>9</v>
      </c>
      <c r="D105" s="30">
        <v>13</v>
      </c>
      <c r="E105" s="211" t="s">
        <v>198</v>
      </c>
      <c r="F105" s="212" t="s">
        <v>332</v>
      </c>
      <c r="G105" s="213" t="s">
        <v>333</v>
      </c>
      <c r="H105" s="31"/>
      <c r="I105" s="366">
        <f t="shared" ref="I105:K108" si="16">SUM(I106)</f>
        <v>51136</v>
      </c>
      <c r="J105" s="366">
        <f t="shared" si="16"/>
        <v>0</v>
      </c>
      <c r="K105" s="366">
        <f t="shared" si="16"/>
        <v>0</v>
      </c>
    </row>
    <row r="106" spans="1:12" s="604" customFormat="1" ht="32.25" customHeight="1" x14ac:dyDescent="0.25">
      <c r="A106" s="3" t="s">
        <v>136</v>
      </c>
      <c r="B106" s="605" t="s">
        <v>48</v>
      </c>
      <c r="C106" s="2" t="s">
        <v>9</v>
      </c>
      <c r="D106" s="2">
        <v>13</v>
      </c>
      <c r="E106" s="214" t="s">
        <v>410</v>
      </c>
      <c r="F106" s="215" t="s">
        <v>332</v>
      </c>
      <c r="G106" s="216" t="s">
        <v>333</v>
      </c>
      <c r="H106" s="2"/>
      <c r="I106" s="367">
        <f t="shared" si="16"/>
        <v>51136</v>
      </c>
      <c r="J106" s="367">
        <f t="shared" si="16"/>
        <v>0</v>
      </c>
      <c r="K106" s="367">
        <f t="shared" si="16"/>
        <v>0</v>
      </c>
    </row>
    <row r="107" spans="1:12" s="604" customFormat="1" ht="15.75" x14ac:dyDescent="0.25">
      <c r="A107" s="69" t="s">
        <v>483</v>
      </c>
      <c r="B107" s="275" t="s">
        <v>48</v>
      </c>
      <c r="C107" s="2" t="s">
        <v>9</v>
      </c>
      <c r="D107" s="2">
        <v>13</v>
      </c>
      <c r="E107" s="214" t="s">
        <v>202</v>
      </c>
      <c r="F107" s="215" t="s">
        <v>11</v>
      </c>
      <c r="G107" s="216" t="s">
        <v>333</v>
      </c>
      <c r="H107" s="2"/>
      <c r="I107" s="367">
        <f t="shared" si="16"/>
        <v>51136</v>
      </c>
      <c r="J107" s="367">
        <f t="shared" si="16"/>
        <v>0</v>
      </c>
      <c r="K107" s="367">
        <f t="shared" si="16"/>
        <v>0</v>
      </c>
      <c r="L107" s="266"/>
    </row>
    <row r="108" spans="1:12" s="604" customFormat="1" ht="31.5" x14ac:dyDescent="0.25">
      <c r="A108" s="505" t="s">
        <v>384</v>
      </c>
      <c r="B108" s="6" t="s">
        <v>48</v>
      </c>
      <c r="C108" s="2" t="s">
        <v>9</v>
      </c>
      <c r="D108" s="2">
        <v>13</v>
      </c>
      <c r="E108" s="214" t="s">
        <v>202</v>
      </c>
      <c r="F108" s="215" t="s">
        <v>11</v>
      </c>
      <c r="G108" s="234" t="s">
        <v>383</v>
      </c>
      <c r="H108" s="2"/>
      <c r="I108" s="367">
        <f t="shared" si="16"/>
        <v>51136</v>
      </c>
      <c r="J108" s="367">
        <f t="shared" si="16"/>
        <v>0</v>
      </c>
      <c r="K108" s="367">
        <f t="shared" si="16"/>
        <v>0</v>
      </c>
    </row>
    <row r="109" spans="1:12" s="604" customFormat="1" ht="16.5" customHeight="1" x14ac:dyDescent="0.25">
      <c r="A109" s="7" t="s">
        <v>19</v>
      </c>
      <c r="B109" s="6" t="s">
        <v>48</v>
      </c>
      <c r="C109" s="2" t="s">
        <v>9</v>
      </c>
      <c r="D109" s="2">
        <v>13</v>
      </c>
      <c r="E109" s="214" t="s">
        <v>202</v>
      </c>
      <c r="F109" s="215" t="s">
        <v>11</v>
      </c>
      <c r="G109" s="234" t="s">
        <v>383</v>
      </c>
      <c r="H109" s="2" t="s">
        <v>58</v>
      </c>
      <c r="I109" s="369">
        <v>51136</v>
      </c>
      <c r="J109" s="369"/>
      <c r="K109" s="369"/>
    </row>
    <row r="110" spans="1:12" ht="47.25" x14ac:dyDescent="0.25">
      <c r="A110" s="27" t="s">
        <v>108</v>
      </c>
      <c r="B110" s="30" t="s">
        <v>48</v>
      </c>
      <c r="C110" s="28" t="s">
        <v>9</v>
      </c>
      <c r="D110" s="30">
        <v>13</v>
      </c>
      <c r="E110" s="217" t="s">
        <v>357</v>
      </c>
      <c r="F110" s="218" t="s">
        <v>332</v>
      </c>
      <c r="G110" s="219" t="s">
        <v>333</v>
      </c>
      <c r="H110" s="28"/>
      <c r="I110" s="366">
        <f>SUM(I111)</f>
        <v>3000</v>
      </c>
      <c r="J110" s="366">
        <f t="shared" ref="J110:K113" si="17">SUM(J111)</f>
        <v>3000</v>
      </c>
      <c r="K110" s="366">
        <f t="shared" si="17"/>
        <v>3000</v>
      </c>
    </row>
    <row r="111" spans="1:12" ht="80.25" customHeight="1" x14ac:dyDescent="0.25">
      <c r="A111" s="54" t="s">
        <v>109</v>
      </c>
      <c r="B111" s="53" t="s">
        <v>48</v>
      </c>
      <c r="C111" s="2" t="s">
        <v>9</v>
      </c>
      <c r="D111" s="323">
        <v>13</v>
      </c>
      <c r="E111" s="232" t="s">
        <v>169</v>
      </c>
      <c r="F111" s="233" t="s">
        <v>332</v>
      </c>
      <c r="G111" s="234" t="s">
        <v>333</v>
      </c>
      <c r="H111" s="2"/>
      <c r="I111" s="367">
        <f>SUM(I112)</f>
        <v>3000</v>
      </c>
      <c r="J111" s="367">
        <f t="shared" si="17"/>
        <v>3000</v>
      </c>
      <c r="K111" s="367">
        <f t="shared" si="17"/>
        <v>3000</v>
      </c>
    </row>
    <row r="112" spans="1:12" ht="47.25" x14ac:dyDescent="0.25">
      <c r="A112" s="54" t="s">
        <v>358</v>
      </c>
      <c r="B112" s="53" t="s">
        <v>48</v>
      </c>
      <c r="C112" s="2" t="s">
        <v>9</v>
      </c>
      <c r="D112" s="323">
        <v>13</v>
      </c>
      <c r="E112" s="232" t="s">
        <v>169</v>
      </c>
      <c r="F112" s="233" t="s">
        <v>9</v>
      </c>
      <c r="G112" s="234" t="s">
        <v>333</v>
      </c>
      <c r="H112" s="2"/>
      <c r="I112" s="367">
        <f>SUM(I113)</f>
        <v>3000</v>
      </c>
      <c r="J112" s="367">
        <f t="shared" si="17"/>
        <v>3000</v>
      </c>
      <c r="K112" s="367">
        <f t="shared" si="17"/>
        <v>3000</v>
      </c>
    </row>
    <row r="113" spans="1:11" ht="17.25" customHeight="1" x14ac:dyDescent="0.25">
      <c r="A113" s="84" t="s">
        <v>360</v>
      </c>
      <c r="B113" s="323" t="s">
        <v>48</v>
      </c>
      <c r="C113" s="2" t="s">
        <v>9</v>
      </c>
      <c r="D113" s="323">
        <v>13</v>
      </c>
      <c r="E113" s="232" t="s">
        <v>169</v>
      </c>
      <c r="F113" s="233" t="s">
        <v>9</v>
      </c>
      <c r="G113" s="234" t="s">
        <v>359</v>
      </c>
      <c r="H113" s="2"/>
      <c r="I113" s="367">
        <f>SUM(I114)</f>
        <v>3000</v>
      </c>
      <c r="J113" s="367">
        <f t="shared" si="17"/>
        <v>3000</v>
      </c>
      <c r="K113" s="367">
        <f t="shared" si="17"/>
        <v>3000</v>
      </c>
    </row>
    <row r="114" spans="1:11" ht="31.5" customHeight="1" x14ac:dyDescent="0.25">
      <c r="A114" s="500" t="s">
        <v>463</v>
      </c>
      <c r="B114" s="272" t="s">
        <v>48</v>
      </c>
      <c r="C114" s="2" t="s">
        <v>9</v>
      </c>
      <c r="D114" s="323">
        <v>13</v>
      </c>
      <c r="E114" s="232" t="s">
        <v>169</v>
      </c>
      <c r="F114" s="233" t="s">
        <v>9</v>
      </c>
      <c r="G114" s="234" t="s">
        <v>359</v>
      </c>
      <c r="H114" s="2" t="s">
        <v>15</v>
      </c>
      <c r="I114" s="368">
        <v>3000</v>
      </c>
      <c r="J114" s="368">
        <v>3000</v>
      </c>
      <c r="K114" s="368">
        <v>3000</v>
      </c>
    </row>
    <row r="115" spans="1:11" ht="47.25" x14ac:dyDescent="0.25">
      <c r="A115" s="75" t="s">
        <v>155</v>
      </c>
      <c r="B115" s="30" t="s">
        <v>48</v>
      </c>
      <c r="C115" s="28" t="s">
        <v>9</v>
      </c>
      <c r="D115" s="30">
        <v>13</v>
      </c>
      <c r="E115" s="217" t="s">
        <v>379</v>
      </c>
      <c r="F115" s="218" t="s">
        <v>332</v>
      </c>
      <c r="G115" s="219" t="s">
        <v>333</v>
      </c>
      <c r="H115" s="28"/>
      <c r="I115" s="366">
        <f>SUM(I116+I120)</f>
        <v>102272</v>
      </c>
      <c r="J115" s="366">
        <f>SUM(J116+J120)</f>
        <v>0</v>
      </c>
      <c r="K115" s="366">
        <f>SUM(K116+K120)</f>
        <v>0</v>
      </c>
    </row>
    <row r="116" spans="1:11" ht="78.75" x14ac:dyDescent="0.25">
      <c r="A116" s="84" t="s">
        <v>207</v>
      </c>
      <c r="B116" s="323" t="s">
        <v>48</v>
      </c>
      <c r="C116" s="2" t="s">
        <v>9</v>
      </c>
      <c r="D116" s="323">
        <v>13</v>
      </c>
      <c r="E116" s="232" t="s">
        <v>206</v>
      </c>
      <c r="F116" s="233" t="s">
        <v>332</v>
      </c>
      <c r="G116" s="234" t="s">
        <v>333</v>
      </c>
      <c r="H116" s="2"/>
      <c r="I116" s="367">
        <f>SUM(I117)</f>
        <v>51136</v>
      </c>
      <c r="J116" s="367">
        <f t="shared" ref="J116:K118" si="18">SUM(J117)</f>
        <v>0</v>
      </c>
      <c r="K116" s="367">
        <f t="shared" si="18"/>
        <v>0</v>
      </c>
    </row>
    <row r="117" spans="1:11" ht="47.25" x14ac:dyDescent="0.25">
      <c r="A117" s="3" t="s">
        <v>380</v>
      </c>
      <c r="B117" s="323" t="s">
        <v>48</v>
      </c>
      <c r="C117" s="2" t="s">
        <v>9</v>
      </c>
      <c r="D117" s="323">
        <v>13</v>
      </c>
      <c r="E117" s="232" t="s">
        <v>206</v>
      </c>
      <c r="F117" s="233" t="s">
        <v>9</v>
      </c>
      <c r="G117" s="234" t="s">
        <v>333</v>
      </c>
      <c r="H117" s="2"/>
      <c r="I117" s="367">
        <f>SUM(I118)</f>
        <v>51136</v>
      </c>
      <c r="J117" s="367">
        <f t="shared" si="18"/>
        <v>0</v>
      </c>
      <c r="K117" s="367">
        <f t="shared" si="18"/>
        <v>0</v>
      </c>
    </row>
    <row r="118" spans="1:11" ht="31.5" x14ac:dyDescent="0.25">
      <c r="A118" s="498" t="s">
        <v>384</v>
      </c>
      <c r="B118" s="6" t="s">
        <v>48</v>
      </c>
      <c r="C118" s="2" t="s">
        <v>9</v>
      </c>
      <c r="D118" s="323">
        <v>13</v>
      </c>
      <c r="E118" s="232" t="s">
        <v>206</v>
      </c>
      <c r="F118" s="233" t="s">
        <v>9</v>
      </c>
      <c r="G118" s="234" t="s">
        <v>383</v>
      </c>
      <c r="H118" s="2"/>
      <c r="I118" s="367">
        <f>SUM(I119)</f>
        <v>51136</v>
      </c>
      <c r="J118" s="367">
        <f t="shared" si="18"/>
        <v>0</v>
      </c>
      <c r="K118" s="367">
        <f t="shared" si="18"/>
        <v>0</v>
      </c>
    </row>
    <row r="119" spans="1:11" ht="15.75" customHeight="1" x14ac:dyDescent="0.25">
      <c r="A119" s="501" t="s">
        <v>19</v>
      </c>
      <c r="B119" s="6" t="s">
        <v>48</v>
      </c>
      <c r="C119" s="2" t="s">
        <v>9</v>
      </c>
      <c r="D119" s="323">
        <v>13</v>
      </c>
      <c r="E119" s="232" t="s">
        <v>206</v>
      </c>
      <c r="F119" s="233" t="s">
        <v>9</v>
      </c>
      <c r="G119" s="234" t="s">
        <v>383</v>
      </c>
      <c r="H119" s="2" t="s">
        <v>58</v>
      </c>
      <c r="I119" s="368">
        <v>51136</v>
      </c>
      <c r="J119" s="368"/>
      <c r="K119" s="368"/>
    </row>
    <row r="120" spans="1:11" ht="84" customHeight="1" x14ac:dyDescent="0.25">
      <c r="A120" s="84" t="s">
        <v>156</v>
      </c>
      <c r="B120" s="323" t="s">
        <v>48</v>
      </c>
      <c r="C120" s="2" t="s">
        <v>9</v>
      </c>
      <c r="D120" s="323">
        <v>13</v>
      </c>
      <c r="E120" s="232" t="s">
        <v>183</v>
      </c>
      <c r="F120" s="233" t="s">
        <v>332</v>
      </c>
      <c r="G120" s="234" t="s">
        <v>333</v>
      </c>
      <c r="H120" s="2"/>
      <c r="I120" s="367">
        <f>SUM(I121)</f>
        <v>51136</v>
      </c>
      <c r="J120" s="367">
        <f t="shared" ref="J120:K122" si="19">SUM(J121)</f>
        <v>0</v>
      </c>
      <c r="K120" s="367">
        <f t="shared" si="19"/>
        <v>0</v>
      </c>
    </row>
    <row r="121" spans="1:11" ht="34.5" customHeight="1" x14ac:dyDescent="0.25">
      <c r="A121" s="3" t="s">
        <v>385</v>
      </c>
      <c r="B121" s="323" t="s">
        <v>48</v>
      </c>
      <c r="C121" s="2" t="s">
        <v>9</v>
      </c>
      <c r="D121" s="323">
        <v>13</v>
      </c>
      <c r="E121" s="232" t="s">
        <v>183</v>
      </c>
      <c r="F121" s="233" t="s">
        <v>9</v>
      </c>
      <c r="G121" s="234" t="s">
        <v>333</v>
      </c>
      <c r="H121" s="2"/>
      <c r="I121" s="367">
        <f>SUM(I122)</f>
        <v>51136</v>
      </c>
      <c r="J121" s="367">
        <f t="shared" si="19"/>
        <v>0</v>
      </c>
      <c r="K121" s="367">
        <f t="shared" si="19"/>
        <v>0</v>
      </c>
    </row>
    <row r="122" spans="1:11" ht="31.5" x14ac:dyDescent="0.25">
      <c r="A122" s="498" t="s">
        <v>384</v>
      </c>
      <c r="B122" s="6" t="s">
        <v>48</v>
      </c>
      <c r="C122" s="2" t="s">
        <v>9</v>
      </c>
      <c r="D122" s="323">
        <v>13</v>
      </c>
      <c r="E122" s="232" t="s">
        <v>183</v>
      </c>
      <c r="F122" s="233" t="s">
        <v>9</v>
      </c>
      <c r="G122" s="234" t="s">
        <v>383</v>
      </c>
      <c r="H122" s="2"/>
      <c r="I122" s="367">
        <f>SUM(I123)</f>
        <v>51136</v>
      </c>
      <c r="J122" s="367">
        <f t="shared" si="19"/>
        <v>0</v>
      </c>
      <c r="K122" s="367">
        <f t="shared" si="19"/>
        <v>0</v>
      </c>
    </row>
    <row r="123" spans="1:11" ht="17.25" customHeight="1" x14ac:dyDescent="0.25">
      <c r="A123" s="501" t="s">
        <v>19</v>
      </c>
      <c r="B123" s="6" t="s">
        <v>48</v>
      </c>
      <c r="C123" s="2" t="s">
        <v>9</v>
      </c>
      <c r="D123" s="323">
        <v>13</v>
      </c>
      <c r="E123" s="232" t="s">
        <v>183</v>
      </c>
      <c r="F123" s="233" t="s">
        <v>9</v>
      </c>
      <c r="G123" s="234" t="s">
        <v>383</v>
      </c>
      <c r="H123" s="2" t="s">
        <v>58</v>
      </c>
      <c r="I123" s="368">
        <v>51136</v>
      </c>
      <c r="J123" s="368"/>
      <c r="K123" s="368"/>
    </row>
    <row r="124" spans="1:11" ht="33.75" customHeight="1" x14ac:dyDescent="0.25">
      <c r="A124" s="75" t="s">
        <v>101</v>
      </c>
      <c r="B124" s="30" t="s">
        <v>48</v>
      </c>
      <c r="C124" s="28" t="s">
        <v>9</v>
      </c>
      <c r="D124" s="28">
        <v>13</v>
      </c>
      <c r="E124" s="211" t="s">
        <v>344</v>
      </c>
      <c r="F124" s="212" t="s">
        <v>332</v>
      </c>
      <c r="G124" s="213" t="s">
        <v>333</v>
      </c>
      <c r="H124" s="28"/>
      <c r="I124" s="366">
        <f>SUM(I125)</f>
        <v>9000</v>
      </c>
      <c r="J124" s="366">
        <f t="shared" ref="J124:K127" si="20">SUM(J125)</f>
        <v>19000</v>
      </c>
      <c r="K124" s="366">
        <f t="shared" si="20"/>
        <v>19000</v>
      </c>
    </row>
    <row r="125" spans="1:11" ht="63" customHeight="1" x14ac:dyDescent="0.25">
      <c r="A125" s="76" t="s">
        <v>440</v>
      </c>
      <c r="B125" s="6" t="s">
        <v>48</v>
      </c>
      <c r="C125" s="2" t="s">
        <v>9</v>
      </c>
      <c r="D125" s="2">
        <v>13</v>
      </c>
      <c r="E125" s="214" t="s">
        <v>439</v>
      </c>
      <c r="F125" s="215" t="s">
        <v>332</v>
      </c>
      <c r="G125" s="216" t="s">
        <v>333</v>
      </c>
      <c r="H125" s="2"/>
      <c r="I125" s="367">
        <f>SUM(I126)</f>
        <v>9000</v>
      </c>
      <c r="J125" s="367">
        <f t="shared" si="20"/>
        <v>19000</v>
      </c>
      <c r="K125" s="367">
        <f t="shared" si="20"/>
        <v>19000</v>
      </c>
    </row>
    <row r="126" spans="1:11" ht="33" customHeight="1" x14ac:dyDescent="0.25">
      <c r="A126" s="76" t="s">
        <v>441</v>
      </c>
      <c r="B126" s="6" t="s">
        <v>48</v>
      </c>
      <c r="C126" s="2" t="s">
        <v>9</v>
      </c>
      <c r="D126" s="2">
        <v>13</v>
      </c>
      <c r="E126" s="214" t="s">
        <v>439</v>
      </c>
      <c r="F126" s="215" t="s">
        <v>9</v>
      </c>
      <c r="G126" s="216" t="s">
        <v>333</v>
      </c>
      <c r="H126" s="2"/>
      <c r="I126" s="367">
        <f>SUM(I127)</f>
        <v>9000</v>
      </c>
      <c r="J126" s="367">
        <f t="shared" si="20"/>
        <v>19000</v>
      </c>
      <c r="K126" s="367">
        <f t="shared" si="20"/>
        <v>19000</v>
      </c>
    </row>
    <row r="127" spans="1:11" ht="31.5" customHeight="1" x14ac:dyDescent="0.25">
      <c r="A127" s="76" t="s">
        <v>443</v>
      </c>
      <c r="B127" s="6" t="s">
        <v>48</v>
      </c>
      <c r="C127" s="2" t="s">
        <v>9</v>
      </c>
      <c r="D127" s="2">
        <v>13</v>
      </c>
      <c r="E127" s="214" t="s">
        <v>439</v>
      </c>
      <c r="F127" s="215" t="s">
        <v>9</v>
      </c>
      <c r="G127" s="216" t="s">
        <v>442</v>
      </c>
      <c r="H127" s="2"/>
      <c r="I127" s="367">
        <f>SUM(I128)</f>
        <v>9000</v>
      </c>
      <c r="J127" s="367">
        <f t="shared" si="20"/>
        <v>19000</v>
      </c>
      <c r="K127" s="367">
        <f t="shared" si="20"/>
        <v>19000</v>
      </c>
    </row>
    <row r="128" spans="1:11" ht="32.25" customHeight="1" x14ac:dyDescent="0.25">
      <c r="A128" s="500" t="s">
        <v>463</v>
      </c>
      <c r="B128" s="6" t="s">
        <v>48</v>
      </c>
      <c r="C128" s="2" t="s">
        <v>9</v>
      </c>
      <c r="D128" s="2">
        <v>13</v>
      </c>
      <c r="E128" s="214" t="s">
        <v>439</v>
      </c>
      <c r="F128" s="215" t="s">
        <v>9</v>
      </c>
      <c r="G128" s="216" t="s">
        <v>442</v>
      </c>
      <c r="H128" s="2" t="s">
        <v>15</v>
      </c>
      <c r="I128" s="369">
        <v>9000</v>
      </c>
      <c r="J128" s="369">
        <v>19000</v>
      </c>
      <c r="K128" s="369">
        <v>19000</v>
      </c>
    </row>
    <row r="129" spans="1:22" ht="64.5" customHeight="1" x14ac:dyDescent="0.25">
      <c r="A129" s="93" t="s">
        <v>113</v>
      </c>
      <c r="B129" s="30" t="s">
        <v>48</v>
      </c>
      <c r="C129" s="28" t="s">
        <v>9</v>
      </c>
      <c r="D129" s="28">
        <v>13</v>
      </c>
      <c r="E129" s="211" t="s">
        <v>366</v>
      </c>
      <c r="F129" s="212" t="s">
        <v>332</v>
      </c>
      <c r="G129" s="213" t="s">
        <v>333</v>
      </c>
      <c r="H129" s="28"/>
      <c r="I129" s="366">
        <f>SUM(I130)</f>
        <v>51136</v>
      </c>
      <c r="J129" s="366">
        <f t="shared" ref="J129:K132" si="21">SUM(J130)</f>
        <v>0</v>
      </c>
      <c r="K129" s="366">
        <f t="shared" si="21"/>
        <v>0</v>
      </c>
    </row>
    <row r="130" spans="1:22" ht="80.25" customHeight="1" x14ac:dyDescent="0.25">
      <c r="A130" s="76" t="s">
        <v>114</v>
      </c>
      <c r="B130" s="6" t="s">
        <v>48</v>
      </c>
      <c r="C130" s="2" t="s">
        <v>9</v>
      </c>
      <c r="D130" s="2">
        <v>13</v>
      </c>
      <c r="E130" s="253" t="s">
        <v>179</v>
      </c>
      <c r="F130" s="254" t="s">
        <v>332</v>
      </c>
      <c r="G130" s="255" t="s">
        <v>333</v>
      </c>
      <c r="H130" s="71"/>
      <c r="I130" s="370">
        <f>SUM(I131)</f>
        <v>51136</v>
      </c>
      <c r="J130" s="370">
        <f t="shared" si="21"/>
        <v>0</v>
      </c>
      <c r="K130" s="370">
        <f t="shared" si="21"/>
        <v>0</v>
      </c>
    </row>
    <row r="131" spans="1:22" ht="32.25" customHeight="1" x14ac:dyDescent="0.25">
      <c r="A131" s="76" t="s">
        <v>369</v>
      </c>
      <c r="B131" s="6" t="s">
        <v>48</v>
      </c>
      <c r="C131" s="2" t="s">
        <v>9</v>
      </c>
      <c r="D131" s="2">
        <v>13</v>
      </c>
      <c r="E131" s="253" t="s">
        <v>179</v>
      </c>
      <c r="F131" s="254" t="s">
        <v>9</v>
      </c>
      <c r="G131" s="255" t="s">
        <v>333</v>
      </c>
      <c r="H131" s="71"/>
      <c r="I131" s="370">
        <f>SUM(I132)</f>
        <v>51136</v>
      </c>
      <c r="J131" s="370">
        <f t="shared" si="21"/>
        <v>0</v>
      </c>
      <c r="K131" s="370">
        <f t="shared" si="21"/>
        <v>0</v>
      </c>
    </row>
    <row r="132" spans="1:22" ht="32.25" customHeight="1" x14ac:dyDescent="0.25">
      <c r="A132" s="69" t="s">
        <v>384</v>
      </c>
      <c r="B132" s="6" t="s">
        <v>48</v>
      </c>
      <c r="C132" s="2" t="s">
        <v>9</v>
      </c>
      <c r="D132" s="2">
        <v>13</v>
      </c>
      <c r="E132" s="253" t="s">
        <v>179</v>
      </c>
      <c r="F132" s="254" t="s">
        <v>9</v>
      </c>
      <c r="G132" s="255" t="s">
        <v>383</v>
      </c>
      <c r="H132" s="71"/>
      <c r="I132" s="370">
        <f>SUM(I133)</f>
        <v>51136</v>
      </c>
      <c r="J132" s="370">
        <f t="shared" si="21"/>
        <v>0</v>
      </c>
      <c r="K132" s="370">
        <f t="shared" si="21"/>
        <v>0</v>
      </c>
    </row>
    <row r="133" spans="1:22" ht="18" customHeight="1" x14ac:dyDescent="0.25">
      <c r="A133" s="502" t="s">
        <v>19</v>
      </c>
      <c r="B133" s="6" t="s">
        <v>48</v>
      </c>
      <c r="C133" s="2" t="s">
        <v>9</v>
      </c>
      <c r="D133" s="2">
        <v>13</v>
      </c>
      <c r="E133" s="253" t="s">
        <v>179</v>
      </c>
      <c r="F133" s="254" t="s">
        <v>9</v>
      </c>
      <c r="G133" s="255" t="s">
        <v>383</v>
      </c>
      <c r="H133" s="71" t="s">
        <v>58</v>
      </c>
      <c r="I133" s="371">
        <v>51136</v>
      </c>
      <c r="J133" s="371"/>
      <c r="K133" s="371"/>
    </row>
    <row r="134" spans="1:22" ht="30.75" customHeight="1" x14ac:dyDescent="0.25">
      <c r="A134" s="75" t="s">
        <v>22</v>
      </c>
      <c r="B134" s="30" t="s">
        <v>48</v>
      </c>
      <c r="C134" s="28" t="s">
        <v>9</v>
      </c>
      <c r="D134" s="30">
        <v>13</v>
      </c>
      <c r="E134" s="217" t="s">
        <v>170</v>
      </c>
      <c r="F134" s="218" t="s">
        <v>332</v>
      </c>
      <c r="G134" s="219" t="s">
        <v>333</v>
      </c>
      <c r="H134" s="28"/>
      <c r="I134" s="366">
        <f>SUM(I135)</f>
        <v>47111</v>
      </c>
      <c r="J134" s="366">
        <f>SUM(J135)</f>
        <v>47111</v>
      </c>
      <c r="K134" s="366">
        <f>SUM(K135)</f>
        <v>47111</v>
      </c>
    </row>
    <row r="135" spans="1:22" ht="16.5" customHeight="1" x14ac:dyDescent="0.25">
      <c r="A135" s="84" t="s">
        <v>74</v>
      </c>
      <c r="B135" s="323" t="s">
        <v>48</v>
      </c>
      <c r="C135" s="2" t="s">
        <v>9</v>
      </c>
      <c r="D135" s="323">
        <v>13</v>
      </c>
      <c r="E135" s="232" t="s">
        <v>171</v>
      </c>
      <c r="F135" s="233" t="s">
        <v>332</v>
      </c>
      <c r="G135" s="234" t="s">
        <v>333</v>
      </c>
      <c r="H135" s="2"/>
      <c r="I135" s="367">
        <f>SUM(I138+I141+I136)</f>
        <v>47111</v>
      </c>
      <c r="J135" s="367">
        <f>SUM(J138+J141+J136)</f>
        <v>47111</v>
      </c>
      <c r="K135" s="367">
        <f>SUM(K138+K141+K136)</f>
        <v>47111</v>
      </c>
    </row>
    <row r="136" spans="1:22" s="531" customFormat="1" ht="19.5" hidden="1" customHeight="1" x14ac:dyDescent="0.25">
      <c r="A136" s="3" t="s">
        <v>84</v>
      </c>
      <c r="B136" s="532" t="s">
        <v>48</v>
      </c>
      <c r="C136" s="2" t="s">
        <v>9</v>
      </c>
      <c r="D136" s="532">
        <v>13</v>
      </c>
      <c r="E136" s="232" t="s">
        <v>171</v>
      </c>
      <c r="F136" s="233" t="s">
        <v>332</v>
      </c>
      <c r="G136" s="234" t="s">
        <v>355</v>
      </c>
      <c r="H136" s="2"/>
      <c r="I136" s="367">
        <f>SUM(I137)</f>
        <v>0</v>
      </c>
      <c r="J136" s="367">
        <f>SUM(J137)</f>
        <v>0</v>
      </c>
      <c r="K136" s="367">
        <f>SUM(K137)</f>
        <v>0</v>
      </c>
    </row>
    <row r="137" spans="1:22" s="531" customFormat="1" ht="31.5" hidden="1" x14ac:dyDescent="0.25">
      <c r="A137" s="89" t="s">
        <v>463</v>
      </c>
      <c r="B137" s="454" t="s">
        <v>48</v>
      </c>
      <c r="C137" s="2" t="s">
        <v>9</v>
      </c>
      <c r="D137" s="532">
        <v>13</v>
      </c>
      <c r="E137" s="232" t="s">
        <v>171</v>
      </c>
      <c r="F137" s="233" t="s">
        <v>332</v>
      </c>
      <c r="G137" s="234" t="s">
        <v>355</v>
      </c>
      <c r="H137" s="2" t="s">
        <v>15</v>
      </c>
      <c r="I137" s="368"/>
      <c r="J137" s="368"/>
      <c r="K137" s="368"/>
    </row>
    <row r="138" spans="1:22" ht="30.75" customHeight="1" x14ac:dyDescent="0.25">
      <c r="A138" s="3" t="s">
        <v>85</v>
      </c>
      <c r="B138" s="323" t="s">
        <v>48</v>
      </c>
      <c r="C138" s="2" t="s">
        <v>9</v>
      </c>
      <c r="D138" s="323">
        <v>13</v>
      </c>
      <c r="E138" s="232" t="s">
        <v>171</v>
      </c>
      <c r="F138" s="233" t="s">
        <v>332</v>
      </c>
      <c r="G138" s="234" t="s">
        <v>361</v>
      </c>
      <c r="H138" s="2"/>
      <c r="I138" s="367">
        <f>SUM(I139:I140)</f>
        <v>47111</v>
      </c>
      <c r="J138" s="367">
        <f>SUM(J139:J140)</f>
        <v>47111</v>
      </c>
      <c r="K138" s="367">
        <f>SUM(K139:K140)</f>
        <v>47111</v>
      </c>
    </row>
    <row r="139" spans="1:22" ht="32.25" hidden="1" customHeight="1" x14ac:dyDescent="0.25">
      <c r="A139" s="500" t="s">
        <v>463</v>
      </c>
      <c r="B139" s="454" t="s">
        <v>48</v>
      </c>
      <c r="C139" s="2" t="s">
        <v>9</v>
      </c>
      <c r="D139" s="323">
        <v>13</v>
      </c>
      <c r="E139" s="232" t="s">
        <v>171</v>
      </c>
      <c r="F139" s="233" t="s">
        <v>332</v>
      </c>
      <c r="G139" s="234" t="s">
        <v>361</v>
      </c>
      <c r="H139" s="2" t="s">
        <v>15</v>
      </c>
      <c r="I139" s="368"/>
      <c r="J139" s="368"/>
      <c r="K139" s="368"/>
    </row>
    <row r="140" spans="1:22" s="450" customFormat="1" ht="18" customHeight="1" x14ac:dyDescent="0.25">
      <c r="A140" s="3" t="s">
        <v>17</v>
      </c>
      <c r="B140" s="6" t="s">
        <v>48</v>
      </c>
      <c r="C140" s="2" t="s">
        <v>9</v>
      </c>
      <c r="D140" s="451">
        <v>13</v>
      </c>
      <c r="E140" s="232" t="s">
        <v>171</v>
      </c>
      <c r="F140" s="233" t="s">
        <v>332</v>
      </c>
      <c r="G140" s="234" t="s">
        <v>361</v>
      </c>
      <c r="H140" s="2" t="s">
        <v>16</v>
      </c>
      <c r="I140" s="368">
        <v>47111</v>
      </c>
      <c r="J140" s="368">
        <v>47111</v>
      </c>
      <c r="K140" s="368">
        <v>47111</v>
      </c>
    </row>
    <row r="141" spans="1:22" s="450" customFormat="1" ht="34.5" hidden="1" customHeight="1" x14ac:dyDescent="0.25">
      <c r="A141" s="3" t="s">
        <v>568</v>
      </c>
      <c r="B141" s="6" t="s">
        <v>48</v>
      </c>
      <c r="C141" s="2" t="s">
        <v>9</v>
      </c>
      <c r="D141" s="451">
        <v>13</v>
      </c>
      <c r="E141" s="232" t="s">
        <v>171</v>
      </c>
      <c r="F141" s="233" t="s">
        <v>332</v>
      </c>
      <c r="G141" s="234" t="s">
        <v>567</v>
      </c>
      <c r="H141" s="2"/>
      <c r="I141" s="367">
        <f>SUM(I142)</f>
        <v>0</v>
      </c>
      <c r="J141" s="367">
        <f>SUM(J142)</f>
        <v>0</v>
      </c>
      <c r="K141" s="367">
        <f>SUM(K142)</f>
        <v>0</v>
      </c>
    </row>
    <row r="142" spans="1:22" s="450" customFormat="1" ht="32.25" hidden="1" customHeight="1" x14ac:dyDescent="0.25">
      <c r="A142" s="500" t="s">
        <v>463</v>
      </c>
      <c r="B142" s="6" t="s">
        <v>48</v>
      </c>
      <c r="C142" s="2" t="s">
        <v>9</v>
      </c>
      <c r="D142" s="451">
        <v>13</v>
      </c>
      <c r="E142" s="232" t="s">
        <v>171</v>
      </c>
      <c r="F142" s="233" t="s">
        <v>332</v>
      </c>
      <c r="G142" s="234" t="s">
        <v>567</v>
      </c>
      <c r="H142" s="2" t="s">
        <v>15</v>
      </c>
      <c r="I142" s="368"/>
      <c r="J142" s="368"/>
      <c r="K142" s="368"/>
      <c r="N142" s="663"/>
      <c r="O142" s="663"/>
      <c r="P142" s="663"/>
      <c r="Q142" s="663"/>
      <c r="R142" s="663"/>
      <c r="S142" s="663"/>
      <c r="T142" s="663"/>
      <c r="U142" s="663"/>
      <c r="V142" s="663"/>
    </row>
    <row r="143" spans="1:22" ht="16.5" customHeight="1" x14ac:dyDescent="0.25">
      <c r="A143" s="75" t="s">
        <v>153</v>
      </c>
      <c r="B143" s="30" t="s">
        <v>48</v>
      </c>
      <c r="C143" s="28" t="s">
        <v>9</v>
      </c>
      <c r="D143" s="30">
        <v>13</v>
      </c>
      <c r="E143" s="217" t="s">
        <v>172</v>
      </c>
      <c r="F143" s="218" t="s">
        <v>332</v>
      </c>
      <c r="G143" s="219" t="s">
        <v>333</v>
      </c>
      <c r="H143" s="28"/>
      <c r="I143" s="366">
        <f>SUM(I144)</f>
        <v>1089137</v>
      </c>
      <c r="J143" s="366">
        <f>SUM(J144)</f>
        <v>1070498</v>
      </c>
      <c r="K143" s="366">
        <f>SUM(K144)</f>
        <v>1095664</v>
      </c>
    </row>
    <row r="144" spans="1:22" ht="16.5" customHeight="1" x14ac:dyDescent="0.25">
      <c r="A144" s="84" t="s">
        <v>152</v>
      </c>
      <c r="B144" s="323" t="s">
        <v>48</v>
      </c>
      <c r="C144" s="2" t="s">
        <v>9</v>
      </c>
      <c r="D144" s="323">
        <v>13</v>
      </c>
      <c r="E144" s="232" t="s">
        <v>173</v>
      </c>
      <c r="F144" s="233" t="s">
        <v>332</v>
      </c>
      <c r="G144" s="234" t="s">
        <v>333</v>
      </c>
      <c r="H144" s="2"/>
      <c r="I144" s="367">
        <f>SUM(I145+I154+I152+I149+I147)</f>
        <v>1089137</v>
      </c>
      <c r="J144" s="367">
        <f>SUM(J145+J154+J152+J149+J147)</f>
        <v>1070498</v>
      </c>
      <c r="K144" s="367">
        <f>SUM(K145+K154+K152+K149+K147)</f>
        <v>1095664</v>
      </c>
    </row>
    <row r="145" spans="1:11" ht="48.75" customHeight="1" x14ac:dyDescent="0.25">
      <c r="A145" s="84" t="s">
        <v>552</v>
      </c>
      <c r="B145" s="323" t="s">
        <v>48</v>
      </c>
      <c r="C145" s="2" t="s">
        <v>9</v>
      </c>
      <c r="D145" s="323">
        <v>13</v>
      </c>
      <c r="E145" s="232" t="s">
        <v>173</v>
      </c>
      <c r="F145" s="233" t="s">
        <v>332</v>
      </c>
      <c r="G145" s="330">
        <v>12712</v>
      </c>
      <c r="H145" s="2"/>
      <c r="I145" s="367">
        <f>SUM(I146)</f>
        <v>47331</v>
      </c>
      <c r="J145" s="367">
        <f>SUM(J146)</f>
        <v>47331</v>
      </c>
      <c r="K145" s="367">
        <f>SUM(K146)</f>
        <v>47331</v>
      </c>
    </row>
    <row r="146" spans="1:11" ht="64.5" customHeight="1" x14ac:dyDescent="0.25">
      <c r="A146" s="84" t="s">
        <v>67</v>
      </c>
      <c r="B146" s="323" t="s">
        <v>48</v>
      </c>
      <c r="C146" s="2" t="s">
        <v>9</v>
      </c>
      <c r="D146" s="323">
        <v>13</v>
      </c>
      <c r="E146" s="232" t="s">
        <v>173</v>
      </c>
      <c r="F146" s="233" t="s">
        <v>332</v>
      </c>
      <c r="G146" s="330">
        <v>12712</v>
      </c>
      <c r="H146" s="2" t="s">
        <v>12</v>
      </c>
      <c r="I146" s="369">
        <v>47331</v>
      </c>
      <c r="J146" s="369">
        <v>47331</v>
      </c>
      <c r="K146" s="369">
        <v>47331</v>
      </c>
    </row>
    <row r="147" spans="1:11" s="521" customFormat="1" ht="18.75" hidden="1" customHeight="1" x14ac:dyDescent="0.25">
      <c r="A147" s="507" t="s">
        <v>636</v>
      </c>
      <c r="B147" s="522" t="s">
        <v>48</v>
      </c>
      <c r="C147" s="2" t="s">
        <v>9</v>
      </c>
      <c r="D147" s="522">
        <v>13</v>
      </c>
      <c r="E147" s="232" t="s">
        <v>173</v>
      </c>
      <c r="F147" s="233" t="s">
        <v>332</v>
      </c>
      <c r="G147" s="330">
        <v>54690</v>
      </c>
      <c r="H147" s="2"/>
      <c r="I147" s="367">
        <f>SUM(I148)</f>
        <v>0</v>
      </c>
      <c r="J147" s="367">
        <f>SUM(J148)</f>
        <v>0</v>
      </c>
      <c r="K147" s="367">
        <f>SUM(K148)</f>
        <v>0</v>
      </c>
    </row>
    <row r="148" spans="1:11" s="521" customFormat="1" ht="33.75" hidden="1" customHeight="1" x14ac:dyDescent="0.25">
      <c r="A148" s="500" t="s">
        <v>463</v>
      </c>
      <c r="B148" s="522" t="s">
        <v>48</v>
      </c>
      <c r="C148" s="2" t="s">
        <v>9</v>
      </c>
      <c r="D148" s="522">
        <v>13</v>
      </c>
      <c r="E148" s="232" t="s">
        <v>173</v>
      </c>
      <c r="F148" s="233" t="s">
        <v>332</v>
      </c>
      <c r="G148" s="330">
        <v>54690</v>
      </c>
      <c r="H148" s="2" t="s">
        <v>15</v>
      </c>
      <c r="I148" s="369"/>
      <c r="J148" s="369"/>
      <c r="K148" s="369"/>
    </row>
    <row r="149" spans="1:11" ht="31.5" x14ac:dyDescent="0.25">
      <c r="A149" s="501" t="s">
        <v>535</v>
      </c>
      <c r="B149" s="6" t="s">
        <v>48</v>
      </c>
      <c r="C149" s="2" t="s">
        <v>9</v>
      </c>
      <c r="D149" s="323">
        <v>13</v>
      </c>
      <c r="E149" s="232" t="s">
        <v>173</v>
      </c>
      <c r="F149" s="233" t="s">
        <v>332</v>
      </c>
      <c r="G149" s="234" t="s">
        <v>363</v>
      </c>
      <c r="H149" s="2"/>
      <c r="I149" s="367">
        <f>SUM(I150:I151)</f>
        <v>917350</v>
      </c>
      <c r="J149" s="367">
        <f>SUM(J150:J151)</f>
        <v>947567</v>
      </c>
      <c r="K149" s="367">
        <f>SUM(K150:K151)</f>
        <v>972733</v>
      </c>
    </row>
    <row r="150" spans="1:11" ht="63" x14ac:dyDescent="0.25">
      <c r="A150" s="84" t="s">
        <v>67</v>
      </c>
      <c r="B150" s="323" t="s">
        <v>48</v>
      </c>
      <c r="C150" s="2" t="s">
        <v>9</v>
      </c>
      <c r="D150" s="323">
        <v>13</v>
      </c>
      <c r="E150" s="232" t="s">
        <v>173</v>
      </c>
      <c r="F150" s="233" t="s">
        <v>332</v>
      </c>
      <c r="G150" s="234" t="s">
        <v>363</v>
      </c>
      <c r="H150" s="2" t="s">
        <v>12</v>
      </c>
      <c r="I150" s="368">
        <v>917350</v>
      </c>
      <c r="J150" s="368">
        <v>947567</v>
      </c>
      <c r="K150" s="368">
        <v>972733</v>
      </c>
    </row>
    <row r="151" spans="1:11" ht="30.75" hidden="1" customHeight="1" x14ac:dyDescent="0.25">
      <c r="A151" s="500" t="s">
        <v>463</v>
      </c>
      <c r="B151" s="454" t="s">
        <v>48</v>
      </c>
      <c r="C151" s="2" t="s">
        <v>9</v>
      </c>
      <c r="D151" s="323">
        <v>13</v>
      </c>
      <c r="E151" s="232" t="s">
        <v>173</v>
      </c>
      <c r="F151" s="233" t="s">
        <v>332</v>
      </c>
      <c r="G151" s="234" t="s">
        <v>363</v>
      </c>
      <c r="H151" s="2" t="s">
        <v>15</v>
      </c>
      <c r="I151" s="371"/>
      <c r="J151" s="371"/>
      <c r="K151" s="371"/>
    </row>
    <row r="152" spans="1:11" ht="32.25" customHeight="1" x14ac:dyDescent="0.25">
      <c r="A152" s="500" t="s">
        <v>456</v>
      </c>
      <c r="B152" s="323" t="s">
        <v>48</v>
      </c>
      <c r="C152" s="2" t="s">
        <v>9</v>
      </c>
      <c r="D152" s="323">
        <v>13</v>
      </c>
      <c r="E152" s="232" t="s">
        <v>173</v>
      </c>
      <c r="F152" s="233" t="s">
        <v>332</v>
      </c>
      <c r="G152" s="234" t="s">
        <v>383</v>
      </c>
      <c r="H152" s="2"/>
      <c r="I152" s="367">
        <f>SUM(I153)</f>
        <v>64456</v>
      </c>
      <c r="J152" s="367">
        <f>SUM(J153)</f>
        <v>0</v>
      </c>
      <c r="K152" s="367">
        <f>SUM(K153)</f>
        <v>0</v>
      </c>
    </row>
    <row r="153" spans="1:11" ht="64.5" customHeight="1" x14ac:dyDescent="0.25">
      <c r="A153" s="84" t="s">
        <v>67</v>
      </c>
      <c r="B153" s="272" t="s">
        <v>48</v>
      </c>
      <c r="C153" s="2" t="s">
        <v>9</v>
      </c>
      <c r="D153" s="323">
        <v>13</v>
      </c>
      <c r="E153" s="232" t="s">
        <v>173</v>
      </c>
      <c r="F153" s="233" t="s">
        <v>332</v>
      </c>
      <c r="G153" s="234" t="s">
        <v>383</v>
      </c>
      <c r="H153" s="2" t="s">
        <v>12</v>
      </c>
      <c r="I153" s="368">
        <v>64456</v>
      </c>
      <c r="J153" s="368"/>
      <c r="K153" s="368"/>
    </row>
    <row r="154" spans="1:11" ht="16.5" customHeight="1" x14ac:dyDescent="0.25">
      <c r="A154" s="3" t="s">
        <v>154</v>
      </c>
      <c r="B154" s="323" t="s">
        <v>48</v>
      </c>
      <c r="C154" s="2" t="s">
        <v>9</v>
      </c>
      <c r="D154" s="323">
        <v>13</v>
      </c>
      <c r="E154" s="232" t="s">
        <v>173</v>
      </c>
      <c r="F154" s="233" t="s">
        <v>332</v>
      </c>
      <c r="G154" s="234" t="s">
        <v>362</v>
      </c>
      <c r="H154" s="2"/>
      <c r="I154" s="367">
        <f>SUM(I155)</f>
        <v>60000</v>
      </c>
      <c r="J154" s="367">
        <f>SUM(J155)</f>
        <v>75600</v>
      </c>
      <c r="K154" s="367">
        <f>SUM(K155)</f>
        <v>75600</v>
      </c>
    </row>
    <row r="155" spans="1:11" ht="30.75" customHeight="1" x14ac:dyDescent="0.25">
      <c r="A155" s="500" t="s">
        <v>463</v>
      </c>
      <c r="B155" s="272" t="s">
        <v>48</v>
      </c>
      <c r="C155" s="2" t="s">
        <v>9</v>
      </c>
      <c r="D155" s="323">
        <v>13</v>
      </c>
      <c r="E155" s="232" t="s">
        <v>173</v>
      </c>
      <c r="F155" s="233" t="s">
        <v>332</v>
      </c>
      <c r="G155" s="234" t="s">
        <v>362</v>
      </c>
      <c r="H155" s="2" t="s">
        <v>15</v>
      </c>
      <c r="I155" s="368">
        <v>60000</v>
      </c>
      <c r="J155" s="368">
        <v>75600</v>
      </c>
      <c r="K155" s="368">
        <v>75600</v>
      </c>
    </row>
    <row r="156" spans="1:11" ht="31.5" x14ac:dyDescent="0.25">
      <c r="A156" s="27" t="s">
        <v>110</v>
      </c>
      <c r="B156" s="30" t="s">
        <v>48</v>
      </c>
      <c r="C156" s="28" t="s">
        <v>9</v>
      </c>
      <c r="D156" s="30">
        <v>13</v>
      </c>
      <c r="E156" s="217" t="s">
        <v>174</v>
      </c>
      <c r="F156" s="218" t="s">
        <v>332</v>
      </c>
      <c r="G156" s="219" t="s">
        <v>333</v>
      </c>
      <c r="H156" s="28"/>
      <c r="I156" s="366">
        <f>SUM(I157)</f>
        <v>12335595</v>
      </c>
      <c r="J156" s="366">
        <f>SUM(J157)</f>
        <v>11652865</v>
      </c>
      <c r="K156" s="366">
        <f>SUM(K157)</f>
        <v>11802865</v>
      </c>
    </row>
    <row r="157" spans="1:11" ht="31.5" x14ac:dyDescent="0.25">
      <c r="A157" s="84" t="s">
        <v>111</v>
      </c>
      <c r="B157" s="323" t="s">
        <v>48</v>
      </c>
      <c r="C157" s="2" t="s">
        <v>9</v>
      </c>
      <c r="D157" s="323">
        <v>13</v>
      </c>
      <c r="E157" s="232" t="s">
        <v>175</v>
      </c>
      <c r="F157" s="233" t="s">
        <v>332</v>
      </c>
      <c r="G157" s="234" t="s">
        <v>333</v>
      </c>
      <c r="H157" s="2"/>
      <c r="I157" s="367">
        <f>SUM(I158+I162)</f>
        <v>12335595</v>
      </c>
      <c r="J157" s="367">
        <f>SUM(J158+J162)</f>
        <v>11652865</v>
      </c>
      <c r="K157" s="367">
        <f>SUM(K158+K162)</f>
        <v>11802865</v>
      </c>
    </row>
    <row r="158" spans="1:11" ht="31.5" x14ac:dyDescent="0.25">
      <c r="A158" s="3" t="s">
        <v>75</v>
      </c>
      <c r="B158" s="323" t="s">
        <v>48</v>
      </c>
      <c r="C158" s="2" t="s">
        <v>9</v>
      </c>
      <c r="D158" s="323">
        <v>13</v>
      </c>
      <c r="E158" s="232" t="s">
        <v>175</v>
      </c>
      <c r="F158" s="233" t="s">
        <v>332</v>
      </c>
      <c r="G158" s="234" t="s">
        <v>364</v>
      </c>
      <c r="H158" s="2"/>
      <c r="I158" s="367">
        <f>SUM(I159:I161)</f>
        <v>12335595</v>
      </c>
      <c r="J158" s="367">
        <f>SUM(J159:J161)</f>
        <v>11652865</v>
      </c>
      <c r="K158" s="367">
        <f>SUM(K159:K161)</f>
        <v>11802865</v>
      </c>
    </row>
    <row r="159" spans="1:11" ht="63" x14ac:dyDescent="0.25">
      <c r="A159" s="84" t="s">
        <v>67</v>
      </c>
      <c r="B159" s="323" t="s">
        <v>48</v>
      </c>
      <c r="C159" s="2" t="s">
        <v>9</v>
      </c>
      <c r="D159" s="323">
        <v>13</v>
      </c>
      <c r="E159" s="232" t="s">
        <v>175</v>
      </c>
      <c r="F159" s="233" t="s">
        <v>332</v>
      </c>
      <c r="G159" s="234" t="s">
        <v>364</v>
      </c>
      <c r="H159" s="2" t="s">
        <v>12</v>
      </c>
      <c r="I159" s="368">
        <v>9970909</v>
      </c>
      <c r="J159" s="368">
        <v>8980529</v>
      </c>
      <c r="K159" s="368">
        <v>8980529</v>
      </c>
    </row>
    <row r="160" spans="1:11" ht="30.75" customHeight="1" x14ac:dyDescent="0.25">
      <c r="A160" s="500" t="s">
        <v>463</v>
      </c>
      <c r="B160" s="272" t="s">
        <v>48</v>
      </c>
      <c r="C160" s="2" t="s">
        <v>9</v>
      </c>
      <c r="D160" s="323">
        <v>13</v>
      </c>
      <c r="E160" s="232" t="s">
        <v>175</v>
      </c>
      <c r="F160" s="233" t="s">
        <v>332</v>
      </c>
      <c r="G160" s="234" t="s">
        <v>364</v>
      </c>
      <c r="H160" s="2" t="s">
        <v>15</v>
      </c>
      <c r="I160" s="371">
        <v>2313616</v>
      </c>
      <c r="J160" s="371">
        <v>2621266</v>
      </c>
      <c r="K160" s="371">
        <v>2771266</v>
      </c>
    </row>
    <row r="161" spans="1:11" ht="17.25" customHeight="1" x14ac:dyDescent="0.25">
      <c r="A161" s="3" t="s">
        <v>17</v>
      </c>
      <c r="B161" s="323" t="s">
        <v>48</v>
      </c>
      <c r="C161" s="2" t="s">
        <v>9</v>
      </c>
      <c r="D161" s="323">
        <v>13</v>
      </c>
      <c r="E161" s="232" t="s">
        <v>175</v>
      </c>
      <c r="F161" s="233" t="s">
        <v>332</v>
      </c>
      <c r="G161" s="234" t="s">
        <v>364</v>
      </c>
      <c r="H161" s="2" t="s">
        <v>16</v>
      </c>
      <c r="I161" s="368">
        <v>51070</v>
      </c>
      <c r="J161" s="368">
        <v>51070</v>
      </c>
      <c r="K161" s="368">
        <v>51070</v>
      </c>
    </row>
    <row r="162" spans="1:11" ht="32.25" hidden="1" customHeight="1" x14ac:dyDescent="0.25">
      <c r="A162" s="3" t="s">
        <v>568</v>
      </c>
      <c r="B162" s="323" t="s">
        <v>48</v>
      </c>
      <c r="C162" s="2" t="s">
        <v>9</v>
      </c>
      <c r="D162" s="323">
        <v>13</v>
      </c>
      <c r="E162" s="232" t="s">
        <v>175</v>
      </c>
      <c r="F162" s="233" t="s">
        <v>332</v>
      </c>
      <c r="G162" s="234" t="s">
        <v>567</v>
      </c>
      <c r="H162" s="2"/>
      <c r="I162" s="367">
        <f>SUM(I163)</f>
        <v>0</v>
      </c>
      <c r="J162" s="367">
        <f>SUM(J163)</f>
        <v>0</v>
      </c>
      <c r="K162" s="367">
        <f>SUM(K163)</f>
        <v>0</v>
      </c>
    </row>
    <row r="163" spans="1:11" ht="32.25" hidden="1" customHeight="1" x14ac:dyDescent="0.25">
      <c r="A163" s="500" t="s">
        <v>463</v>
      </c>
      <c r="B163" s="323" t="s">
        <v>48</v>
      </c>
      <c r="C163" s="2" t="s">
        <v>9</v>
      </c>
      <c r="D163" s="323">
        <v>13</v>
      </c>
      <c r="E163" s="232" t="s">
        <v>175</v>
      </c>
      <c r="F163" s="233" t="s">
        <v>332</v>
      </c>
      <c r="G163" s="234" t="s">
        <v>567</v>
      </c>
      <c r="H163" s="2" t="s">
        <v>15</v>
      </c>
      <c r="I163" s="368"/>
      <c r="J163" s="368"/>
      <c r="K163" s="368"/>
    </row>
    <row r="164" spans="1:11" ht="31.5" x14ac:dyDescent="0.25">
      <c r="A164" s="270" t="s">
        <v>63</v>
      </c>
      <c r="B164" s="19" t="s">
        <v>48</v>
      </c>
      <c r="C164" s="15" t="s">
        <v>14</v>
      </c>
      <c r="D164" s="19"/>
      <c r="E164" s="276"/>
      <c r="F164" s="277"/>
      <c r="G164" s="278"/>
      <c r="H164" s="15"/>
      <c r="I164" s="364">
        <f>SUM(I171+I185+I165)</f>
        <v>3281202</v>
      </c>
      <c r="J164" s="364">
        <f>SUM(J171+J185)</f>
        <v>2909667</v>
      </c>
      <c r="K164" s="364">
        <f>SUM(K171+K185)</f>
        <v>2909667</v>
      </c>
    </row>
    <row r="165" spans="1:11" s="645" customFormat="1" ht="18.75" customHeight="1" x14ac:dyDescent="0.25">
      <c r="A165" s="97" t="s">
        <v>855</v>
      </c>
      <c r="B165" s="26" t="s">
        <v>48</v>
      </c>
      <c r="C165" s="22" t="s">
        <v>14</v>
      </c>
      <c r="D165" s="56" t="s">
        <v>30</v>
      </c>
      <c r="E165" s="285"/>
      <c r="F165" s="286"/>
      <c r="G165" s="287"/>
      <c r="H165" s="22"/>
      <c r="I165" s="365">
        <f>SUM(I166)</f>
        <v>48000</v>
      </c>
      <c r="J165" s="365">
        <f t="shared" ref="J165:K169" si="22">SUM(J166)</f>
        <v>0</v>
      </c>
      <c r="K165" s="365">
        <f t="shared" si="22"/>
        <v>0</v>
      </c>
    </row>
    <row r="166" spans="1:11" s="645" customFormat="1" ht="78.75" x14ac:dyDescent="0.25">
      <c r="A166" s="75" t="s">
        <v>699</v>
      </c>
      <c r="B166" s="30" t="s">
        <v>48</v>
      </c>
      <c r="C166" s="28" t="s">
        <v>14</v>
      </c>
      <c r="D166" s="42" t="s">
        <v>30</v>
      </c>
      <c r="E166" s="223" t="s">
        <v>176</v>
      </c>
      <c r="F166" s="224" t="s">
        <v>332</v>
      </c>
      <c r="G166" s="225" t="s">
        <v>333</v>
      </c>
      <c r="H166" s="28"/>
      <c r="I166" s="366">
        <f>SUM(I167)</f>
        <v>48000</v>
      </c>
      <c r="J166" s="366">
        <f t="shared" si="22"/>
        <v>0</v>
      </c>
      <c r="K166" s="366">
        <f t="shared" si="22"/>
        <v>0</v>
      </c>
    </row>
    <row r="167" spans="1:11" s="645" customFormat="1" ht="126" x14ac:dyDescent="0.25">
      <c r="A167" s="76" t="s">
        <v>700</v>
      </c>
      <c r="B167" s="53" t="s">
        <v>48</v>
      </c>
      <c r="C167" s="2" t="s">
        <v>14</v>
      </c>
      <c r="D167" s="8" t="s">
        <v>30</v>
      </c>
      <c r="E167" s="247" t="s">
        <v>177</v>
      </c>
      <c r="F167" s="248" t="s">
        <v>332</v>
      </c>
      <c r="G167" s="249" t="s">
        <v>333</v>
      </c>
      <c r="H167" s="2"/>
      <c r="I167" s="367">
        <f>SUM(I168)</f>
        <v>48000</v>
      </c>
      <c r="J167" s="367">
        <f t="shared" si="22"/>
        <v>0</v>
      </c>
      <c r="K167" s="367">
        <f t="shared" si="22"/>
        <v>0</v>
      </c>
    </row>
    <row r="168" spans="1:11" s="645" customFormat="1" ht="47.25" x14ac:dyDescent="0.25">
      <c r="A168" s="76" t="s">
        <v>365</v>
      </c>
      <c r="B168" s="53" t="s">
        <v>48</v>
      </c>
      <c r="C168" s="2" t="s">
        <v>14</v>
      </c>
      <c r="D168" s="8" t="s">
        <v>30</v>
      </c>
      <c r="E168" s="247" t="s">
        <v>177</v>
      </c>
      <c r="F168" s="248" t="s">
        <v>9</v>
      </c>
      <c r="G168" s="249" t="s">
        <v>333</v>
      </c>
      <c r="H168" s="2"/>
      <c r="I168" s="367">
        <f>SUM(I169)</f>
        <v>48000</v>
      </c>
      <c r="J168" s="367">
        <f t="shared" si="22"/>
        <v>0</v>
      </c>
      <c r="K168" s="367">
        <f t="shared" si="22"/>
        <v>0</v>
      </c>
    </row>
    <row r="169" spans="1:11" s="645" customFormat="1" ht="48" customHeight="1" x14ac:dyDescent="0.25">
      <c r="A169" s="3" t="s">
        <v>447</v>
      </c>
      <c r="B169" s="646" t="s">
        <v>48</v>
      </c>
      <c r="C169" s="2" t="s">
        <v>14</v>
      </c>
      <c r="D169" s="8" t="s">
        <v>30</v>
      </c>
      <c r="E169" s="247" t="s">
        <v>177</v>
      </c>
      <c r="F169" s="248" t="s">
        <v>9</v>
      </c>
      <c r="G169" s="249" t="s">
        <v>445</v>
      </c>
      <c r="H169" s="2"/>
      <c r="I169" s="367">
        <f>SUM(I170)</f>
        <v>48000</v>
      </c>
      <c r="J169" s="367">
        <f t="shared" si="22"/>
        <v>0</v>
      </c>
      <c r="K169" s="367">
        <f t="shared" si="22"/>
        <v>0</v>
      </c>
    </row>
    <row r="170" spans="1:11" s="645" customFormat="1" ht="31.5" x14ac:dyDescent="0.25">
      <c r="A170" s="500" t="s">
        <v>463</v>
      </c>
      <c r="B170" s="646" t="s">
        <v>48</v>
      </c>
      <c r="C170" s="2" t="s">
        <v>14</v>
      </c>
      <c r="D170" s="8" t="s">
        <v>30</v>
      </c>
      <c r="E170" s="247" t="s">
        <v>177</v>
      </c>
      <c r="F170" s="248" t="s">
        <v>9</v>
      </c>
      <c r="G170" s="249" t="s">
        <v>445</v>
      </c>
      <c r="H170" s="2" t="s">
        <v>15</v>
      </c>
      <c r="I170" s="368">
        <v>48000</v>
      </c>
      <c r="J170" s="368"/>
      <c r="K170" s="368"/>
    </row>
    <row r="171" spans="1:11" ht="34.5" customHeight="1" x14ac:dyDescent="0.25">
      <c r="A171" s="97" t="s">
        <v>585</v>
      </c>
      <c r="B171" s="26" t="s">
        <v>48</v>
      </c>
      <c r="C171" s="22" t="s">
        <v>14</v>
      </c>
      <c r="D171" s="56" t="s">
        <v>52</v>
      </c>
      <c r="E171" s="285"/>
      <c r="F171" s="286"/>
      <c r="G171" s="287"/>
      <c r="H171" s="22"/>
      <c r="I171" s="365">
        <f>SUM(I172)</f>
        <v>3223202</v>
      </c>
      <c r="J171" s="365">
        <f>SUM(J172)</f>
        <v>2899667</v>
      </c>
      <c r="K171" s="365">
        <f>SUM(K172)</f>
        <v>2899667</v>
      </c>
    </row>
    <row r="172" spans="1:11" ht="78.75" x14ac:dyDescent="0.25">
      <c r="A172" s="75" t="s">
        <v>699</v>
      </c>
      <c r="B172" s="30" t="s">
        <v>48</v>
      </c>
      <c r="C172" s="28" t="s">
        <v>14</v>
      </c>
      <c r="D172" s="42" t="s">
        <v>52</v>
      </c>
      <c r="E172" s="223" t="s">
        <v>176</v>
      </c>
      <c r="F172" s="224" t="s">
        <v>332</v>
      </c>
      <c r="G172" s="225" t="s">
        <v>333</v>
      </c>
      <c r="H172" s="28"/>
      <c r="I172" s="366">
        <f>SUM(I173,+I181)</f>
        <v>3223202</v>
      </c>
      <c r="J172" s="366">
        <f>SUM(J173,+J181)</f>
        <v>2899667</v>
      </c>
      <c r="K172" s="366">
        <f>SUM(K173,+K181)</f>
        <v>2899667</v>
      </c>
    </row>
    <row r="173" spans="1:11" ht="129" customHeight="1" x14ac:dyDescent="0.25">
      <c r="A173" s="76" t="s">
        <v>700</v>
      </c>
      <c r="B173" s="53" t="s">
        <v>48</v>
      </c>
      <c r="C173" s="2" t="s">
        <v>14</v>
      </c>
      <c r="D173" s="8" t="s">
        <v>52</v>
      </c>
      <c r="E173" s="247" t="s">
        <v>177</v>
      </c>
      <c r="F173" s="248" t="s">
        <v>332</v>
      </c>
      <c r="G173" s="249" t="s">
        <v>333</v>
      </c>
      <c r="H173" s="2"/>
      <c r="I173" s="367">
        <f>SUM(I174)</f>
        <v>3223202</v>
      </c>
      <c r="J173" s="367">
        <f>SUM(J174)</f>
        <v>2899667</v>
      </c>
      <c r="K173" s="367">
        <f>SUM(K174)</f>
        <v>2899667</v>
      </c>
    </row>
    <row r="174" spans="1:11" ht="47.25" x14ac:dyDescent="0.25">
      <c r="A174" s="76" t="s">
        <v>365</v>
      </c>
      <c r="B174" s="53" t="s">
        <v>48</v>
      </c>
      <c r="C174" s="2" t="s">
        <v>14</v>
      </c>
      <c r="D174" s="8" t="s">
        <v>52</v>
      </c>
      <c r="E174" s="247" t="s">
        <v>177</v>
      </c>
      <c r="F174" s="248" t="s">
        <v>9</v>
      </c>
      <c r="G174" s="249" t="s">
        <v>333</v>
      </c>
      <c r="H174" s="2"/>
      <c r="I174" s="367">
        <f>SUM(I175+I179)</f>
        <v>3223202</v>
      </c>
      <c r="J174" s="367">
        <f>SUM(J175+J179)</f>
        <v>2899667</v>
      </c>
      <c r="K174" s="367">
        <f>SUM(K175+K179)</f>
        <v>2899667</v>
      </c>
    </row>
    <row r="175" spans="1:11" ht="31.5" x14ac:dyDescent="0.25">
      <c r="A175" s="3" t="s">
        <v>75</v>
      </c>
      <c r="B175" s="323" t="s">
        <v>48</v>
      </c>
      <c r="C175" s="2" t="s">
        <v>14</v>
      </c>
      <c r="D175" s="8" t="s">
        <v>52</v>
      </c>
      <c r="E175" s="247" t="s">
        <v>177</v>
      </c>
      <c r="F175" s="248" t="s">
        <v>9</v>
      </c>
      <c r="G175" s="249" t="s">
        <v>364</v>
      </c>
      <c r="H175" s="2"/>
      <c r="I175" s="367">
        <f>SUM(I176:I178)</f>
        <v>3223202</v>
      </c>
      <c r="J175" s="367">
        <f>SUM(J176:J178)</f>
        <v>2899667</v>
      </c>
      <c r="K175" s="367">
        <f>SUM(K176:K178)</f>
        <v>2899667</v>
      </c>
    </row>
    <row r="176" spans="1:11" ht="63" x14ac:dyDescent="0.25">
      <c r="A176" s="84" t="s">
        <v>67</v>
      </c>
      <c r="B176" s="323" t="s">
        <v>48</v>
      </c>
      <c r="C176" s="2" t="s">
        <v>14</v>
      </c>
      <c r="D176" s="8" t="s">
        <v>52</v>
      </c>
      <c r="E176" s="247" t="s">
        <v>177</v>
      </c>
      <c r="F176" s="248" t="s">
        <v>9</v>
      </c>
      <c r="G176" s="249" t="s">
        <v>364</v>
      </c>
      <c r="H176" s="2" t="s">
        <v>12</v>
      </c>
      <c r="I176" s="368">
        <v>3167672</v>
      </c>
      <c r="J176" s="368">
        <v>2853037</v>
      </c>
      <c r="K176" s="368">
        <v>2853037</v>
      </c>
    </row>
    <row r="177" spans="1:11" ht="33.75" customHeight="1" x14ac:dyDescent="0.25">
      <c r="A177" s="500" t="s">
        <v>463</v>
      </c>
      <c r="B177" s="272" t="s">
        <v>48</v>
      </c>
      <c r="C177" s="2" t="s">
        <v>14</v>
      </c>
      <c r="D177" s="8" t="s">
        <v>52</v>
      </c>
      <c r="E177" s="247" t="s">
        <v>177</v>
      </c>
      <c r="F177" s="248" t="s">
        <v>9</v>
      </c>
      <c r="G177" s="249" t="s">
        <v>364</v>
      </c>
      <c r="H177" s="2" t="s">
        <v>15</v>
      </c>
      <c r="I177" s="368">
        <v>54900</v>
      </c>
      <c r="J177" s="368">
        <v>46000</v>
      </c>
      <c r="K177" s="368">
        <v>46000</v>
      </c>
    </row>
    <row r="178" spans="1:11" ht="16.5" customHeight="1" x14ac:dyDescent="0.25">
      <c r="A178" s="3" t="s">
        <v>17</v>
      </c>
      <c r="B178" s="323" t="s">
        <v>48</v>
      </c>
      <c r="C178" s="2" t="s">
        <v>14</v>
      </c>
      <c r="D178" s="8" t="s">
        <v>52</v>
      </c>
      <c r="E178" s="247" t="s">
        <v>177</v>
      </c>
      <c r="F178" s="248" t="s">
        <v>9</v>
      </c>
      <c r="G178" s="249" t="s">
        <v>364</v>
      </c>
      <c r="H178" s="2" t="s">
        <v>16</v>
      </c>
      <c r="I178" s="368">
        <v>630</v>
      </c>
      <c r="J178" s="368">
        <v>630</v>
      </c>
      <c r="K178" s="368">
        <v>630</v>
      </c>
    </row>
    <row r="179" spans="1:11" s="526" customFormat="1" ht="47.25" hidden="1" x14ac:dyDescent="0.25">
      <c r="A179" s="3" t="s">
        <v>447</v>
      </c>
      <c r="B179" s="528" t="s">
        <v>48</v>
      </c>
      <c r="C179" s="2" t="s">
        <v>14</v>
      </c>
      <c r="D179" s="8" t="s">
        <v>52</v>
      </c>
      <c r="E179" s="247" t="s">
        <v>177</v>
      </c>
      <c r="F179" s="248" t="s">
        <v>9</v>
      </c>
      <c r="G179" s="249" t="s">
        <v>445</v>
      </c>
      <c r="H179" s="2"/>
      <c r="I179" s="367">
        <f>SUM(I180)</f>
        <v>0</v>
      </c>
      <c r="J179" s="367">
        <f>SUM(J180)</f>
        <v>0</v>
      </c>
      <c r="K179" s="367">
        <f>SUM(K180)</f>
        <v>0</v>
      </c>
    </row>
    <row r="180" spans="1:11" s="526" customFormat="1" ht="31.5" hidden="1" x14ac:dyDescent="0.25">
      <c r="A180" s="500" t="s">
        <v>463</v>
      </c>
      <c r="B180" s="528" t="s">
        <v>48</v>
      </c>
      <c r="C180" s="2" t="s">
        <v>14</v>
      </c>
      <c r="D180" s="8" t="s">
        <v>52</v>
      </c>
      <c r="E180" s="247" t="s">
        <v>177</v>
      </c>
      <c r="F180" s="248" t="s">
        <v>9</v>
      </c>
      <c r="G180" s="249" t="s">
        <v>445</v>
      </c>
      <c r="H180" s="2" t="s">
        <v>15</v>
      </c>
      <c r="I180" s="368"/>
      <c r="J180" s="368"/>
      <c r="K180" s="368"/>
    </row>
    <row r="181" spans="1:11" ht="111.75" hidden="1" customHeight="1" x14ac:dyDescent="0.25">
      <c r="A181" s="322" t="s">
        <v>751</v>
      </c>
      <c r="B181" s="53" t="s">
        <v>48</v>
      </c>
      <c r="C181" s="44" t="s">
        <v>14</v>
      </c>
      <c r="D181" s="60" t="s">
        <v>52</v>
      </c>
      <c r="E181" s="226" t="s">
        <v>444</v>
      </c>
      <c r="F181" s="227" t="s">
        <v>332</v>
      </c>
      <c r="G181" s="228" t="s">
        <v>333</v>
      </c>
      <c r="H181" s="2"/>
      <c r="I181" s="367">
        <f>SUM(I182)</f>
        <v>0</v>
      </c>
      <c r="J181" s="367">
        <f t="shared" ref="J181:K183" si="23">SUM(J182)</f>
        <v>0</v>
      </c>
      <c r="K181" s="367">
        <f t="shared" si="23"/>
        <v>0</v>
      </c>
    </row>
    <row r="182" spans="1:11" ht="48" hidden="1" customHeight="1" x14ac:dyDescent="0.25">
      <c r="A182" s="101" t="s">
        <v>446</v>
      </c>
      <c r="B182" s="53" t="s">
        <v>48</v>
      </c>
      <c r="C182" s="44" t="s">
        <v>14</v>
      </c>
      <c r="D182" s="60" t="s">
        <v>52</v>
      </c>
      <c r="E182" s="226" t="s">
        <v>444</v>
      </c>
      <c r="F182" s="227" t="s">
        <v>9</v>
      </c>
      <c r="G182" s="228" t="s">
        <v>333</v>
      </c>
      <c r="H182" s="2"/>
      <c r="I182" s="367">
        <f>SUM(I183)</f>
        <v>0</v>
      </c>
      <c r="J182" s="367">
        <f t="shared" si="23"/>
        <v>0</v>
      </c>
      <c r="K182" s="367">
        <f t="shared" si="23"/>
        <v>0</v>
      </c>
    </row>
    <row r="183" spans="1:11" ht="48" hidden="1" customHeight="1" x14ac:dyDescent="0.25">
      <c r="A183" s="3" t="s">
        <v>447</v>
      </c>
      <c r="B183" s="53" t="s">
        <v>48</v>
      </c>
      <c r="C183" s="44" t="s">
        <v>14</v>
      </c>
      <c r="D183" s="60" t="s">
        <v>52</v>
      </c>
      <c r="E183" s="226" t="s">
        <v>444</v>
      </c>
      <c r="F183" s="227" t="s">
        <v>9</v>
      </c>
      <c r="G183" s="234" t="s">
        <v>445</v>
      </c>
      <c r="H183" s="2"/>
      <c r="I183" s="367">
        <f>SUM(I184)</f>
        <v>0</v>
      </c>
      <c r="J183" s="367">
        <f t="shared" si="23"/>
        <v>0</v>
      </c>
      <c r="K183" s="367">
        <f t="shared" si="23"/>
        <v>0</v>
      </c>
    </row>
    <row r="184" spans="1:11" ht="31.5" hidden="1" customHeight="1" x14ac:dyDescent="0.25">
      <c r="A184" s="500" t="s">
        <v>463</v>
      </c>
      <c r="B184" s="53" t="s">
        <v>48</v>
      </c>
      <c r="C184" s="44" t="s">
        <v>14</v>
      </c>
      <c r="D184" s="60" t="s">
        <v>52</v>
      </c>
      <c r="E184" s="226" t="s">
        <v>444</v>
      </c>
      <c r="F184" s="227" t="s">
        <v>9</v>
      </c>
      <c r="G184" s="234" t="s">
        <v>445</v>
      </c>
      <c r="H184" s="2" t="s">
        <v>15</v>
      </c>
      <c r="I184" s="368"/>
      <c r="J184" s="368"/>
      <c r="K184" s="368"/>
    </row>
    <row r="185" spans="1:11" s="572" customFormat="1" ht="34.5" customHeight="1" x14ac:dyDescent="0.25">
      <c r="A185" s="97" t="s">
        <v>701</v>
      </c>
      <c r="B185" s="26" t="s">
        <v>48</v>
      </c>
      <c r="C185" s="22" t="s">
        <v>14</v>
      </c>
      <c r="D185" s="56" t="s">
        <v>612</v>
      </c>
      <c r="E185" s="285"/>
      <c r="F185" s="286"/>
      <c r="G185" s="287"/>
      <c r="H185" s="22"/>
      <c r="I185" s="365">
        <f t="shared" ref="I185:K186" si="24">SUM(I186)</f>
        <v>10000</v>
      </c>
      <c r="J185" s="365">
        <f t="shared" si="24"/>
        <v>10000</v>
      </c>
      <c r="K185" s="365">
        <f t="shared" si="24"/>
        <v>10000</v>
      </c>
    </row>
    <row r="186" spans="1:11" s="572" customFormat="1" ht="78.75" x14ac:dyDescent="0.25">
      <c r="A186" s="75" t="s">
        <v>699</v>
      </c>
      <c r="B186" s="30" t="s">
        <v>48</v>
      </c>
      <c r="C186" s="28" t="s">
        <v>14</v>
      </c>
      <c r="D186" s="42" t="s">
        <v>612</v>
      </c>
      <c r="E186" s="223" t="s">
        <v>176</v>
      </c>
      <c r="F186" s="224" t="s">
        <v>332</v>
      </c>
      <c r="G186" s="225" t="s">
        <v>333</v>
      </c>
      <c r="H186" s="28"/>
      <c r="I186" s="366">
        <f t="shared" si="24"/>
        <v>10000</v>
      </c>
      <c r="J186" s="366">
        <f t="shared" si="24"/>
        <v>10000</v>
      </c>
      <c r="K186" s="366">
        <f t="shared" si="24"/>
        <v>10000</v>
      </c>
    </row>
    <row r="187" spans="1:11" s="572" customFormat="1" ht="96" customHeight="1" x14ac:dyDescent="0.25">
      <c r="A187" s="76" t="s">
        <v>702</v>
      </c>
      <c r="B187" s="53" t="s">
        <v>48</v>
      </c>
      <c r="C187" s="2" t="s">
        <v>14</v>
      </c>
      <c r="D187" s="8" t="s">
        <v>612</v>
      </c>
      <c r="E187" s="247" t="s">
        <v>704</v>
      </c>
      <c r="F187" s="248" t="s">
        <v>332</v>
      </c>
      <c r="G187" s="249" t="s">
        <v>333</v>
      </c>
      <c r="H187" s="2"/>
      <c r="I187" s="367">
        <f>SUM(I188)</f>
        <v>10000</v>
      </c>
      <c r="J187" s="367">
        <f t="shared" ref="J187:K189" si="25">SUM(J188)</f>
        <v>10000</v>
      </c>
      <c r="K187" s="367">
        <f t="shared" si="25"/>
        <v>10000</v>
      </c>
    </row>
    <row r="188" spans="1:11" s="572" customFormat="1" ht="78.75" x14ac:dyDescent="0.25">
      <c r="A188" s="76" t="s">
        <v>703</v>
      </c>
      <c r="B188" s="53" t="s">
        <v>48</v>
      </c>
      <c r="C188" s="2" t="s">
        <v>14</v>
      </c>
      <c r="D188" s="8" t="s">
        <v>612</v>
      </c>
      <c r="E188" s="247" t="s">
        <v>704</v>
      </c>
      <c r="F188" s="248" t="s">
        <v>9</v>
      </c>
      <c r="G188" s="249" t="s">
        <v>333</v>
      </c>
      <c r="H188" s="2"/>
      <c r="I188" s="367">
        <f>SUM(I189)</f>
        <v>10000</v>
      </c>
      <c r="J188" s="367">
        <f t="shared" si="25"/>
        <v>10000</v>
      </c>
      <c r="K188" s="367">
        <f t="shared" si="25"/>
        <v>10000</v>
      </c>
    </row>
    <row r="189" spans="1:11" s="572" customFormat="1" ht="31.5" x14ac:dyDescent="0.25">
      <c r="A189" s="3" t="s">
        <v>128</v>
      </c>
      <c r="B189" s="573" t="s">
        <v>48</v>
      </c>
      <c r="C189" s="2" t="s">
        <v>14</v>
      </c>
      <c r="D189" s="8" t="s">
        <v>612</v>
      </c>
      <c r="E189" s="247" t="s">
        <v>704</v>
      </c>
      <c r="F189" s="248" t="s">
        <v>9</v>
      </c>
      <c r="G189" s="249" t="s">
        <v>399</v>
      </c>
      <c r="H189" s="2"/>
      <c r="I189" s="367">
        <f>SUM(I190)</f>
        <v>10000</v>
      </c>
      <c r="J189" s="367">
        <f t="shared" si="25"/>
        <v>10000</v>
      </c>
      <c r="K189" s="367">
        <f t="shared" si="25"/>
        <v>10000</v>
      </c>
    </row>
    <row r="190" spans="1:11" s="572" customFormat="1" ht="31.5" x14ac:dyDescent="0.25">
      <c r="A190" s="500" t="s">
        <v>463</v>
      </c>
      <c r="B190" s="573" t="s">
        <v>48</v>
      </c>
      <c r="C190" s="2" t="s">
        <v>14</v>
      </c>
      <c r="D190" s="8" t="s">
        <v>612</v>
      </c>
      <c r="E190" s="247" t="s">
        <v>704</v>
      </c>
      <c r="F190" s="248" t="s">
        <v>9</v>
      </c>
      <c r="G190" s="249" t="s">
        <v>399</v>
      </c>
      <c r="H190" s="2" t="s">
        <v>15</v>
      </c>
      <c r="I190" s="368">
        <v>10000</v>
      </c>
      <c r="J190" s="368">
        <v>10000</v>
      </c>
      <c r="K190" s="368">
        <v>10000</v>
      </c>
    </row>
    <row r="191" spans="1:11" ht="15.75" x14ac:dyDescent="0.25">
      <c r="A191" s="270" t="s">
        <v>23</v>
      </c>
      <c r="B191" s="19" t="s">
        <v>48</v>
      </c>
      <c r="C191" s="15" t="s">
        <v>18</v>
      </c>
      <c r="D191" s="19"/>
      <c r="E191" s="276"/>
      <c r="F191" s="277"/>
      <c r="G191" s="278"/>
      <c r="H191" s="15"/>
      <c r="I191" s="364">
        <f>SUM(I192+I198+I209)</f>
        <v>12134578</v>
      </c>
      <c r="J191" s="364">
        <f>SUM(J192+J198+J209)</f>
        <v>11505997</v>
      </c>
      <c r="K191" s="364">
        <f>SUM(K192+K198+K209)</f>
        <v>14653721</v>
      </c>
    </row>
    <row r="192" spans="1:11" ht="15.75" x14ac:dyDescent="0.25">
      <c r="A192" s="97" t="s">
        <v>211</v>
      </c>
      <c r="B192" s="26" t="s">
        <v>48</v>
      </c>
      <c r="C192" s="22" t="s">
        <v>18</v>
      </c>
      <c r="D192" s="56" t="s">
        <v>33</v>
      </c>
      <c r="E192" s="285"/>
      <c r="F192" s="286"/>
      <c r="G192" s="287"/>
      <c r="H192" s="22"/>
      <c r="I192" s="365">
        <f>SUM(I193)</f>
        <v>760000</v>
      </c>
      <c r="J192" s="365">
        <f t="shared" ref="J192:K196" si="26">SUM(J193)</f>
        <v>738435</v>
      </c>
      <c r="K192" s="365">
        <f t="shared" si="26"/>
        <v>550066</v>
      </c>
    </row>
    <row r="193" spans="1:11" ht="63" x14ac:dyDescent="0.25">
      <c r="A193" s="75" t="s">
        <v>113</v>
      </c>
      <c r="B193" s="30" t="s">
        <v>48</v>
      </c>
      <c r="C193" s="28" t="s">
        <v>18</v>
      </c>
      <c r="D193" s="30" t="s">
        <v>33</v>
      </c>
      <c r="E193" s="217" t="s">
        <v>366</v>
      </c>
      <c r="F193" s="218" t="s">
        <v>332</v>
      </c>
      <c r="G193" s="219" t="s">
        <v>333</v>
      </c>
      <c r="H193" s="28"/>
      <c r="I193" s="366">
        <f>SUM(I194)</f>
        <v>760000</v>
      </c>
      <c r="J193" s="366">
        <f t="shared" si="26"/>
        <v>738435</v>
      </c>
      <c r="K193" s="366">
        <f t="shared" si="26"/>
        <v>550066</v>
      </c>
    </row>
    <row r="194" spans="1:11" ht="81" customHeight="1" x14ac:dyDescent="0.25">
      <c r="A194" s="76" t="s">
        <v>149</v>
      </c>
      <c r="B194" s="53" t="s">
        <v>48</v>
      </c>
      <c r="C194" s="44" t="s">
        <v>18</v>
      </c>
      <c r="D194" s="53" t="s">
        <v>33</v>
      </c>
      <c r="E194" s="220" t="s">
        <v>184</v>
      </c>
      <c r="F194" s="221" t="s">
        <v>332</v>
      </c>
      <c r="G194" s="222" t="s">
        <v>333</v>
      </c>
      <c r="H194" s="44"/>
      <c r="I194" s="367">
        <f>SUM(I195)</f>
        <v>760000</v>
      </c>
      <c r="J194" s="367">
        <f t="shared" si="26"/>
        <v>738435</v>
      </c>
      <c r="K194" s="367">
        <f t="shared" si="26"/>
        <v>550066</v>
      </c>
    </row>
    <row r="195" spans="1:11" ht="33.75" customHeight="1" x14ac:dyDescent="0.25">
      <c r="A195" s="76" t="s">
        <v>367</v>
      </c>
      <c r="B195" s="53" t="s">
        <v>48</v>
      </c>
      <c r="C195" s="44" t="s">
        <v>18</v>
      </c>
      <c r="D195" s="53" t="s">
        <v>33</v>
      </c>
      <c r="E195" s="220" t="s">
        <v>184</v>
      </c>
      <c r="F195" s="221" t="s">
        <v>9</v>
      </c>
      <c r="G195" s="222" t="s">
        <v>333</v>
      </c>
      <c r="H195" s="44"/>
      <c r="I195" s="367">
        <f>SUM(I196)</f>
        <v>760000</v>
      </c>
      <c r="J195" s="367">
        <f t="shared" si="26"/>
        <v>738435</v>
      </c>
      <c r="K195" s="367">
        <f t="shared" si="26"/>
        <v>550066</v>
      </c>
    </row>
    <row r="196" spans="1:11" ht="15.75" customHeight="1" x14ac:dyDescent="0.25">
      <c r="A196" s="76" t="s">
        <v>150</v>
      </c>
      <c r="B196" s="53" t="s">
        <v>48</v>
      </c>
      <c r="C196" s="44" t="s">
        <v>18</v>
      </c>
      <c r="D196" s="53" t="s">
        <v>33</v>
      </c>
      <c r="E196" s="220" t="s">
        <v>184</v>
      </c>
      <c r="F196" s="221" t="s">
        <v>9</v>
      </c>
      <c r="G196" s="222" t="s">
        <v>368</v>
      </c>
      <c r="H196" s="44"/>
      <c r="I196" s="367">
        <f>SUM(I197)</f>
        <v>760000</v>
      </c>
      <c r="J196" s="367">
        <f t="shared" si="26"/>
        <v>738435</v>
      </c>
      <c r="K196" s="367">
        <f t="shared" si="26"/>
        <v>550066</v>
      </c>
    </row>
    <row r="197" spans="1:11" ht="31.5" x14ac:dyDescent="0.25">
      <c r="A197" s="500" t="s">
        <v>463</v>
      </c>
      <c r="B197" s="323" t="s">
        <v>48</v>
      </c>
      <c r="C197" s="44" t="s">
        <v>18</v>
      </c>
      <c r="D197" s="53" t="s">
        <v>33</v>
      </c>
      <c r="E197" s="220" t="s">
        <v>184</v>
      </c>
      <c r="F197" s="221" t="s">
        <v>9</v>
      </c>
      <c r="G197" s="222" t="s">
        <v>368</v>
      </c>
      <c r="H197" s="2" t="s">
        <v>15</v>
      </c>
      <c r="I197" s="369">
        <v>760000</v>
      </c>
      <c r="J197" s="369">
        <v>738435</v>
      </c>
      <c r="K197" s="369">
        <v>550066</v>
      </c>
    </row>
    <row r="198" spans="1:11" ht="15.75" x14ac:dyDescent="0.25">
      <c r="A198" s="97" t="s">
        <v>112</v>
      </c>
      <c r="B198" s="26" t="s">
        <v>48</v>
      </c>
      <c r="C198" s="22" t="s">
        <v>18</v>
      </c>
      <c r="D198" s="26" t="s">
        <v>30</v>
      </c>
      <c r="E198" s="98"/>
      <c r="F198" s="279"/>
      <c r="G198" s="280"/>
      <c r="H198" s="22"/>
      <c r="I198" s="365">
        <f>SUM(I199)</f>
        <v>11264578</v>
      </c>
      <c r="J198" s="365">
        <f>SUM(J199)</f>
        <v>10667562</v>
      </c>
      <c r="K198" s="365">
        <f>SUM(K199)</f>
        <v>14003655</v>
      </c>
    </row>
    <row r="199" spans="1:11" ht="63" x14ac:dyDescent="0.25">
      <c r="A199" s="75" t="s">
        <v>113</v>
      </c>
      <c r="B199" s="30" t="s">
        <v>48</v>
      </c>
      <c r="C199" s="28" t="s">
        <v>18</v>
      </c>
      <c r="D199" s="30" t="s">
        <v>30</v>
      </c>
      <c r="E199" s="217" t="s">
        <v>366</v>
      </c>
      <c r="F199" s="218" t="s">
        <v>332</v>
      </c>
      <c r="G199" s="219" t="s">
        <v>333</v>
      </c>
      <c r="H199" s="28"/>
      <c r="I199" s="366">
        <f>SUM(I200+I205)</f>
        <v>11264578</v>
      </c>
      <c r="J199" s="366">
        <f>SUM(J200+J205)</f>
        <v>10667562</v>
      </c>
      <c r="K199" s="366">
        <f>SUM(K200+K205)</f>
        <v>14003655</v>
      </c>
    </row>
    <row r="200" spans="1:11" ht="81" customHeight="1" x14ac:dyDescent="0.25">
      <c r="A200" s="76" t="s">
        <v>114</v>
      </c>
      <c r="B200" s="53" t="s">
        <v>48</v>
      </c>
      <c r="C200" s="44" t="s">
        <v>18</v>
      </c>
      <c r="D200" s="53" t="s">
        <v>30</v>
      </c>
      <c r="E200" s="220" t="s">
        <v>179</v>
      </c>
      <c r="F200" s="221" t="s">
        <v>332</v>
      </c>
      <c r="G200" s="222" t="s">
        <v>333</v>
      </c>
      <c r="H200" s="44"/>
      <c r="I200" s="367">
        <f>SUM(I201)</f>
        <v>11213698</v>
      </c>
      <c r="J200" s="367">
        <f>SUM(J201)</f>
        <v>10616682</v>
      </c>
      <c r="K200" s="367">
        <f>SUM(K201)</f>
        <v>13952775</v>
      </c>
    </row>
    <row r="201" spans="1:11" ht="47.25" customHeight="1" x14ac:dyDescent="0.25">
      <c r="A201" s="76" t="s">
        <v>369</v>
      </c>
      <c r="B201" s="53" t="s">
        <v>48</v>
      </c>
      <c r="C201" s="44" t="s">
        <v>18</v>
      </c>
      <c r="D201" s="53" t="s">
        <v>30</v>
      </c>
      <c r="E201" s="220" t="s">
        <v>179</v>
      </c>
      <c r="F201" s="221" t="s">
        <v>9</v>
      </c>
      <c r="G201" s="222" t="s">
        <v>333</v>
      </c>
      <c r="H201" s="44"/>
      <c r="I201" s="367">
        <f>SUM(I202)</f>
        <v>11213698</v>
      </c>
      <c r="J201" s="367">
        <f t="shared" ref="J201:K201" si="27">SUM(J202)</f>
        <v>10616682</v>
      </c>
      <c r="K201" s="367">
        <f t="shared" si="27"/>
        <v>13952775</v>
      </c>
    </row>
    <row r="202" spans="1:11" ht="31.5" x14ac:dyDescent="0.25">
      <c r="A202" s="76" t="s">
        <v>765</v>
      </c>
      <c r="B202" s="53" t="s">
        <v>48</v>
      </c>
      <c r="C202" s="44" t="s">
        <v>18</v>
      </c>
      <c r="D202" s="53" t="s">
        <v>30</v>
      </c>
      <c r="E202" s="220" t="s">
        <v>179</v>
      </c>
      <c r="F202" s="221" t="s">
        <v>9</v>
      </c>
      <c r="G202" s="222" t="s">
        <v>823</v>
      </c>
      <c r="H202" s="44"/>
      <c r="I202" s="367">
        <f>SUM(I203:I204)</f>
        <v>11213698</v>
      </c>
      <c r="J202" s="367">
        <f t="shared" ref="J202:K202" si="28">SUM(J203:J204)</f>
        <v>10616682</v>
      </c>
      <c r="K202" s="367">
        <f t="shared" si="28"/>
        <v>13952775</v>
      </c>
    </row>
    <row r="203" spans="1:11" s="634" customFormat="1" ht="31.5" x14ac:dyDescent="0.25">
      <c r="A203" s="504" t="s">
        <v>463</v>
      </c>
      <c r="B203" s="53" t="s">
        <v>48</v>
      </c>
      <c r="C203" s="44" t="s">
        <v>18</v>
      </c>
      <c r="D203" s="53" t="s">
        <v>30</v>
      </c>
      <c r="E203" s="220" t="s">
        <v>179</v>
      </c>
      <c r="F203" s="221" t="s">
        <v>9</v>
      </c>
      <c r="G203" s="222" t="s">
        <v>823</v>
      </c>
      <c r="H203" s="44" t="s">
        <v>15</v>
      </c>
      <c r="I203" s="369">
        <v>5713698</v>
      </c>
      <c r="J203" s="369">
        <v>10616682</v>
      </c>
      <c r="K203" s="369">
        <v>13952775</v>
      </c>
    </row>
    <row r="204" spans="1:11" ht="18" customHeight="1" x14ac:dyDescent="0.25">
      <c r="A204" s="76" t="s">
        <v>19</v>
      </c>
      <c r="B204" s="53" t="s">
        <v>48</v>
      </c>
      <c r="C204" s="44" t="s">
        <v>18</v>
      </c>
      <c r="D204" s="53" t="s">
        <v>30</v>
      </c>
      <c r="E204" s="220" t="s">
        <v>179</v>
      </c>
      <c r="F204" s="221" t="s">
        <v>9</v>
      </c>
      <c r="G204" s="222" t="s">
        <v>823</v>
      </c>
      <c r="H204" s="44" t="s">
        <v>58</v>
      </c>
      <c r="I204" s="369">
        <v>5500000</v>
      </c>
      <c r="J204" s="369"/>
      <c r="K204" s="369"/>
    </row>
    <row r="205" spans="1:11" ht="78.75" x14ac:dyDescent="0.25">
      <c r="A205" s="76" t="s">
        <v>210</v>
      </c>
      <c r="B205" s="53" t="s">
        <v>48</v>
      </c>
      <c r="C205" s="44" t="s">
        <v>18</v>
      </c>
      <c r="D205" s="118" t="s">
        <v>30</v>
      </c>
      <c r="E205" s="220" t="s">
        <v>208</v>
      </c>
      <c r="F205" s="221" t="s">
        <v>332</v>
      </c>
      <c r="G205" s="222" t="s">
        <v>333</v>
      </c>
      <c r="H205" s="44"/>
      <c r="I205" s="367">
        <f>SUM(I206)</f>
        <v>50880</v>
      </c>
      <c r="J205" s="367">
        <f t="shared" ref="J205:K207" si="29">SUM(J206)</f>
        <v>50880</v>
      </c>
      <c r="K205" s="367">
        <f t="shared" si="29"/>
        <v>50880</v>
      </c>
    </row>
    <row r="206" spans="1:11" ht="47.25" x14ac:dyDescent="0.25">
      <c r="A206" s="76" t="s">
        <v>371</v>
      </c>
      <c r="B206" s="53" t="s">
        <v>48</v>
      </c>
      <c r="C206" s="44" t="s">
        <v>18</v>
      </c>
      <c r="D206" s="118" t="s">
        <v>30</v>
      </c>
      <c r="E206" s="220" t="s">
        <v>208</v>
      </c>
      <c r="F206" s="221" t="s">
        <v>9</v>
      </c>
      <c r="G206" s="222" t="s">
        <v>333</v>
      </c>
      <c r="H206" s="44"/>
      <c r="I206" s="367">
        <f>SUM(I207)</f>
        <v>50880</v>
      </c>
      <c r="J206" s="367">
        <f t="shared" si="29"/>
        <v>50880</v>
      </c>
      <c r="K206" s="367">
        <f t="shared" si="29"/>
        <v>50880</v>
      </c>
    </row>
    <row r="207" spans="1:11" ht="31.5" x14ac:dyDescent="0.25">
      <c r="A207" s="76" t="s">
        <v>209</v>
      </c>
      <c r="B207" s="53" t="s">
        <v>48</v>
      </c>
      <c r="C207" s="44" t="s">
        <v>18</v>
      </c>
      <c r="D207" s="118" t="s">
        <v>30</v>
      </c>
      <c r="E207" s="220" t="s">
        <v>208</v>
      </c>
      <c r="F207" s="221" t="s">
        <v>9</v>
      </c>
      <c r="G207" s="222" t="s">
        <v>372</v>
      </c>
      <c r="H207" s="44"/>
      <c r="I207" s="367">
        <f>SUM(I208)</f>
        <v>50880</v>
      </c>
      <c r="J207" s="367">
        <f t="shared" si="29"/>
        <v>50880</v>
      </c>
      <c r="K207" s="367">
        <f t="shared" si="29"/>
        <v>50880</v>
      </c>
    </row>
    <row r="208" spans="1:11" ht="31.5" customHeight="1" x14ac:dyDescent="0.25">
      <c r="A208" s="504" t="s">
        <v>463</v>
      </c>
      <c r="B208" s="272" t="s">
        <v>48</v>
      </c>
      <c r="C208" s="44" t="s">
        <v>18</v>
      </c>
      <c r="D208" s="118" t="s">
        <v>30</v>
      </c>
      <c r="E208" s="220" t="s">
        <v>208</v>
      </c>
      <c r="F208" s="221" t="s">
        <v>9</v>
      </c>
      <c r="G208" s="222" t="s">
        <v>372</v>
      </c>
      <c r="H208" s="44" t="s">
        <v>15</v>
      </c>
      <c r="I208" s="369">
        <v>50880</v>
      </c>
      <c r="J208" s="369">
        <v>50880</v>
      </c>
      <c r="K208" s="369">
        <v>50880</v>
      </c>
    </row>
    <row r="209" spans="1:11" ht="15.75" x14ac:dyDescent="0.25">
      <c r="A209" s="97" t="s">
        <v>24</v>
      </c>
      <c r="B209" s="26" t="s">
        <v>48</v>
      </c>
      <c r="C209" s="22" t="s">
        <v>18</v>
      </c>
      <c r="D209" s="26">
        <v>12</v>
      </c>
      <c r="E209" s="98"/>
      <c r="F209" s="279"/>
      <c r="G209" s="280"/>
      <c r="H209" s="22"/>
      <c r="I209" s="365">
        <f>SUM(I210,I220,I229+I215)</f>
        <v>110000</v>
      </c>
      <c r="J209" s="365">
        <f>SUM(J210,J220,J229+J215)</f>
        <v>100000</v>
      </c>
      <c r="K209" s="365">
        <f>SUM(K210,K220,K229+K215)</f>
        <v>100000</v>
      </c>
    </row>
    <row r="210" spans="1:11" ht="47.25" x14ac:dyDescent="0.25">
      <c r="A210" s="27" t="s">
        <v>108</v>
      </c>
      <c r="B210" s="30" t="s">
        <v>48</v>
      </c>
      <c r="C210" s="28" t="s">
        <v>18</v>
      </c>
      <c r="D210" s="30">
        <v>12</v>
      </c>
      <c r="E210" s="217" t="s">
        <v>357</v>
      </c>
      <c r="F210" s="218" t="s">
        <v>332</v>
      </c>
      <c r="G210" s="219" t="s">
        <v>333</v>
      </c>
      <c r="H210" s="28"/>
      <c r="I210" s="366">
        <f>SUM(I211)</f>
        <v>100000</v>
      </c>
      <c r="J210" s="366">
        <f t="shared" ref="J210:K213" si="30">SUM(J211)</f>
        <v>90000</v>
      </c>
      <c r="K210" s="366">
        <f t="shared" si="30"/>
        <v>90000</v>
      </c>
    </row>
    <row r="211" spans="1:11" ht="79.5" customHeight="1" x14ac:dyDescent="0.25">
      <c r="A211" s="54" t="s">
        <v>109</v>
      </c>
      <c r="B211" s="53" t="s">
        <v>48</v>
      </c>
      <c r="C211" s="2" t="s">
        <v>18</v>
      </c>
      <c r="D211" s="323">
        <v>12</v>
      </c>
      <c r="E211" s="232" t="s">
        <v>169</v>
      </c>
      <c r="F211" s="233" t="s">
        <v>332</v>
      </c>
      <c r="G211" s="234" t="s">
        <v>333</v>
      </c>
      <c r="H211" s="2"/>
      <c r="I211" s="367">
        <f>SUM(I212)</f>
        <v>100000</v>
      </c>
      <c r="J211" s="367">
        <f t="shared" si="30"/>
        <v>90000</v>
      </c>
      <c r="K211" s="367">
        <f t="shared" si="30"/>
        <v>90000</v>
      </c>
    </row>
    <row r="212" spans="1:11" ht="47.25" x14ac:dyDescent="0.25">
      <c r="A212" s="54" t="s">
        <v>358</v>
      </c>
      <c r="B212" s="53" t="s">
        <v>48</v>
      </c>
      <c r="C212" s="2" t="s">
        <v>18</v>
      </c>
      <c r="D212" s="323">
        <v>12</v>
      </c>
      <c r="E212" s="232" t="s">
        <v>169</v>
      </c>
      <c r="F212" s="233" t="s">
        <v>9</v>
      </c>
      <c r="G212" s="234" t="s">
        <v>333</v>
      </c>
      <c r="H212" s="2"/>
      <c r="I212" s="367">
        <f>SUM(I213)</f>
        <v>100000</v>
      </c>
      <c r="J212" s="367">
        <f t="shared" si="30"/>
        <v>90000</v>
      </c>
      <c r="K212" s="367">
        <f t="shared" si="30"/>
        <v>90000</v>
      </c>
    </row>
    <row r="213" spans="1:11" ht="16.5" customHeight="1" x14ac:dyDescent="0.25">
      <c r="A213" s="84" t="s">
        <v>360</v>
      </c>
      <c r="B213" s="323" t="s">
        <v>48</v>
      </c>
      <c r="C213" s="2" t="s">
        <v>18</v>
      </c>
      <c r="D213" s="323">
        <v>12</v>
      </c>
      <c r="E213" s="232" t="s">
        <v>169</v>
      </c>
      <c r="F213" s="233" t="s">
        <v>9</v>
      </c>
      <c r="G213" s="234" t="s">
        <v>359</v>
      </c>
      <c r="H213" s="2"/>
      <c r="I213" s="367">
        <f>SUM(I214)</f>
        <v>100000</v>
      </c>
      <c r="J213" s="367">
        <f t="shared" si="30"/>
        <v>90000</v>
      </c>
      <c r="K213" s="367">
        <f t="shared" si="30"/>
        <v>90000</v>
      </c>
    </row>
    <row r="214" spans="1:11" ht="33" customHeight="1" x14ac:dyDescent="0.25">
      <c r="A214" s="500" t="s">
        <v>463</v>
      </c>
      <c r="B214" s="272" t="s">
        <v>48</v>
      </c>
      <c r="C214" s="2" t="s">
        <v>18</v>
      </c>
      <c r="D214" s="323">
        <v>12</v>
      </c>
      <c r="E214" s="232" t="s">
        <v>169</v>
      </c>
      <c r="F214" s="233" t="s">
        <v>9</v>
      </c>
      <c r="G214" s="234" t="s">
        <v>359</v>
      </c>
      <c r="H214" s="2" t="s">
        <v>15</v>
      </c>
      <c r="I214" s="368">
        <v>100000</v>
      </c>
      <c r="J214" s="368">
        <v>90000</v>
      </c>
      <c r="K214" s="368">
        <v>90000</v>
      </c>
    </row>
    <row r="215" spans="1:11" s="538" customFormat="1" ht="47.25" hidden="1" x14ac:dyDescent="0.25">
      <c r="A215" s="27" t="s">
        <v>117</v>
      </c>
      <c r="B215" s="30" t="s">
        <v>48</v>
      </c>
      <c r="C215" s="28" t="s">
        <v>18</v>
      </c>
      <c r="D215" s="30">
        <v>12</v>
      </c>
      <c r="E215" s="217" t="s">
        <v>373</v>
      </c>
      <c r="F215" s="218" t="s">
        <v>332</v>
      </c>
      <c r="G215" s="219" t="s">
        <v>333</v>
      </c>
      <c r="H215" s="28"/>
      <c r="I215" s="366">
        <f>SUM(I216)</f>
        <v>0</v>
      </c>
      <c r="J215" s="366">
        <f t="shared" ref="J215:K218" si="31">SUM(J216)</f>
        <v>0</v>
      </c>
      <c r="K215" s="366">
        <f t="shared" si="31"/>
        <v>0</v>
      </c>
    </row>
    <row r="216" spans="1:11" s="538" customFormat="1" ht="63" hidden="1" x14ac:dyDescent="0.25">
      <c r="A216" s="7" t="s">
        <v>118</v>
      </c>
      <c r="B216" s="281" t="s">
        <v>48</v>
      </c>
      <c r="C216" s="5" t="s">
        <v>18</v>
      </c>
      <c r="D216" s="540">
        <v>12</v>
      </c>
      <c r="E216" s="232" t="s">
        <v>180</v>
      </c>
      <c r="F216" s="233" t="s">
        <v>332</v>
      </c>
      <c r="G216" s="234" t="s">
        <v>333</v>
      </c>
      <c r="H216" s="2"/>
      <c r="I216" s="367">
        <f>SUM(I217)</f>
        <v>0</v>
      </c>
      <c r="J216" s="367">
        <f t="shared" si="31"/>
        <v>0</v>
      </c>
      <c r="K216" s="367">
        <f t="shared" si="31"/>
        <v>0</v>
      </c>
    </row>
    <row r="217" spans="1:11" s="538" customFormat="1" ht="35.25" hidden="1" customHeight="1" x14ac:dyDescent="0.25">
      <c r="A217" s="501" t="s">
        <v>374</v>
      </c>
      <c r="B217" s="6" t="s">
        <v>48</v>
      </c>
      <c r="C217" s="5" t="s">
        <v>18</v>
      </c>
      <c r="D217" s="540">
        <v>12</v>
      </c>
      <c r="E217" s="232" t="s">
        <v>180</v>
      </c>
      <c r="F217" s="233" t="s">
        <v>9</v>
      </c>
      <c r="G217" s="234" t="s">
        <v>333</v>
      </c>
      <c r="H217" s="262"/>
      <c r="I217" s="367">
        <f>SUM(I218)</f>
        <v>0</v>
      </c>
      <c r="J217" s="367">
        <f t="shared" si="31"/>
        <v>0</v>
      </c>
      <c r="K217" s="367">
        <f t="shared" si="31"/>
        <v>0</v>
      </c>
    </row>
    <row r="218" spans="1:11" s="538" customFormat="1" ht="15.75" hidden="1" customHeight="1" x14ac:dyDescent="0.25">
      <c r="A218" s="61" t="s">
        <v>81</v>
      </c>
      <c r="B218" s="539" t="s">
        <v>48</v>
      </c>
      <c r="C218" s="5" t="s">
        <v>18</v>
      </c>
      <c r="D218" s="540">
        <v>12</v>
      </c>
      <c r="E218" s="232" t="s">
        <v>180</v>
      </c>
      <c r="F218" s="233" t="s">
        <v>9</v>
      </c>
      <c r="G218" s="234" t="s">
        <v>375</v>
      </c>
      <c r="H218" s="59"/>
      <c r="I218" s="367">
        <f>SUM(I219)</f>
        <v>0</v>
      </c>
      <c r="J218" s="367">
        <f t="shared" si="31"/>
        <v>0</v>
      </c>
      <c r="K218" s="367">
        <f t="shared" si="31"/>
        <v>0</v>
      </c>
    </row>
    <row r="219" spans="1:11" s="538" customFormat="1" ht="30" hidden="1" customHeight="1" x14ac:dyDescent="0.25">
      <c r="A219" s="498" t="s">
        <v>463</v>
      </c>
      <c r="B219" s="6" t="s">
        <v>48</v>
      </c>
      <c r="C219" s="5" t="s">
        <v>18</v>
      </c>
      <c r="D219" s="540">
        <v>12</v>
      </c>
      <c r="E219" s="232" t="s">
        <v>180</v>
      </c>
      <c r="F219" s="233" t="s">
        <v>9</v>
      </c>
      <c r="G219" s="234" t="s">
        <v>375</v>
      </c>
      <c r="H219" s="59" t="s">
        <v>15</v>
      </c>
      <c r="I219" s="369"/>
      <c r="J219" s="369"/>
      <c r="K219" s="369"/>
    </row>
    <row r="220" spans="1:11" ht="52.5" hidden="1" customHeight="1" x14ac:dyDescent="0.25">
      <c r="A220" s="75" t="s">
        <v>155</v>
      </c>
      <c r="B220" s="30" t="s">
        <v>48</v>
      </c>
      <c r="C220" s="28" t="s">
        <v>18</v>
      </c>
      <c r="D220" s="30">
        <v>12</v>
      </c>
      <c r="E220" s="217" t="s">
        <v>480</v>
      </c>
      <c r="F220" s="218" t="s">
        <v>332</v>
      </c>
      <c r="G220" s="219" t="s">
        <v>333</v>
      </c>
      <c r="H220" s="28"/>
      <c r="I220" s="366">
        <f t="shared" ref="I220:K221" si="32">SUM(I221)</f>
        <v>0</v>
      </c>
      <c r="J220" s="366">
        <f t="shared" si="32"/>
        <v>0</v>
      </c>
      <c r="K220" s="366">
        <f t="shared" si="32"/>
        <v>0</v>
      </c>
    </row>
    <row r="221" spans="1:11" ht="80.25" hidden="1" customHeight="1" x14ac:dyDescent="0.25">
      <c r="A221" s="76" t="s">
        <v>156</v>
      </c>
      <c r="B221" s="53" t="s">
        <v>48</v>
      </c>
      <c r="C221" s="44" t="s">
        <v>18</v>
      </c>
      <c r="D221" s="53">
        <v>12</v>
      </c>
      <c r="E221" s="220" t="s">
        <v>183</v>
      </c>
      <c r="F221" s="221" t="s">
        <v>332</v>
      </c>
      <c r="G221" s="222" t="s">
        <v>333</v>
      </c>
      <c r="H221" s="44"/>
      <c r="I221" s="367">
        <f t="shared" si="32"/>
        <v>0</v>
      </c>
      <c r="J221" s="367">
        <f t="shared" si="32"/>
        <v>0</v>
      </c>
      <c r="K221" s="367">
        <f t="shared" si="32"/>
        <v>0</v>
      </c>
    </row>
    <row r="222" spans="1:11" ht="33" hidden="1" customHeight="1" x14ac:dyDescent="0.25">
      <c r="A222" s="76" t="s">
        <v>385</v>
      </c>
      <c r="B222" s="53" t="s">
        <v>48</v>
      </c>
      <c r="C222" s="44" t="s">
        <v>18</v>
      </c>
      <c r="D222" s="53">
        <v>12</v>
      </c>
      <c r="E222" s="220" t="s">
        <v>183</v>
      </c>
      <c r="F222" s="221" t="s">
        <v>9</v>
      </c>
      <c r="G222" s="222" t="s">
        <v>333</v>
      </c>
      <c r="H222" s="44"/>
      <c r="I222" s="367">
        <f>SUM(I223+I225+I227)</f>
        <v>0</v>
      </c>
      <c r="J222" s="367">
        <f>SUM(J223+J225+J227)</f>
        <v>0</v>
      </c>
      <c r="K222" s="367">
        <f>SUM(K223+K225+K227)</f>
        <v>0</v>
      </c>
    </row>
    <row r="223" spans="1:11" ht="49.5" hidden="1" customHeight="1" x14ac:dyDescent="0.25">
      <c r="A223" s="76" t="s">
        <v>563</v>
      </c>
      <c r="B223" s="53" t="s">
        <v>48</v>
      </c>
      <c r="C223" s="44" t="s">
        <v>18</v>
      </c>
      <c r="D223" s="53">
        <v>12</v>
      </c>
      <c r="E223" s="220" t="s">
        <v>183</v>
      </c>
      <c r="F223" s="221" t="s">
        <v>9</v>
      </c>
      <c r="G223" s="347">
        <v>13600</v>
      </c>
      <c r="H223" s="44"/>
      <c r="I223" s="367">
        <f>SUM(I224:I224)</f>
        <v>0</v>
      </c>
      <c r="J223" s="367">
        <f>SUM(J224:J224)</f>
        <v>0</v>
      </c>
      <c r="K223" s="367">
        <f>SUM(K224:K224)</f>
        <v>0</v>
      </c>
    </row>
    <row r="224" spans="1:11" ht="17.25" hidden="1" customHeight="1" x14ac:dyDescent="0.25">
      <c r="A224" s="76" t="s">
        <v>19</v>
      </c>
      <c r="B224" s="53" t="s">
        <v>48</v>
      </c>
      <c r="C224" s="44" t="s">
        <v>18</v>
      </c>
      <c r="D224" s="53">
        <v>12</v>
      </c>
      <c r="E224" s="220" t="s">
        <v>183</v>
      </c>
      <c r="F224" s="221" t="s">
        <v>9</v>
      </c>
      <c r="G224" s="347">
        <v>13600</v>
      </c>
      <c r="H224" s="44" t="s">
        <v>58</v>
      </c>
      <c r="I224" s="369"/>
      <c r="J224" s="369"/>
      <c r="K224" s="369"/>
    </row>
    <row r="225" spans="1:11" ht="50.25" hidden="1" customHeight="1" x14ac:dyDescent="0.25">
      <c r="A225" s="76" t="s">
        <v>735</v>
      </c>
      <c r="B225" s="53" t="s">
        <v>48</v>
      </c>
      <c r="C225" s="44" t="s">
        <v>18</v>
      </c>
      <c r="D225" s="53">
        <v>12</v>
      </c>
      <c r="E225" s="220" t="s">
        <v>183</v>
      </c>
      <c r="F225" s="221" t="s">
        <v>9</v>
      </c>
      <c r="G225" s="222" t="s">
        <v>487</v>
      </c>
      <c r="H225" s="44"/>
      <c r="I225" s="367">
        <f>SUM(I226:I226)</f>
        <v>0</v>
      </c>
      <c r="J225" s="367">
        <f>SUM(J226:J226)</f>
        <v>0</v>
      </c>
      <c r="K225" s="367">
        <f>SUM(K226:K226)</f>
        <v>0</v>
      </c>
    </row>
    <row r="226" spans="1:11" ht="18" hidden="1" customHeight="1" x14ac:dyDescent="0.25">
      <c r="A226" s="498" t="s">
        <v>19</v>
      </c>
      <c r="B226" s="53" t="s">
        <v>48</v>
      </c>
      <c r="C226" s="44" t="s">
        <v>18</v>
      </c>
      <c r="D226" s="53">
        <v>12</v>
      </c>
      <c r="E226" s="220" t="s">
        <v>183</v>
      </c>
      <c r="F226" s="221" t="s">
        <v>9</v>
      </c>
      <c r="G226" s="222" t="s">
        <v>487</v>
      </c>
      <c r="H226" s="44" t="s">
        <v>58</v>
      </c>
      <c r="I226" s="369"/>
      <c r="J226" s="369"/>
      <c r="K226" s="369"/>
    </row>
    <row r="227" spans="1:11" s="420" customFormat="1" ht="33" hidden="1" customHeight="1" x14ac:dyDescent="0.25">
      <c r="A227" s="76" t="s">
        <v>570</v>
      </c>
      <c r="B227" s="53" t="s">
        <v>48</v>
      </c>
      <c r="C227" s="44" t="s">
        <v>18</v>
      </c>
      <c r="D227" s="53">
        <v>12</v>
      </c>
      <c r="E227" s="220" t="s">
        <v>183</v>
      </c>
      <c r="F227" s="221" t="s">
        <v>9</v>
      </c>
      <c r="G227" s="222" t="s">
        <v>569</v>
      </c>
      <c r="H227" s="44"/>
      <c r="I227" s="367">
        <f>SUM(I228)</f>
        <v>0</v>
      </c>
      <c r="J227" s="367">
        <f>SUM(J228)</f>
        <v>0</v>
      </c>
      <c r="K227" s="367">
        <f>SUM(K228)</f>
        <v>0</v>
      </c>
    </row>
    <row r="228" spans="1:11" s="420" customFormat="1" ht="30.75" hidden="1" customHeight="1" x14ac:dyDescent="0.25">
      <c r="A228" s="498" t="s">
        <v>463</v>
      </c>
      <c r="B228" s="53" t="s">
        <v>48</v>
      </c>
      <c r="C228" s="44" t="s">
        <v>18</v>
      </c>
      <c r="D228" s="53">
        <v>12</v>
      </c>
      <c r="E228" s="220" t="s">
        <v>183</v>
      </c>
      <c r="F228" s="221" t="s">
        <v>9</v>
      </c>
      <c r="G228" s="222" t="s">
        <v>569</v>
      </c>
      <c r="H228" s="44" t="s">
        <v>15</v>
      </c>
      <c r="I228" s="369"/>
      <c r="J228" s="369"/>
      <c r="K228" s="369"/>
    </row>
    <row r="229" spans="1:11" ht="31.5" x14ac:dyDescent="0.25">
      <c r="A229" s="65" t="s">
        <v>115</v>
      </c>
      <c r="B229" s="33" t="s">
        <v>48</v>
      </c>
      <c r="C229" s="29" t="s">
        <v>18</v>
      </c>
      <c r="D229" s="29" t="s">
        <v>65</v>
      </c>
      <c r="E229" s="211" t="s">
        <v>181</v>
      </c>
      <c r="F229" s="212" t="s">
        <v>332</v>
      </c>
      <c r="G229" s="213" t="s">
        <v>333</v>
      </c>
      <c r="H229" s="28"/>
      <c r="I229" s="366">
        <f>SUM(I230)</f>
        <v>10000</v>
      </c>
      <c r="J229" s="366">
        <f t="shared" ref="J229:K232" si="33">SUM(J230)</f>
        <v>10000</v>
      </c>
      <c r="K229" s="366">
        <f t="shared" si="33"/>
        <v>10000</v>
      </c>
    </row>
    <row r="230" spans="1:11" ht="63.75" customHeight="1" x14ac:dyDescent="0.25">
      <c r="A230" s="84" t="s">
        <v>116</v>
      </c>
      <c r="B230" s="334" t="s">
        <v>48</v>
      </c>
      <c r="C230" s="5" t="s">
        <v>18</v>
      </c>
      <c r="D230" s="334">
        <v>12</v>
      </c>
      <c r="E230" s="232" t="s">
        <v>182</v>
      </c>
      <c r="F230" s="233" t="s">
        <v>332</v>
      </c>
      <c r="G230" s="234" t="s">
        <v>333</v>
      </c>
      <c r="H230" s="262"/>
      <c r="I230" s="367">
        <f>SUM(I231)</f>
        <v>10000</v>
      </c>
      <c r="J230" s="367">
        <f t="shared" si="33"/>
        <v>10000</v>
      </c>
      <c r="K230" s="367">
        <f t="shared" si="33"/>
        <v>10000</v>
      </c>
    </row>
    <row r="231" spans="1:11" ht="63" x14ac:dyDescent="0.25">
      <c r="A231" s="84" t="s">
        <v>376</v>
      </c>
      <c r="B231" s="334" t="s">
        <v>48</v>
      </c>
      <c r="C231" s="5" t="s">
        <v>18</v>
      </c>
      <c r="D231" s="334">
        <v>12</v>
      </c>
      <c r="E231" s="232" t="s">
        <v>182</v>
      </c>
      <c r="F231" s="233" t="s">
        <v>9</v>
      </c>
      <c r="G231" s="234" t="s">
        <v>333</v>
      </c>
      <c r="H231" s="262"/>
      <c r="I231" s="367">
        <f>SUM(I232)</f>
        <v>10000</v>
      </c>
      <c r="J231" s="367">
        <f t="shared" si="33"/>
        <v>10000</v>
      </c>
      <c r="K231" s="367">
        <f t="shared" si="33"/>
        <v>10000</v>
      </c>
    </row>
    <row r="232" spans="1:11" ht="31.5" x14ac:dyDescent="0.25">
      <c r="A232" s="3" t="s">
        <v>378</v>
      </c>
      <c r="B232" s="334" t="s">
        <v>48</v>
      </c>
      <c r="C232" s="5" t="s">
        <v>18</v>
      </c>
      <c r="D232" s="334">
        <v>12</v>
      </c>
      <c r="E232" s="232" t="s">
        <v>182</v>
      </c>
      <c r="F232" s="233" t="s">
        <v>9</v>
      </c>
      <c r="G232" s="234" t="s">
        <v>377</v>
      </c>
      <c r="H232" s="262"/>
      <c r="I232" s="367">
        <f>SUM(I233)</f>
        <v>10000</v>
      </c>
      <c r="J232" s="367">
        <f t="shared" si="33"/>
        <v>10000</v>
      </c>
      <c r="K232" s="367">
        <f t="shared" si="33"/>
        <v>10000</v>
      </c>
    </row>
    <row r="233" spans="1:11" ht="16.5" customHeight="1" x14ac:dyDescent="0.25">
      <c r="A233" s="84" t="s">
        <v>17</v>
      </c>
      <c r="B233" s="334" t="s">
        <v>48</v>
      </c>
      <c r="C233" s="5" t="s">
        <v>18</v>
      </c>
      <c r="D233" s="334">
        <v>12</v>
      </c>
      <c r="E233" s="232" t="s">
        <v>182</v>
      </c>
      <c r="F233" s="233" t="s">
        <v>9</v>
      </c>
      <c r="G233" s="234" t="s">
        <v>377</v>
      </c>
      <c r="H233" s="262" t="s">
        <v>16</v>
      </c>
      <c r="I233" s="369">
        <v>10000</v>
      </c>
      <c r="J233" s="369">
        <v>10000</v>
      </c>
      <c r="K233" s="369">
        <v>10000</v>
      </c>
    </row>
    <row r="234" spans="1:11" ht="15.75" x14ac:dyDescent="0.25">
      <c r="A234" s="17" t="s">
        <v>119</v>
      </c>
      <c r="B234" s="20" t="s">
        <v>48</v>
      </c>
      <c r="C234" s="18" t="s">
        <v>82</v>
      </c>
      <c r="D234" s="20"/>
      <c r="E234" s="276"/>
      <c r="F234" s="277"/>
      <c r="G234" s="278"/>
      <c r="H234" s="267"/>
      <c r="I234" s="364">
        <f>SUM(I235+I241)</f>
        <v>1017440</v>
      </c>
      <c r="J234" s="364">
        <f>SUM(J235+J241)</f>
        <v>0</v>
      </c>
      <c r="K234" s="364">
        <f>SUM(K235+K241)</f>
        <v>0</v>
      </c>
    </row>
    <row r="235" spans="1:11" s="9" customFormat="1" ht="15.75" x14ac:dyDescent="0.25">
      <c r="A235" s="21" t="s">
        <v>205</v>
      </c>
      <c r="B235" s="274" t="s">
        <v>48</v>
      </c>
      <c r="C235" s="25" t="s">
        <v>82</v>
      </c>
      <c r="D235" s="268" t="s">
        <v>9</v>
      </c>
      <c r="E235" s="259"/>
      <c r="F235" s="260"/>
      <c r="G235" s="261"/>
      <c r="H235" s="24"/>
      <c r="I235" s="365">
        <f>SUM(I236)</f>
        <v>17440</v>
      </c>
      <c r="J235" s="365">
        <f t="shared" ref="J235:K239" si="34">SUM(J236)</f>
        <v>0</v>
      </c>
      <c r="K235" s="365">
        <f t="shared" si="34"/>
        <v>0</v>
      </c>
    </row>
    <row r="236" spans="1:11" ht="47.25" x14ac:dyDescent="0.25">
      <c r="A236" s="27" t="s">
        <v>155</v>
      </c>
      <c r="B236" s="33" t="s">
        <v>48</v>
      </c>
      <c r="C236" s="29" t="s">
        <v>82</v>
      </c>
      <c r="D236" s="120" t="s">
        <v>9</v>
      </c>
      <c r="E236" s="217" t="s">
        <v>379</v>
      </c>
      <c r="F236" s="218" t="s">
        <v>332</v>
      </c>
      <c r="G236" s="219" t="s">
        <v>333</v>
      </c>
      <c r="H236" s="31"/>
      <c r="I236" s="366">
        <f>SUM(I237)</f>
        <v>17440</v>
      </c>
      <c r="J236" s="366">
        <f t="shared" si="34"/>
        <v>0</v>
      </c>
      <c r="K236" s="366">
        <f t="shared" si="34"/>
        <v>0</v>
      </c>
    </row>
    <row r="237" spans="1:11" ht="78.75" x14ac:dyDescent="0.25">
      <c r="A237" s="3" t="s">
        <v>207</v>
      </c>
      <c r="B237" s="334" t="s">
        <v>48</v>
      </c>
      <c r="C237" s="5" t="s">
        <v>82</v>
      </c>
      <c r="D237" s="119" t="s">
        <v>9</v>
      </c>
      <c r="E237" s="232" t="s">
        <v>206</v>
      </c>
      <c r="F237" s="233" t="s">
        <v>332</v>
      </c>
      <c r="G237" s="234" t="s">
        <v>333</v>
      </c>
      <c r="H237" s="59"/>
      <c r="I237" s="367">
        <f>SUM(I238)</f>
        <v>17440</v>
      </c>
      <c r="J237" s="367">
        <f t="shared" si="34"/>
        <v>0</v>
      </c>
      <c r="K237" s="367">
        <f t="shared" si="34"/>
        <v>0</v>
      </c>
    </row>
    <row r="238" spans="1:11" ht="47.25" x14ac:dyDescent="0.25">
      <c r="A238" s="61" t="s">
        <v>467</v>
      </c>
      <c r="B238" s="119" t="s">
        <v>48</v>
      </c>
      <c r="C238" s="5" t="s">
        <v>82</v>
      </c>
      <c r="D238" s="119" t="s">
        <v>9</v>
      </c>
      <c r="E238" s="232" t="s">
        <v>206</v>
      </c>
      <c r="F238" s="233" t="s">
        <v>9</v>
      </c>
      <c r="G238" s="234" t="s">
        <v>333</v>
      </c>
      <c r="H238" s="59"/>
      <c r="I238" s="367">
        <f>SUM(I239)</f>
        <v>17440</v>
      </c>
      <c r="J238" s="367">
        <f t="shared" si="34"/>
        <v>0</v>
      </c>
      <c r="K238" s="367">
        <f t="shared" si="34"/>
        <v>0</v>
      </c>
    </row>
    <row r="239" spans="1:11" ht="33" customHeight="1" x14ac:dyDescent="0.25">
      <c r="A239" s="105" t="s">
        <v>381</v>
      </c>
      <c r="B239" s="291" t="s">
        <v>48</v>
      </c>
      <c r="C239" s="5" t="s">
        <v>82</v>
      </c>
      <c r="D239" s="119" t="s">
        <v>9</v>
      </c>
      <c r="E239" s="232" t="s">
        <v>206</v>
      </c>
      <c r="F239" s="233" t="s">
        <v>9</v>
      </c>
      <c r="G239" s="234" t="s">
        <v>382</v>
      </c>
      <c r="H239" s="59"/>
      <c r="I239" s="367">
        <f>SUM(I240)</f>
        <v>17440</v>
      </c>
      <c r="J239" s="367">
        <f t="shared" si="34"/>
        <v>0</v>
      </c>
      <c r="K239" s="367">
        <f t="shared" si="34"/>
        <v>0</v>
      </c>
    </row>
    <row r="240" spans="1:11" ht="17.25" customHeight="1" x14ac:dyDescent="0.25">
      <c r="A240" s="76" t="s">
        <v>19</v>
      </c>
      <c r="B240" s="289" t="s">
        <v>48</v>
      </c>
      <c r="C240" s="5" t="s">
        <v>82</v>
      </c>
      <c r="D240" s="119" t="s">
        <v>9</v>
      </c>
      <c r="E240" s="232" t="s">
        <v>206</v>
      </c>
      <c r="F240" s="233" t="s">
        <v>9</v>
      </c>
      <c r="G240" s="234" t="s">
        <v>382</v>
      </c>
      <c r="H240" s="59" t="s">
        <v>58</v>
      </c>
      <c r="I240" s="369">
        <v>17440</v>
      </c>
      <c r="J240" s="369"/>
      <c r="K240" s="369"/>
    </row>
    <row r="241" spans="1:11" ht="15.75" x14ac:dyDescent="0.25">
      <c r="A241" s="21" t="s">
        <v>120</v>
      </c>
      <c r="B241" s="274" t="s">
        <v>48</v>
      </c>
      <c r="C241" s="25" t="s">
        <v>82</v>
      </c>
      <c r="D241" s="22" t="s">
        <v>11</v>
      </c>
      <c r="E241" s="259"/>
      <c r="F241" s="260"/>
      <c r="G241" s="261"/>
      <c r="H241" s="24"/>
      <c r="I241" s="365">
        <f>SUM(I242)</f>
        <v>1000000</v>
      </c>
      <c r="J241" s="365">
        <f>SUM(J242)</f>
        <v>0</v>
      </c>
      <c r="K241" s="365">
        <f>SUM(K242)</f>
        <v>0</v>
      </c>
    </row>
    <row r="242" spans="1:11" s="43" customFormat="1" ht="47.25" x14ac:dyDescent="0.25">
      <c r="A242" s="27" t="s">
        <v>155</v>
      </c>
      <c r="B242" s="33" t="s">
        <v>48</v>
      </c>
      <c r="C242" s="29" t="s">
        <v>82</v>
      </c>
      <c r="D242" s="120" t="s">
        <v>11</v>
      </c>
      <c r="E242" s="217" t="s">
        <v>379</v>
      </c>
      <c r="F242" s="218" t="s">
        <v>332</v>
      </c>
      <c r="G242" s="219" t="s">
        <v>333</v>
      </c>
      <c r="H242" s="31"/>
      <c r="I242" s="366">
        <f>SUM(I243+I247)</f>
        <v>1000000</v>
      </c>
      <c r="J242" s="366">
        <f>SUM(J243+J247)</f>
        <v>0</v>
      </c>
      <c r="K242" s="366">
        <f>SUM(K243+K247)</f>
        <v>0</v>
      </c>
    </row>
    <row r="243" spans="1:11" s="43" customFormat="1" ht="78.75" x14ac:dyDescent="0.25">
      <c r="A243" s="54" t="s">
        <v>207</v>
      </c>
      <c r="B243" s="289" t="s">
        <v>48</v>
      </c>
      <c r="C243" s="5" t="s">
        <v>82</v>
      </c>
      <c r="D243" s="119" t="s">
        <v>11</v>
      </c>
      <c r="E243" s="232" t="s">
        <v>206</v>
      </c>
      <c r="F243" s="233" t="s">
        <v>332</v>
      </c>
      <c r="G243" s="234" t="s">
        <v>333</v>
      </c>
      <c r="H243" s="262"/>
      <c r="I243" s="367">
        <f>SUM(I244)</f>
        <v>1000000</v>
      </c>
      <c r="J243" s="367">
        <f t="shared" ref="J243:K245" si="35">SUM(J244)</f>
        <v>0</v>
      </c>
      <c r="K243" s="367">
        <f t="shared" si="35"/>
        <v>0</v>
      </c>
    </row>
    <row r="244" spans="1:11" s="43" customFormat="1" ht="47.25" x14ac:dyDescent="0.25">
      <c r="A244" s="105" t="s">
        <v>380</v>
      </c>
      <c r="B244" s="291" t="s">
        <v>48</v>
      </c>
      <c r="C244" s="5" t="s">
        <v>82</v>
      </c>
      <c r="D244" s="119" t="s">
        <v>11</v>
      </c>
      <c r="E244" s="232" t="s">
        <v>206</v>
      </c>
      <c r="F244" s="233" t="s">
        <v>9</v>
      </c>
      <c r="G244" s="234" t="s">
        <v>333</v>
      </c>
      <c r="H244" s="262"/>
      <c r="I244" s="367">
        <f>SUM(I245)</f>
        <v>1000000</v>
      </c>
      <c r="J244" s="367">
        <f t="shared" si="35"/>
        <v>0</v>
      </c>
      <c r="K244" s="367">
        <f t="shared" si="35"/>
        <v>0</v>
      </c>
    </row>
    <row r="245" spans="1:11" s="43" customFormat="1" ht="33.75" customHeight="1" x14ac:dyDescent="0.25">
      <c r="A245" s="105" t="s">
        <v>437</v>
      </c>
      <c r="B245" s="291" t="s">
        <v>48</v>
      </c>
      <c r="C245" s="5" t="s">
        <v>82</v>
      </c>
      <c r="D245" s="119" t="s">
        <v>11</v>
      </c>
      <c r="E245" s="232" t="s">
        <v>206</v>
      </c>
      <c r="F245" s="233" t="s">
        <v>9</v>
      </c>
      <c r="G245" s="234" t="s">
        <v>438</v>
      </c>
      <c r="H245" s="262"/>
      <c r="I245" s="367">
        <f>SUM(I246)</f>
        <v>1000000</v>
      </c>
      <c r="J245" s="367">
        <f t="shared" si="35"/>
        <v>0</v>
      </c>
      <c r="K245" s="367">
        <f t="shared" si="35"/>
        <v>0</v>
      </c>
    </row>
    <row r="246" spans="1:11" s="43" customFormat="1" ht="18" customHeight="1" x14ac:dyDescent="0.25">
      <c r="A246" s="76" t="s">
        <v>19</v>
      </c>
      <c r="B246" s="289" t="s">
        <v>48</v>
      </c>
      <c r="C246" s="5" t="s">
        <v>82</v>
      </c>
      <c r="D246" s="119" t="s">
        <v>11</v>
      </c>
      <c r="E246" s="232" t="s">
        <v>206</v>
      </c>
      <c r="F246" s="233" t="s">
        <v>9</v>
      </c>
      <c r="G246" s="234" t="s">
        <v>438</v>
      </c>
      <c r="H246" s="262" t="s">
        <v>58</v>
      </c>
      <c r="I246" s="369">
        <v>1000000</v>
      </c>
      <c r="J246" s="369"/>
      <c r="K246" s="369"/>
    </row>
    <row r="247" spans="1:11" s="43" customFormat="1" ht="81" hidden="1" customHeight="1" x14ac:dyDescent="0.25">
      <c r="A247" s="322" t="s">
        <v>156</v>
      </c>
      <c r="B247" s="289" t="s">
        <v>48</v>
      </c>
      <c r="C247" s="5" t="s">
        <v>82</v>
      </c>
      <c r="D247" s="334" t="s">
        <v>11</v>
      </c>
      <c r="E247" s="232" t="s">
        <v>183</v>
      </c>
      <c r="F247" s="233" t="s">
        <v>332</v>
      </c>
      <c r="G247" s="234" t="s">
        <v>333</v>
      </c>
      <c r="H247" s="59"/>
      <c r="I247" s="367">
        <f>SUM(I248)</f>
        <v>0</v>
      </c>
      <c r="J247" s="367">
        <f>SUM(J248)</f>
        <v>0</v>
      </c>
      <c r="K247" s="367">
        <f>SUM(K248)</f>
        <v>0</v>
      </c>
    </row>
    <row r="248" spans="1:11" s="43" customFormat="1" ht="34.5" hidden="1" customHeight="1" x14ac:dyDescent="0.25">
      <c r="A248" s="3" t="s">
        <v>385</v>
      </c>
      <c r="B248" s="289" t="s">
        <v>48</v>
      </c>
      <c r="C248" s="5" t="s">
        <v>82</v>
      </c>
      <c r="D248" s="334" t="s">
        <v>11</v>
      </c>
      <c r="E248" s="232" t="s">
        <v>183</v>
      </c>
      <c r="F248" s="233" t="s">
        <v>9</v>
      </c>
      <c r="G248" s="234" t="s">
        <v>333</v>
      </c>
      <c r="H248" s="59"/>
      <c r="I248" s="367">
        <f>SUM(I249+I251+I253)</f>
        <v>0</v>
      </c>
      <c r="J248" s="367">
        <f>SUM(J249+J251+J253)</f>
        <v>0</v>
      </c>
      <c r="K248" s="367">
        <f>SUM(K249+K251+K253)</f>
        <v>0</v>
      </c>
    </row>
    <row r="249" spans="1:11" s="43" customFormat="1" ht="34.5" hidden="1" customHeight="1" x14ac:dyDescent="0.25">
      <c r="A249" s="61" t="s">
        <v>639</v>
      </c>
      <c r="B249" s="289" t="s">
        <v>48</v>
      </c>
      <c r="C249" s="5" t="s">
        <v>82</v>
      </c>
      <c r="D249" s="525" t="s">
        <v>11</v>
      </c>
      <c r="E249" s="232" t="s">
        <v>183</v>
      </c>
      <c r="F249" s="233" t="s">
        <v>9</v>
      </c>
      <c r="G249" s="330">
        <v>11500</v>
      </c>
      <c r="H249" s="59"/>
      <c r="I249" s="367">
        <f>SUM(I250)</f>
        <v>0</v>
      </c>
      <c r="J249" s="367">
        <f>SUM(J250)</f>
        <v>0</v>
      </c>
      <c r="K249" s="367">
        <f>SUM(K250)</f>
        <v>0</v>
      </c>
    </row>
    <row r="250" spans="1:11" s="43" customFormat="1" ht="34.5" hidden="1" customHeight="1" x14ac:dyDescent="0.25">
      <c r="A250" s="76" t="s">
        <v>148</v>
      </c>
      <c r="B250" s="289" t="s">
        <v>48</v>
      </c>
      <c r="C250" s="5" t="s">
        <v>82</v>
      </c>
      <c r="D250" s="525" t="s">
        <v>11</v>
      </c>
      <c r="E250" s="232" t="s">
        <v>183</v>
      </c>
      <c r="F250" s="233" t="s">
        <v>9</v>
      </c>
      <c r="G250" s="330">
        <v>11500</v>
      </c>
      <c r="H250" s="59" t="s">
        <v>147</v>
      </c>
      <c r="I250" s="369"/>
      <c r="J250" s="369"/>
      <c r="K250" s="369"/>
    </row>
    <row r="251" spans="1:11" s="43" customFormat="1" ht="33.75" hidden="1" customHeight="1" x14ac:dyDescent="0.25">
      <c r="A251" s="61" t="s">
        <v>635</v>
      </c>
      <c r="B251" s="334" t="s">
        <v>48</v>
      </c>
      <c r="C251" s="5" t="s">
        <v>82</v>
      </c>
      <c r="D251" s="334" t="s">
        <v>11</v>
      </c>
      <c r="E251" s="232" t="s">
        <v>183</v>
      </c>
      <c r="F251" s="233" t="s">
        <v>9</v>
      </c>
      <c r="G251" s="330" t="s">
        <v>634</v>
      </c>
      <c r="H251" s="59"/>
      <c r="I251" s="367">
        <f>SUM(I252)</f>
        <v>0</v>
      </c>
      <c r="J251" s="367">
        <f>SUM(J252)</f>
        <v>0</v>
      </c>
      <c r="K251" s="367">
        <f>SUM(K252)</f>
        <v>0</v>
      </c>
    </row>
    <row r="252" spans="1:11" s="43" customFormat="1" ht="32.25" hidden="1" customHeight="1" x14ac:dyDescent="0.25">
      <c r="A252" s="76" t="s">
        <v>148</v>
      </c>
      <c r="B252" s="334" t="s">
        <v>48</v>
      </c>
      <c r="C252" s="5" t="s">
        <v>82</v>
      </c>
      <c r="D252" s="334" t="s">
        <v>11</v>
      </c>
      <c r="E252" s="232" t="s">
        <v>183</v>
      </c>
      <c r="F252" s="233" t="s">
        <v>9</v>
      </c>
      <c r="G252" s="330" t="s">
        <v>634</v>
      </c>
      <c r="H252" s="59" t="s">
        <v>147</v>
      </c>
      <c r="I252" s="369"/>
      <c r="J252" s="369"/>
      <c r="K252" s="369"/>
    </row>
    <row r="253" spans="1:11" s="43" customFormat="1" ht="32.25" hidden="1" customHeight="1" x14ac:dyDescent="0.25">
      <c r="A253" s="529" t="s">
        <v>641</v>
      </c>
      <c r="B253" s="527" t="s">
        <v>48</v>
      </c>
      <c r="C253" s="5" t="s">
        <v>82</v>
      </c>
      <c r="D253" s="527" t="s">
        <v>11</v>
      </c>
      <c r="E253" s="232" t="s">
        <v>183</v>
      </c>
      <c r="F253" s="233" t="s">
        <v>9</v>
      </c>
      <c r="G253" s="216" t="s">
        <v>640</v>
      </c>
      <c r="H253" s="59"/>
      <c r="I253" s="367">
        <f>SUM(I254:I255)</f>
        <v>0</v>
      </c>
      <c r="J253" s="367">
        <f>SUM(J254:J255)</f>
        <v>0</v>
      </c>
      <c r="K253" s="367">
        <f>SUM(K254:K255)</f>
        <v>0</v>
      </c>
    </row>
    <row r="254" spans="1:11" s="43" customFormat="1" ht="32.25" hidden="1" customHeight="1" x14ac:dyDescent="0.25">
      <c r="A254" s="84" t="s">
        <v>463</v>
      </c>
      <c r="B254" s="527" t="s">
        <v>48</v>
      </c>
      <c r="C254" s="5" t="s">
        <v>82</v>
      </c>
      <c r="D254" s="527" t="s">
        <v>11</v>
      </c>
      <c r="E254" s="232" t="s">
        <v>183</v>
      </c>
      <c r="F254" s="233" t="s">
        <v>9</v>
      </c>
      <c r="G254" s="216" t="s">
        <v>640</v>
      </c>
      <c r="H254" s="59" t="s">
        <v>15</v>
      </c>
      <c r="I254" s="369"/>
      <c r="J254" s="369"/>
      <c r="K254" s="369"/>
    </row>
    <row r="255" spans="1:11" s="43" customFormat="1" ht="32.25" hidden="1" customHeight="1" x14ac:dyDescent="0.25">
      <c r="A255" s="76" t="s">
        <v>148</v>
      </c>
      <c r="B255" s="534" t="s">
        <v>48</v>
      </c>
      <c r="C255" s="5" t="s">
        <v>82</v>
      </c>
      <c r="D255" s="534" t="s">
        <v>11</v>
      </c>
      <c r="E255" s="232" t="s">
        <v>183</v>
      </c>
      <c r="F255" s="233" t="s">
        <v>9</v>
      </c>
      <c r="G255" s="216" t="s">
        <v>640</v>
      </c>
      <c r="H255" s="59" t="s">
        <v>147</v>
      </c>
      <c r="I255" s="369"/>
      <c r="J255" s="369"/>
      <c r="K255" s="369"/>
    </row>
    <row r="256" spans="1:11" s="43" customFormat="1" ht="18" customHeight="1" x14ac:dyDescent="0.25">
      <c r="A256" s="113" t="s">
        <v>688</v>
      </c>
      <c r="B256" s="19" t="s">
        <v>48</v>
      </c>
      <c r="C256" s="345" t="s">
        <v>60</v>
      </c>
      <c r="D256" s="19"/>
      <c r="E256" s="241"/>
      <c r="F256" s="242"/>
      <c r="G256" s="243"/>
      <c r="H256" s="15"/>
      <c r="I256" s="364">
        <f t="shared" ref="I256:I261" si="36">SUM(I257)</f>
        <v>125545</v>
      </c>
      <c r="J256" s="364">
        <f t="shared" ref="J256:K261" si="37">SUM(J257)</f>
        <v>49008</v>
      </c>
      <c r="K256" s="364">
        <f t="shared" si="37"/>
        <v>49008</v>
      </c>
    </row>
    <row r="257" spans="1:11" s="43" customFormat="1" ht="15.75" customHeight="1" x14ac:dyDescent="0.25">
      <c r="A257" s="109" t="s">
        <v>689</v>
      </c>
      <c r="B257" s="26" t="s">
        <v>48</v>
      </c>
      <c r="C257" s="56" t="s">
        <v>60</v>
      </c>
      <c r="D257" s="22" t="s">
        <v>82</v>
      </c>
      <c r="E257" s="259"/>
      <c r="F257" s="260"/>
      <c r="G257" s="261"/>
      <c r="H257" s="22"/>
      <c r="I257" s="365">
        <f t="shared" si="36"/>
        <v>125545</v>
      </c>
      <c r="J257" s="365">
        <f t="shared" si="37"/>
        <v>49008</v>
      </c>
      <c r="K257" s="365">
        <f t="shared" si="37"/>
        <v>49008</v>
      </c>
    </row>
    <row r="258" spans="1:11" s="43" customFormat="1" ht="33" customHeight="1" x14ac:dyDescent="0.25">
      <c r="A258" s="75" t="s">
        <v>690</v>
      </c>
      <c r="B258" s="30" t="s">
        <v>48</v>
      </c>
      <c r="C258" s="28" t="s">
        <v>60</v>
      </c>
      <c r="D258" s="30" t="s">
        <v>82</v>
      </c>
      <c r="E258" s="217" t="s">
        <v>693</v>
      </c>
      <c r="F258" s="218" t="s">
        <v>332</v>
      </c>
      <c r="G258" s="219" t="s">
        <v>333</v>
      </c>
      <c r="H258" s="28"/>
      <c r="I258" s="366">
        <f t="shared" si="36"/>
        <v>125545</v>
      </c>
      <c r="J258" s="366">
        <f t="shared" si="37"/>
        <v>49008</v>
      </c>
      <c r="K258" s="366">
        <f t="shared" si="37"/>
        <v>49008</v>
      </c>
    </row>
    <row r="259" spans="1:11" s="43" customFormat="1" ht="48" customHeight="1" x14ac:dyDescent="0.25">
      <c r="A259" s="84" t="s">
        <v>691</v>
      </c>
      <c r="B259" s="573" t="s">
        <v>48</v>
      </c>
      <c r="C259" s="2" t="s">
        <v>60</v>
      </c>
      <c r="D259" s="573" t="s">
        <v>82</v>
      </c>
      <c r="E259" s="232" t="s">
        <v>694</v>
      </c>
      <c r="F259" s="233" t="s">
        <v>332</v>
      </c>
      <c r="G259" s="234" t="s">
        <v>333</v>
      </c>
      <c r="H259" s="2"/>
      <c r="I259" s="367">
        <f t="shared" si="36"/>
        <v>125545</v>
      </c>
      <c r="J259" s="367">
        <f t="shared" si="37"/>
        <v>49008</v>
      </c>
      <c r="K259" s="367">
        <f t="shared" si="37"/>
        <v>49008</v>
      </c>
    </row>
    <row r="260" spans="1:11" s="43" customFormat="1" ht="32.25" customHeight="1" x14ac:dyDescent="0.25">
      <c r="A260" s="84" t="s">
        <v>692</v>
      </c>
      <c r="B260" s="573" t="s">
        <v>48</v>
      </c>
      <c r="C260" s="2" t="s">
        <v>60</v>
      </c>
      <c r="D260" s="573" t="s">
        <v>82</v>
      </c>
      <c r="E260" s="232" t="s">
        <v>694</v>
      </c>
      <c r="F260" s="233" t="s">
        <v>9</v>
      </c>
      <c r="G260" s="330" t="s">
        <v>333</v>
      </c>
      <c r="H260" s="2"/>
      <c r="I260" s="367">
        <f t="shared" si="36"/>
        <v>125545</v>
      </c>
      <c r="J260" s="367">
        <f t="shared" si="37"/>
        <v>49008</v>
      </c>
      <c r="K260" s="367">
        <f t="shared" si="37"/>
        <v>49008</v>
      </c>
    </row>
    <row r="261" spans="1:11" s="43" customFormat="1" ht="17.25" customHeight="1" x14ac:dyDescent="0.25">
      <c r="A261" s="559" t="s">
        <v>696</v>
      </c>
      <c r="B261" s="573" t="s">
        <v>48</v>
      </c>
      <c r="C261" s="2" t="s">
        <v>60</v>
      </c>
      <c r="D261" s="573" t="s">
        <v>82</v>
      </c>
      <c r="E261" s="232" t="s">
        <v>694</v>
      </c>
      <c r="F261" s="233" t="s">
        <v>9</v>
      </c>
      <c r="G261" s="330" t="s">
        <v>695</v>
      </c>
      <c r="H261" s="2"/>
      <c r="I261" s="367">
        <f t="shared" si="36"/>
        <v>125545</v>
      </c>
      <c r="J261" s="367">
        <f t="shared" si="37"/>
        <v>49008</v>
      </c>
      <c r="K261" s="367">
        <f t="shared" si="37"/>
        <v>49008</v>
      </c>
    </row>
    <row r="262" spans="1:11" s="43" customFormat="1" ht="32.25" customHeight="1" x14ac:dyDescent="0.25">
      <c r="A262" s="84" t="s">
        <v>463</v>
      </c>
      <c r="B262" s="573" t="s">
        <v>48</v>
      </c>
      <c r="C262" s="2" t="s">
        <v>60</v>
      </c>
      <c r="D262" s="573" t="s">
        <v>82</v>
      </c>
      <c r="E262" s="232" t="s">
        <v>694</v>
      </c>
      <c r="F262" s="233" t="s">
        <v>9</v>
      </c>
      <c r="G262" s="330" t="s">
        <v>695</v>
      </c>
      <c r="H262" s="2" t="s">
        <v>15</v>
      </c>
      <c r="I262" s="369">
        <v>125545</v>
      </c>
      <c r="J262" s="369">
        <v>49008</v>
      </c>
      <c r="K262" s="369">
        <v>49008</v>
      </c>
    </row>
    <row r="263" spans="1:11" s="37" customFormat="1" ht="15.75" x14ac:dyDescent="0.25">
      <c r="A263" s="270" t="s">
        <v>25</v>
      </c>
      <c r="B263" s="19" t="s">
        <v>48</v>
      </c>
      <c r="C263" s="15" t="s">
        <v>27</v>
      </c>
      <c r="D263" s="19"/>
      <c r="E263" s="241"/>
      <c r="F263" s="242"/>
      <c r="G263" s="243"/>
      <c r="H263" s="15"/>
      <c r="I263" s="364">
        <f>SUM(+I264+I276)</f>
        <v>956696</v>
      </c>
      <c r="J263" s="364">
        <f>SUM(+J264+J276)</f>
        <v>445924</v>
      </c>
      <c r="K263" s="364">
        <f>SUM(+K264+K276)</f>
        <v>445924</v>
      </c>
    </row>
    <row r="264" spans="1:11" s="37" customFormat="1" ht="15.75" x14ac:dyDescent="0.25">
      <c r="A264" s="109" t="s">
        <v>488</v>
      </c>
      <c r="B264" s="26" t="s">
        <v>48</v>
      </c>
      <c r="C264" s="22" t="s">
        <v>27</v>
      </c>
      <c r="D264" s="22" t="s">
        <v>27</v>
      </c>
      <c r="E264" s="208"/>
      <c r="F264" s="209"/>
      <c r="G264" s="210"/>
      <c r="H264" s="22"/>
      <c r="I264" s="365">
        <f>SUM(I265+I271)</f>
        <v>95000</v>
      </c>
      <c r="J264" s="365">
        <f>SUM(J265+J271)</f>
        <v>185000</v>
      </c>
      <c r="K264" s="365">
        <f>SUM(K265+K271)</f>
        <v>185000</v>
      </c>
    </row>
    <row r="265" spans="1:11" s="604" customFormat="1" ht="63" x14ac:dyDescent="0.25">
      <c r="A265" s="102" t="s">
        <v>130</v>
      </c>
      <c r="B265" s="30" t="s">
        <v>48</v>
      </c>
      <c r="C265" s="28" t="s">
        <v>27</v>
      </c>
      <c r="D265" s="28" t="s">
        <v>27</v>
      </c>
      <c r="E265" s="211" t="s">
        <v>401</v>
      </c>
      <c r="F265" s="212" t="s">
        <v>332</v>
      </c>
      <c r="G265" s="213" t="s">
        <v>333</v>
      </c>
      <c r="H265" s="28"/>
      <c r="I265" s="366">
        <f>SUM(I266)</f>
        <v>80000</v>
      </c>
      <c r="J265" s="366">
        <f t="shared" ref="J265:K267" si="38">SUM(J266)</f>
        <v>160000</v>
      </c>
      <c r="K265" s="366">
        <f t="shared" si="38"/>
        <v>160000</v>
      </c>
    </row>
    <row r="266" spans="1:11" s="604" customFormat="1" ht="81" customHeight="1" x14ac:dyDescent="0.25">
      <c r="A266" s="105" t="s">
        <v>131</v>
      </c>
      <c r="B266" s="53" t="s">
        <v>48</v>
      </c>
      <c r="C266" s="44" t="s">
        <v>27</v>
      </c>
      <c r="D266" s="44" t="s">
        <v>27</v>
      </c>
      <c r="E266" s="250" t="s">
        <v>200</v>
      </c>
      <c r="F266" s="251" t="s">
        <v>332</v>
      </c>
      <c r="G266" s="252" t="s">
        <v>333</v>
      </c>
      <c r="H266" s="44"/>
      <c r="I266" s="367">
        <f>SUM(I267)</f>
        <v>80000</v>
      </c>
      <c r="J266" s="367">
        <f t="shared" si="38"/>
        <v>160000</v>
      </c>
      <c r="K266" s="367">
        <f t="shared" si="38"/>
        <v>160000</v>
      </c>
    </row>
    <row r="267" spans="1:11" s="604" customFormat="1" ht="31.5" x14ac:dyDescent="0.25">
      <c r="A267" s="105" t="s">
        <v>402</v>
      </c>
      <c r="B267" s="53" t="s">
        <v>48</v>
      </c>
      <c r="C267" s="44" t="s">
        <v>27</v>
      </c>
      <c r="D267" s="44" t="s">
        <v>27</v>
      </c>
      <c r="E267" s="250" t="s">
        <v>200</v>
      </c>
      <c r="F267" s="251" t="s">
        <v>9</v>
      </c>
      <c r="G267" s="252" t="s">
        <v>333</v>
      </c>
      <c r="H267" s="44"/>
      <c r="I267" s="367">
        <f>SUM(I268)</f>
        <v>80000</v>
      </c>
      <c r="J267" s="367">
        <f t="shared" si="38"/>
        <v>160000</v>
      </c>
      <c r="K267" s="367">
        <f t="shared" si="38"/>
        <v>160000</v>
      </c>
    </row>
    <row r="268" spans="1:11" s="604" customFormat="1" ht="15.75" x14ac:dyDescent="0.25">
      <c r="A268" s="61" t="s">
        <v>76</v>
      </c>
      <c r="B268" s="605" t="s">
        <v>48</v>
      </c>
      <c r="C268" s="44" t="s">
        <v>27</v>
      </c>
      <c r="D268" s="44" t="s">
        <v>27</v>
      </c>
      <c r="E268" s="250" t="s">
        <v>200</v>
      </c>
      <c r="F268" s="251" t="s">
        <v>9</v>
      </c>
      <c r="G268" s="252" t="s">
        <v>403</v>
      </c>
      <c r="H268" s="44"/>
      <c r="I268" s="367">
        <f>SUM(I269:I270)</f>
        <v>80000</v>
      </c>
      <c r="J268" s="367">
        <f>SUM(J269:J270)</f>
        <v>160000</v>
      </c>
      <c r="K268" s="367">
        <f>SUM(K269:K270)</f>
        <v>160000</v>
      </c>
    </row>
    <row r="269" spans="1:11" s="604" customFormat="1" ht="31.5" x14ac:dyDescent="0.25">
      <c r="A269" s="498" t="s">
        <v>463</v>
      </c>
      <c r="B269" s="6" t="s">
        <v>48</v>
      </c>
      <c r="C269" s="44" t="s">
        <v>27</v>
      </c>
      <c r="D269" s="44" t="s">
        <v>27</v>
      </c>
      <c r="E269" s="250" t="s">
        <v>200</v>
      </c>
      <c r="F269" s="251" t="s">
        <v>9</v>
      </c>
      <c r="G269" s="252" t="s">
        <v>403</v>
      </c>
      <c r="H269" s="44" t="s">
        <v>15</v>
      </c>
      <c r="I269" s="369">
        <v>40000</v>
      </c>
      <c r="J269" s="369">
        <v>105000</v>
      </c>
      <c r="K269" s="369">
        <v>105000</v>
      </c>
    </row>
    <row r="270" spans="1:11" s="604" customFormat="1" ht="15.75" x14ac:dyDescent="0.25">
      <c r="A270" s="61" t="s">
        <v>38</v>
      </c>
      <c r="B270" s="6" t="s">
        <v>48</v>
      </c>
      <c r="C270" s="44" t="s">
        <v>27</v>
      </c>
      <c r="D270" s="44" t="s">
        <v>27</v>
      </c>
      <c r="E270" s="250" t="s">
        <v>200</v>
      </c>
      <c r="F270" s="251" t="s">
        <v>9</v>
      </c>
      <c r="G270" s="252" t="s">
        <v>403</v>
      </c>
      <c r="H270" s="44" t="s">
        <v>37</v>
      </c>
      <c r="I270" s="369">
        <v>40000</v>
      </c>
      <c r="J270" s="369">
        <v>55000</v>
      </c>
      <c r="K270" s="369">
        <v>55000</v>
      </c>
    </row>
    <row r="271" spans="1:11" s="64" customFormat="1" ht="47.25" x14ac:dyDescent="0.25">
      <c r="A271" s="102" t="s">
        <v>96</v>
      </c>
      <c r="B271" s="30" t="s">
        <v>48</v>
      </c>
      <c r="C271" s="28" t="s">
        <v>27</v>
      </c>
      <c r="D271" s="28" t="s">
        <v>27</v>
      </c>
      <c r="E271" s="211" t="s">
        <v>347</v>
      </c>
      <c r="F271" s="212" t="s">
        <v>332</v>
      </c>
      <c r="G271" s="213" t="s">
        <v>333</v>
      </c>
      <c r="H271" s="28"/>
      <c r="I271" s="366">
        <f>SUM(I272)</f>
        <v>15000</v>
      </c>
      <c r="J271" s="366">
        <f t="shared" ref="J271:K274" si="39">SUM(J272)</f>
        <v>25000</v>
      </c>
      <c r="K271" s="366">
        <f t="shared" si="39"/>
        <v>25000</v>
      </c>
    </row>
    <row r="272" spans="1:11" s="64" customFormat="1" ht="63" x14ac:dyDescent="0.25">
      <c r="A272" s="103" t="s">
        <v>127</v>
      </c>
      <c r="B272" s="53" t="s">
        <v>48</v>
      </c>
      <c r="C272" s="35" t="s">
        <v>27</v>
      </c>
      <c r="D272" s="44" t="s">
        <v>27</v>
      </c>
      <c r="E272" s="250" t="s">
        <v>195</v>
      </c>
      <c r="F272" s="251" t="s">
        <v>332</v>
      </c>
      <c r="G272" s="252" t="s">
        <v>333</v>
      </c>
      <c r="H272" s="71"/>
      <c r="I272" s="370">
        <f>SUM(I273)</f>
        <v>15000</v>
      </c>
      <c r="J272" s="370">
        <f t="shared" si="39"/>
        <v>25000</v>
      </c>
      <c r="K272" s="370">
        <f t="shared" si="39"/>
        <v>25000</v>
      </c>
    </row>
    <row r="273" spans="1:11" s="64" customFormat="1" ht="31.5" x14ac:dyDescent="0.25">
      <c r="A273" s="103" t="s">
        <v>398</v>
      </c>
      <c r="B273" s="53" t="s">
        <v>48</v>
      </c>
      <c r="C273" s="35" t="s">
        <v>27</v>
      </c>
      <c r="D273" s="44" t="s">
        <v>27</v>
      </c>
      <c r="E273" s="250" t="s">
        <v>195</v>
      </c>
      <c r="F273" s="251" t="s">
        <v>9</v>
      </c>
      <c r="G273" s="252" t="s">
        <v>333</v>
      </c>
      <c r="H273" s="71"/>
      <c r="I273" s="370">
        <f>SUM(I274)</f>
        <v>15000</v>
      </c>
      <c r="J273" s="370">
        <f t="shared" si="39"/>
        <v>25000</v>
      </c>
      <c r="K273" s="370">
        <f t="shared" si="39"/>
        <v>25000</v>
      </c>
    </row>
    <row r="274" spans="1:11" s="37" customFormat="1" ht="31.5" x14ac:dyDescent="0.25">
      <c r="A274" s="104" t="s">
        <v>128</v>
      </c>
      <c r="B274" s="275" t="s">
        <v>48</v>
      </c>
      <c r="C274" s="35" t="s">
        <v>27</v>
      </c>
      <c r="D274" s="44" t="s">
        <v>27</v>
      </c>
      <c r="E274" s="250" t="s">
        <v>195</v>
      </c>
      <c r="F274" s="251" t="s">
        <v>9</v>
      </c>
      <c r="G274" s="252" t="s">
        <v>399</v>
      </c>
      <c r="H274" s="71"/>
      <c r="I274" s="370">
        <f>SUM(I275)</f>
        <v>15000</v>
      </c>
      <c r="J274" s="370">
        <f t="shared" si="39"/>
        <v>25000</v>
      </c>
      <c r="K274" s="370">
        <f t="shared" si="39"/>
        <v>25000</v>
      </c>
    </row>
    <row r="275" spans="1:11" s="37" customFormat="1" ht="31.5" x14ac:dyDescent="0.25">
      <c r="A275" s="503" t="s">
        <v>463</v>
      </c>
      <c r="B275" s="275" t="s">
        <v>48</v>
      </c>
      <c r="C275" s="44" t="s">
        <v>27</v>
      </c>
      <c r="D275" s="44" t="s">
        <v>27</v>
      </c>
      <c r="E275" s="250" t="s">
        <v>195</v>
      </c>
      <c r="F275" s="251" t="s">
        <v>9</v>
      </c>
      <c r="G275" s="252" t="s">
        <v>399</v>
      </c>
      <c r="H275" s="71" t="s">
        <v>15</v>
      </c>
      <c r="I275" s="371">
        <v>15000</v>
      </c>
      <c r="J275" s="371">
        <v>25000</v>
      </c>
      <c r="K275" s="371">
        <v>25000</v>
      </c>
    </row>
    <row r="276" spans="1:11" s="37" customFormat="1" ht="15.75" x14ac:dyDescent="0.25">
      <c r="A276" s="109" t="s">
        <v>29</v>
      </c>
      <c r="B276" s="26" t="s">
        <v>48</v>
      </c>
      <c r="C276" s="22" t="s">
        <v>27</v>
      </c>
      <c r="D276" s="22" t="s">
        <v>30</v>
      </c>
      <c r="E276" s="208"/>
      <c r="F276" s="209"/>
      <c r="G276" s="210"/>
      <c r="H276" s="22"/>
      <c r="I276" s="365">
        <f>SUM(I277)</f>
        <v>861696</v>
      </c>
      <c r="J276" s="365">
        <f t="shared" ref="J276:K278" si="40">SUM(J277)</f>
        <v>260924</v>
      </c>
      <c r="K276" s="365">
        <f t="shared" si="40"/>
        <v>260924</v>
      </c>
    </row>
    <row r="277" spans="1:11" s="604" customFormat="1" ht="63" x14ac:dyDescent="0.25">
      <c r="A277" s="102" t="s">
        <v>130</v>
      </c>
      <c r="B277" s="30" t="s">
        <v>48</v>
      </c>
      <c r="C277" s="28" t="s">
        <v>27</v>
      </c>
      <c r="D277" s="28" t="s">
        <v>30</v>
      </c>
      <c r="E277" s="211" t="s">
        <v>401</v>
      </c>
      <c r="F277" s="212" t="s">
        <v>332</v>
      </c>
      <c r="G277" s="213" t="s">
        <v>333</v>
      </c>
      <c r="H277" s="28"/>
      <c r="I277" s="366">
        <f>SUM(I278)</f>
        <v>861696</v>
      </c>
      <c r="J277" s="366">
        <f t="shared" si="40"/>
        <v>260924</v>
      </c>
      <c r="K277" s="366">
        <f t="shared" si="40"/>
        <v>260924</v>
      </c>
    </row>
    <row r="278" spans="1:11" s="604" customFormat="1" ht="78.75" x14ac:dyDescent="0.25">
      <c r="A278" s="103" t="s">
        <v>132</v>
      </c>
      <c r="B278" s="53" t="s">
        <v>48</v>
      </c>
      <c r="C278" s="44" t="s">
        <v>27</v>
      </c>
      <c r="D278" s="44" t="s">
        <v>30</v>
      </c>
      <c r="E278" s="250" t="s">
        <v>196</v>
      </c>
      <c r="F278" s="251" t="s">
        <v>332</v>
      </c>
      <c r="G278" s="252" t="s">
        <v>333</v>
      </c>
      <c r="H278" s="44"/>
      <c r="I278" s="367">
        <f>SUM(I279)</f>
        <v>861696</v>
      </c>
      <c r="J278" s="367">
        <f t="shared" si="40"/>
        <v>260924</v>
      </c>
      <c r="K278" s="367">
        <f t="shared" si="40"/>
        <v>260924</v>
      </c>
    </row>
    <row r="279" spans="1:11" s="604" customFormat="1" ht="31.5" x14ac:dyDescent="0.25">
      <c r="A279" s="103" t="s">
        <v>404</v>
      </c>
      <c r="B279" s="53" t="s">
        <v>48</v>
      </c>
      <c r="C279" s="44" t="s">
        <v>27</v>
      </c>
      <c r="D279" s="44" t="s">
        <v>30</v>
      </c>
      <c r="E279" s="250" t="s">
        <v>196</v>
      </c>
      <c r="F279" s="251" t="s">
        <v>9</v>
      </c>
      <c r="G279" s="121" t="s">
        <v>333</v>
      </c>
      <c r="H279" s="44"/>
      <c r="I279" s="367">
        <f>SUM(I280+I282+I284)</f>
        <v>861696</v>
      </c>
      <c r="J279" s="367">
        <f>SUM(J280+J282+J284)</f>
        <v>260924</v>
      </c>
      <c r="K279" s="367">
        <f>SUM(K280+K282+K284)</f>
        <v>260924</v>
      </c>
    </row>
    <row r="280" spans="1:11" s="604" customFormat="1" ht="15.75" x14ac:dyDescent="0.25">
      <c r="A280" s="103" t="s">
        <v>474</v>
      </c>
      <c r="B280" s="53" t="s">
        <v>48</v>
      </c>
      <c r="C280" s="44" t="s">
        <v>27</v>
      </c>
      <c r="D280" s="44" t="s">
        <v>30</v>
      </c>
      <c r="E280" s="250" t="s">
        <v>196</v>
      </c>
      <c r="F280" s="251" t="s">
        <v>9</v>
      </c>
      <c r="G280" s="252" t="s">
        <v>473</v>
      </c>
      <c r="H280" s="44"/>
      <c r="I280" s="367">
        <f>SUM(I281)</f>
        <v>600772</v>
      </c>
      <c r="J280" s="367">
        <f>SUM(J281)</f>
        <v>0</v>
      </c>
      <c r="K280" s="367">
        <f>SUM(K281)</f>
        <v>0</v>
      </c>
    </row>
    <row r="281" spans="1:11" s="604" customFormat="1" ht="15.75" x14ac:dyDescent="0.25">
      <c r="A281" s="61" t="s">
        <v>38</v>
      </c>
      <c r="B281" s="53" t="s">
        <v>48</v>
      </c>
      <c r="C281" s="44" t="s">
        <v>27</v>
      </c>
      <c r="D281" s="44" t="s">
        <v>30</v>
      </c>
      <c r="E281" s="250" t="s">
        <v>196</v>
      </c>
      <c r="F281" s="251" t="s">
        <v>9</v>
      </c>
      <c r="G281" s="252" t="s">
        <v>473</v>
      </c>
      <c r="H281" s="44" t="s">
        <v>37</v>
      </c>
      <c r="I281" s="369">
        <v>600772</v>
      </c>
      <c r="J281" s="369"/>
      <c r="K281" s="369"/>
    </row>
    <row r="282" spans="1:11" s="604" customFormat="1" ht="31.5" x14ac:dyDescent="0.25">
      <c r="A282" s="101" t="s">
        <v>405</v>
      </c>
      <c r="B282" s="605" t="s">
        <v>48</v>
      </c>
      <c r="C282" s="2" t="s">
        <v>27</v>
      </c>
      <c r="D282" s="44" t="s">
        <v>30</v>
      </c>
      <c r="E282" s="250" t="s">
        <v>196</v>
      </c>
      <c r="F282" s="215" t="s">
        <v>9</v>
      </c>
      <c r="G282" s="216" t="s">
        <v>406</v>
      </c>
      <c r="H282" s="2"/>
      <c r="I282" s="367">
        <f>SUM(I283:I283)</f>
        <v>260924</v>
      </c>
      <c r="J282" s="367">
        <f>SUM(J283:J283)</f>
        <v>260924</v>
      </c>
      <c r="K282" s="367">
        <f>SUM(K283:K283)</f>
        <v>260924</v>
      </c>
    </row>
    <row r="283" spans="1:11" s="604" customFormat="1" ht="15.75" x14ac:dyDescent="0.25">
      <c r="A283" s="61" t="s">
        <v>38</v>
      </c>
      <c r="B283" s="605" t="s">
        <v>48</v>
      </c>
      <c r="C283" s="2" t="s">
        <v>27</v>
      </c>
      <c r="D283" s="44" t="s">
        <v>30</v>
      </c>
      <c r="E283" s="250" t="s">
        <v>196</v>
      </c>
      <c r="F283" s="215" t="s">
        <v>9</v>
      </c>
      <c r="G283" s="216" t="s">
        <v>406</v>
      </c>
      <c r="H283" s="2" t="s">
        <v>37</v>
      </c>
      <c r="I283" s="369">
        <v>260924</v>
      </c>
      <c r="J283" s="369">
        <v>260924</v>
      </c>
      <c r="K283" s="369">
        <v>260924</v>
      </c>
    </row>
    <row r="284" spans="1:11" s="604" customFormat="1" ht="15.75" hidden="1" x14ac:dyDescent="0.25">
      <c r="A284" s="61" t="s">
        <v>472</v>
      </c>
      <c r="B284" s="605" t="s">
        <v>48</v>
      </c>
      <c r="C284" s="2" t="s">
        <v>27</v>
      </c>
      <c r="D284" s="44" t="s">
        <v>30</v>
      </c>
      <c r="E284" s="250" t="s">
        <v>196</v>
      </c>
      <c r="F284" s="215" t="s">
        <v>9</v>
      </c>
      <c r="G284" s="216" t="s">
        <v>475</v>
      </c>
      <c r="H284" s="2"/>
      <c r="I284" s="367">
        <f>SUM(I285)</f>
        <v>0</v>
      </c>
      <c r="J284" s="367">
        <f>SUM(J285)</f>
        <v>0</v>
      </c>
      <c r="K284" s="367">
        <f>SUM(K285)</f>
        <v>0</v>
      </c>
    </row>
    <row r="285" spans="1:11" s="604" customFormat="1" ht="31.5" hidden="1" x14ac:dyDescent="0.25">
      <c r="A285" s="498" t="s">
        <v>463</v>
      </c>
      <c r="B285" s="605" t="s">
        <v>48</v>
      </c>
      <c r="C285" s="2" t="s">
        <v>27</v>
      </c>
      <c r="D285" s="44" t="s">
        <v>30</v>
      </c>
      <c r="E285" s="250" t="s">
        <v>196</v>
      </c>
      <c r="F285" s="215" t="s">
        <v>9</v>
      </c>
      <c r="G285" s="216" t="s">
        <v>475</v>
      </c>
      <c r="H285" s="2" t="s">
        <v>15</v>
      </c>
      <c r="I285" s="369"/>
      <c r="J285" s="369"/>
      <c r="K285" s="369"/>
    </row>
    <row r="286" spans="1:11" s="604" customFormat="1" ht="15.75" x14ac:dyDescent="0.25">
      <c r="A286" s="113" t="s">
        <v>31</v>
      </c>
      <c r="B286" s="19" t="s">
        <v>48</v>
      </c>
      <c r="C286" s="15" t="s">
        <v>33</v>
      </c>
      <c r="D286" s="15"/>
      <c r="E286" s="205"/>
      <c r="F286" s="206"/>
      <c r="G286" s="207"/>
      <c r="H286" s="15"/>
      <c r="I286" s="364">
        <f>SUM(I287+I340)</f>
        <v>53116782</v>
      </c>
      <c r="J286" s="364">
        <f>SUM(J287+J340)</f>
        <v>30972330</v>
      </c>
      <c r="K286" s="364">
        <f>SUM(K287+K340)</f>
        <v>30972330</v>
      </c>
    </row>
    <row r="287" spans="1:11" s="604" customFormat="1" ht="15.75" x14ac:dyDescent="0.25">
      <c r="A287" s="109" t="s">
        <v>32</v>
      </c>
      <c r="B287" s="26" t="s">
        <v>48</v>
      </c>
      <c r="C287" s="22" t="s">
        <v>33</v>
      </c>
      <c r="D287" s="22" t="s">
        <v>9</v>
      </c>
      <c r="E287" s="208"/>
      <c r="F287" s="209"/>
      <c r="G287" s="210"/>
      <c r="H287" s="22"/>
      <c r="I287" s="365">
        <f>SUM(I288+I330+I335+I325)</f>
        <v>52906782</v>
      </c>
      <c r="J287" s="365">
        <f>SUM(J288+J330+J335+J325)</f>
        <v>30972330</v>
      </c>
      <c r="K287" s="365">
        <f>SUM(K288+K330+K335+K325)</f>
        <v>30972330</v>
      </c>
    </row>
    <row r="288" spans="1:11" s="604" customFormat="1" ht="31.5" x14ac:dyDescent="0.25">
      <c r="A288" s="99" t="s">
        <v>129</v>
      </c>
      <c r="B288" s="30" t="s">
        <v>48</v>
      </c>
      <c r="C288" s="28" t="s">
        <v>33</v>
      </c>
      <c r="D288" s="28" t="s">
        <v>9</v>
      </c>
      <c r="E288" s="211" t="s">
        <v>198</v>
      </c>
      <c r="F288" s="212" t="s">
        <v>332</v>
      </c>
      <c r="G288" s="213" t="s">
        <v>333</v>
      </c>
      <c r="H288" s="31"/>
      <c r="I288" s="366">
        <f>SUM(I289,I307)</f>
        <v>52864582</v>
      </c>
      <c r="J288" s="366">
        <f>SUM(J289,J307)</f>
        <v>30913310</v>
      </c>
      <c r="K288" s="366">
        <f>SUM(K289,K307)</f>
        <v>30913310</v>
      </c>
    </row>
    <row r="289" spans="1:11" s="604" customFormat="1" ht="48" customHeight="1" x14ac:dyDescent="0.25">
      <c r="A289" s="101" t="s">
        <v>135</v>
      </c>
      <c r="B289" s="605" t="s">
        <v>48</v>
      </c>
      <c r="C289" s="2" t="s">
        <v>33</v>
      </c>
      <c r="D289" s="2" t="s">
        <v>9</v>
      </c>
      <c r="E289" s="214" t="s">
        <v>201</v>
      </c>
      <c r="F289" s="215" t="s">
        <v>332</v>
      </c>
      <c r="G289" s="216" t="s">
        <v>333</v>
      </c>
      <c r="H289" s="2"/>
      <c r="I289" s="367">
        <f>SUM(I290+I304)</f>
        <v>22902014</v>
      </c>
      <c r="J289" s="367">
        <f>SUM(J290+J304)</f>
        <v>17904088</v>
      </c>
      <c r="K289" s="367">
        <f>SUM(K290+K304)</f>
        <v>17904088</v>
      </c>
    </row>
    <row r="290" spans="1:11" s="604" customFormat="1" ht="31.5" x14ac:dyDescent="0.25">
      <c r="A290" s="101" t="s">
        <v>409</v>
      </c>
      <c r="B290" s="605" t="s">
        <v>48</v>
      </c>
      <c r="C290" s="2" t="s">
        <v>33</v>
      </c>
      <c r="D290" s="2" t="s">
        <v>9</v>
      </c>
      <c r="E290" s="214" t="s">
        <v>201</v>
      </c>
      <c r="F290" s="215" t="s">
        <v>9</v>
      </c>
      <c r="G290" s="216" t="s">
        <v>333</v>
      </c>
      <c r="H290" s="2"/>
      <c r="I290" s="367">
        <f>SUM(I291+I295+I297+I299+I301)</f>
        <v>22902014</v>
      </c>
      <c r="J290" s="367">
        <f>SUM(J291+J295+J297+J299+J301)</f>
        <v>17904088</v>
      </c>
      <c r="K290" s="367">
        <f>SUM(K291+K295+K297+K299+K301)</f>
        <v>17904088</v>
      </c>
    </row>
    <row r="291" spans="1:11" s="604" customFormat="1" ht="63" x14ac:dyDescent="0.25">
      <c r="A291" s="559" t="s">
        <v>677</v>
      </c>
      <c r="B291" s="605" t="s">
        <v>48</v>
      </c>
      <c r="C291" s="2" t="s">
        <v>33</v>
      </c>
      <c r="D291" s="2" t="s">
        <v>9</v>
      </c>
      <c r="E291" s="214" t="s">
        <v>201</v>
      </c>
      <c r="F291" s="215" t="s">
        <v>9</v>
      </c>
      <c r="G291" s="216" t="s">
        <v>676</v>
      </c>
      <c r="H291" s="2"/>
      <c r="I291" s="367">
        <f>SUM(I292:I294)</f>
        <v>1262845</v>
      </c>
      <c r="J291" s="367">
        <f>SUM(J292:J294)</f>
        <v>1262845</v>
      </c>
      <c r="K291" s="367">
        <f>SUM(K292:K294)</f>
        <v>1262845</v>
      </c>
    </row>
    <row r="292" spans="1:11" s="604" customFormat="1" ht="63" x14ac:dyDescent="0.25">
      <c r="A292" s="101" t="s">
        <v>67</v>
      </c>
      <c r="B292" s="605" t="s">
        <v>48</v>
      </c>
      <c r="C292" s="2" t="s">
        <v>33</v>
      </c>
      <c r="D292" s="2" t="s">
        <v>9</v>
      </c>
      <c r="E292" s="214" t="s">
        <v>201</v>
      </c>
      <c r="F292" s="215" t="s">
        <v>9</v>
      </c>
      <c r="G292" s="216" t="s">
        <v>676</v>
      </c>
      <c r="H292" s="2" t="s">
        <v>12</v>
      </c>
      <c r="I292" s="369">
        <v>976845</v>
      </c>
      <c r="J292" s="369">
        <v>976845</v>
      </c>
      <c r="K292" s="369">
        <v>976845</v>
      </c>
    </row>
    <row r="293" spans="1:11" s="604" customFormat="1" ht="31.5" hidden="1" x14ac:dyDescent="0.25">
      <c r="A293" s="498" t="s">
        <v>463</v>
      </c>
      <c r="B293" s="605" t="s">
        <v>48</v>
      </c>
      <c r="C293" s="2" t="s">
        <v>33</v>
      </c>
      <c r="D293" s="2" t="s">
        <v>9</v>
      </c>
      <c r="E293" s="214" t="s">
        <v>201</v>
      </c>
      <c r="F293" s="215" t="s">
        <v>9</v>
      </c>
      <c r="G293" s="216" t="s">
        <v>676</v>
      </c>
      <c r="H293" s="2" t="s">
        <v>15</v>
      </c>
      <c r="I293" s="369"/>
      <c r="J293" s="369"/>
      <c r="K293" s="369"/>
    </row>
    <row r="294" spans="1:11" s="604" customFormat="1" ht="15.75" x14ac:dyDescent="0.25">
      <c r="A294" s="61" t="s">
        <v>38</v>
      </c>
      <c r="B294" s="605" t="s">
        <v>48</v>
      </c>
      <c r="C294" s="2" t="s">
        <v>33</v>
      </c>
      <c r="D294" s="2" t="s">
        <v>9</v>
      </c>
      <c r="E294" s="214" t="s">
        <v>201</v>
      </c>
      <c r="F294" s="215" t="s">
        <v>9</v>
      </c>
      <c r="G294" s="216" t="s">
        <v>676</v>
      </c>
      <c r="H294" s="2" t="s">
        <v>37</v>
      </c>
      <c r="I294" s="369">
        <v>286000</v>
      </c>
      <c r="J294" s="369">
        <v>286000</v>
      </c>
      <c r="K294" s="369">
        <v>286000</v>
      </c>
    </row>
    <row r="295" spans="1:11" s="604" customFormat="1" ht="31.5" x14ac:dyDescent="0.25">
      <c r="A295" s="61" t="s">
        <v>747</v>
      </c>
      <c r="B295" s="605" t="s">
        <v>48</v>
      </c>
      <c r="C295" s="2" t="s">
        <v>33</v>
      </c>
      <c r="D295" s="2" t="s">
        <v>9</v>
      </c>
      <c r="E295" s="214" t="s">
        <v>201</v>
      </c>
      <c r="F295" s="215" t="s">
        <v>9</v>
      </c>
      <c r="G295" s="216" t="s">
        <v>746</v>
      </c>
      <c r="H295" s="2"/>
      <c r="I295" s="367">
        <f>SUM(I296)</f>
        <v>3496942</v>
      </c>
      <c r="J295" s="367">
        <f>SUM(J296)</f>
        <v>0</v>
      </c>
      <c r="K295" s="367">
        <f>SUM(K296)</f>
        <v>0</v>
      </c>
    </row>
    <row r="296" spans="1:11" s="604" customFormat="1" ht="63" x14ac:dyDescent="0.25">
      <c r="A296" s="101" t="s">
        <v>67</v>
      </c>
      <c r="B296" s="605" t="s">
        <v>48</v>
      </c>
      <c r="C296" s="2" t="s">
        <v>33</v>
      </c>
      <c r="D296" s="2" t="s">
        <v>9</v>
      </c>
      <c r="E296" s="214" t="s">
        <v>201</v>
      </c>
      <c r="F296" s="215" t="s">
        <v>9</v>
      </c>
      <c r="G296" s="216" t="s">
        <v>746</v>
      </c>
      <c r="H296" s="2" t="s">
        <v>12</v>
      </c>
      <c r="I296" s="369">
        <v>3496942</v>
      </c>
      <c r="J296" s="369"/>
      <c r="K296" s="369"/>
    </row>
    <row r="297" spans="1:11" s="604" customFormat="1" ht="47.25" x14ac:dyDescent="0.25">
      <c r="A297" s="101" t="s">
        <v>510</v>
      </c>
      <c r="B297" s="605" t="s">
        <v>48</v>
      </c>
      <c r="C297" s="2" t="s">
        <v>33</v>
      </c>
      <c r="D297" s="2" t="s">
        <v>9</v>
      </c>
      <c r="E297" s="214" t="s">
        <v>201</v>
      </c>
      <c r="F297" s="215" t="s">
        <v>9</v>
      </c>
      <c r="G297" s="216" t="s">
        <v>509</v>
      </c>
      <c r="H297" s="2"/>
      <c r="I297" s="367">
        <f>SUM(I298)</f>
        <v>2625000</v>
      </c>
      <c r="J297" s="367">
        <f>SUM(J298)</f>
        <v>50000</v>
      </c>
      <c r="K297" s="367">
        <f>SUM(K298)</f>
        <v>50000</v>
      </c>
    </row>
    <row r="298" spans="1:11" s="604" customFormat="1" ht="31.5" x14ac:dyDescent="0.25">
      <c r="A298" s="498" t="s">
        <v>463</v>
      </c>
      <c r="B298" s="605" t="s">
        <v>48</v>
      </c>
      <c r="C298" s="2" t="s">
        <v>33</v>
      </c>
      <c r="D298" s="2" t="s">
        <v>9</v>
      </c>
      <c r="E298" s="214" t="s">
        <v>201</v>
      </c>
      <c r="F298" s="215" t="s">
        <v>9</v>
      </c>
      <c r="G298" s="216" t="s">
        <v>509</v>
      </c>
      <c r="H298" s="2" t="s">
        <v>15</v>
      </c>
      <c r="I298" s="369">
        <v>2625000</v>
      </c>
      <c r="J298" s="369">
        <v>50000</v>
      </c>
      <c r="K298" s="369">
        <v>50000</v>
      </c>
    </row>
    <row r="299" spans="1:11" s="604" customFormat="1" ht="31.5" x14ac:dyDescent="0.25">
      <c r="A299" s="600" t="s">
        <v>749</v>
      </c>
      <c r="B299" s="605" t="s">
        <v>48</v>
      </c>
      <c r="C299" s="2" t="s">
        <v>33</v>
      </c>
      <c r="D299" s="2" t="s">
        <v>9</v>
      </c>
      <c r="E299" s="214" t="s">
        <v>201</v>
      </c>
      <c r="F299" s="215" t="s">
        <v>9</v>
      </c>
      <c r="G299" s="216" t="s">
        <v>748</v>
      </c>
      <c r="H299" s="2"/>
      <c r="I299" s="367">
        <f>SUM(I300)</f>
        <v>14525799</v>
      </c>
      <c r="J299" s="367">
        <f>SUM(J300)</f>
        <v>15705703</v>
      </c>
      <c r="K299" s="367">
        <f>SUM(K300)</f>
        <v>15705703</v>
      </c>
    </row>
    <row r="300" spans="1:11" s="604" customFormat="1" ht="63" x14ac:dyDescent="0.25">
      <c r="A300" s="101" t="s">
        <v>67</v>
      </c>
      <c r="B300" s="605" t="s">
        <v>48</v>
      </c>
      <c r="C300" s="2" t="s">
        <v>33</v>
      </c>
      <c r="D300" s="2" t="s">
        <v>9</v>
      </c>
      <c r="E300" s="214" t="s">
        <v>201</v>
      </c>
      <c r="F300" s="215" t="s">
        <v>9</v>
      </c>
      <c r="G300" s="216" t="s">
        <v>748</v>
      </c>
      <c r="H300" s="2" t="s">
        <v>12</v>
      </c>
      <c r="I300" s="369">
        <v>14525799</v>
      </c>
      <c r="J300" s="369">
        <v>15705703</v>
      </c>
      <c r="K300" s="369">
        <v>15705703</v>
      </c>
    </row>
    <row r="301" spans="1:11" s="604" customFormat="1" ht="31.5" x14ac:dyDescent="0.25">
      <c r="A301" s="61" t="s">
        <v>75</v>
      </c>
      <c r="B301" s="605" t="s">
        <v>48</v>
      </c>
      <c r="C301" s="2" t="s">
        <v>33</v>
      </c>
      <c r="D301" s="2" t="s">
        <v>9</v>
      </c>
      <c r="E301" s="214" t="s">
        <v>201</v>
      </c>
      <c r="F301" s="215" t="s">
        <v>9</v>
      </c>
      <c r="G301" s="216" t="s">
        <v>364</v>
      </c>
      <c r="H301" s="2"/>
      <c r="I301" s="367">
        <f>SUM(I302:I303)</f>
        <v>991428</v>
      </c>
      <c r="J301" s="367">
        <f>SUM(J302:J303)</f>
        <v>885540</v>
      </c>
      <c r="K301" s="367">
        <f>SUM(K302:K303)</f>
        <v>885540</v>
      </c>
    </row>
    <row r="302" spans="1:11" s="604" customFormat="1" ht="31.5" x14ac:dyDescent="0.25">
      <c r="A302" s="498" t="s">
        <v>463</v>
      </c>
      <c r="B302" s="6" t="s">
        <v>48</v>
      </c>
      <c r="C302" s="2" t="s">
        <v>33</v>
      </c>
      <c r="D302" s="2" t="s">
        <v>9</v>
      </c>
      <c r="E302" s="214" t="s">
        <v>201</v>
      </c>
      <c r="F302" s="215" t="s">
        <v>9</v>
      </c>
      <c r="G302" s="216" t="s">
        <v>364</v>
      </c>
      <c r="H302" s="2" t="s">
        <v>15</v>
      </c>
      <c r="I302" s="369">
        <v>956659</v>
      </c>
      <c r="J302" s="369">
        <v>850771</v>
      </c>
      <c r="K302" s="369">
        <v>850771</v>
      </c>
    </row>
    <row r="303" spans="1:11" s="604" customFormat="1" ht="15.75" x14ac:dyDescent="0.25">
      <c r="A303" s="61" t="s">
        <v>17</v>
      </c>
      <c r="B303" s="605" t="s">
        <v>48</v>
      </c>
      <c r="C303" s="2" t="s">
        <v>33</v>
      </c>
      <c r="D303" s="2" t="s">
        <v>9</v>
      </c>
      <c r="E303" s="214" t="s">
        <v>201</v>
      </c>
      <c r="F303" s="215" t="s">
        <v>9</v>
      </c>
      <c r="G303" s="216" t="s">
        <v>364</v>
      </c>
      <c r="H303" s="2" t="s">
        <v>16</v>
      </c>
      <c r="I303" s="369">
        <v>34769</v>
      </c>
      <c r="J303" s="369">
        <v>34769</v>
      </c>
      <c r="K303" s="369">
        <v>34769</v>
      </c>
    </row>
    <row r="304" spans="1:11" s="606" customFormat="1" ht="15.75" hidden="1" x14ac:dyDescent="0.25">
      <c r="A304" s="7" t="s">
        <v>782</v>
      </c>
      <c r="B304" s="607" t="s">
        <v>48</v>
      </c>
      <c r="C304" s="2" t="s">
        <v>33</v>
      </c>
      <c r="D304" s="2" t="s">
        <v>9</v>
      </c>
      <c r="E304" s="214" t="s">
        <v>201</v>
      </c>
      <c r="F304" s="215" t="s">
        <v>781</v>
      </c>
      <c r="G304" s="262" t="s">
        <v>780</v>
      </c>
      <c r="H304" s="2"/>
      <c r="I304" s="367">
        <f t="shared" ref="I304:K305" si="41">SUM(I305)</f>
        <v>0</v>
      </c>
      <c r="J304" s="367">
        <f t="shared" si="41"/>
        <v>0</v>
      </c>
      <c r="K304" s="367">
        <f t="shared" si="41"/>
        <v>0</v>
      </c>
    </row>
    <row r="305" spans="1:11" s="606" customFormat="1" ht="47.25" hidden="1" x14ac:dyDescent="0.25">
      <c r="A305" s="7" t="s">
        <v>783</v>
      </c>
      <c r="B305" s="607" t="s">
        <v>48</v>
      </c>
      <c r="C305" s="2" t="s">
        <v>33</v>
      </c>
      <c r="D305" s="2" t="s">
        <v>9</v>
      </c>
      <c r="E305" s="214" t="s">
        <v>201</v>
      </c>
      <c r="F305" s="215" t="s">
        <v>781</v>
      </c>
      <c r="G305" s="262" t="s">
        <v>780</v>
      </c>
      <c r="H305" s="2"/>
      <c r="I305" s="367">
        <f t="shared" si="41"/>
        <v>0</v>
      </c>
      <c r="J305" s="367">
        <f t="shared" si="41"/>
        <v>0</v>
      </c>
      <c r="K305" s="367">
        <f t="shared" si="41"/>
        <v>0</v>
      </c>
    </row>
    <row r="306" spans="1:11" s="606" customFormat="1" ht="31.5" hidden="1" x14ac:dyDescent="0.25">
      <c r="A306" s="498" t="s">
        <v>463</v>
      </c>
      <c r="B306" s="607" t="s">
        <v>48</v>
      </c>
      <c r="C306" s="2" t="s">
        <v>33</v>
      </c>
      <c r="D306" s="2" t="s">
        <v>9</v>
      </c>
      <c r="E306" s="214" t="s">
        <v>201</v>
      </c>
      <c r="F306" s="215" t="s">
        <v>781</v>
      </c>
      <c r="G306" s="262" t="s">
        <v>780</v>
      </c>
      <c r="H306" s="2" t="s">
        <v>15</v>
      </c>
      <c r="I306" s="369"/>
      <c r="J306" s="369"/>
      <c r="K306" s="369"/>
    </row>
    <row r="307" spans="1:11" s="604" customFormat="1" ht="48" customHeight="1" x14ac:dyDescent="0.25">
      <c r="A307" s="61" t="s">
        <v>136</v>
      </c>
      <c r="B307" s="605" t="s">
        <v>48</v>
      </c>
      <c r="C307" s="2" t="s">
        <v>33</v>
      </c>
      <c r="D307" s="2" t="s">
        <v>9</v>
      </c>
      <c r="E307" s="214" t="s">
        <v>410</v>
      </c>
      <c r="F307" s="215" t="s">
        <v>332</v>
      </c>
      <c r="G307" s="216" t="s">
        <v>333</v>
      </c>
      <c r="H307" s="2"/>
      <c r="I307" s="367">
        <f>SUM(I308+I322)</f>
        <v>29962568</v>
      </c>
      <c r="J307" s="367">
        <f t="shared" ref="J307:K307" si="42">SUM(J308+J322)</f>
        <v>13009222</v>
      </c>
      <c r="K307" s="367">
        <f t="shared" si="42"/>
        <v>13009222</v>
      </c>
    </row>
    <row r="308" spans="1:11" s="604" customFormat="1" ht="15.75" x14ac:dyDescent="0.25">
      <c r="A308" s="61" t="s">
        <v>411</v>
      </c>
      <c r="B308" s="605" t="s">
        <v>48</v>
      </c>
      <c r="C308" s="2" t="s">
        <v>33</v>
      </c>
      <c r="D308" s="2" t="s">
        <v>9</v>
      </c>
      <c r="E308" s="214" t="s">
        <v>202</v>
      </c>
      <c r="F308" s="215" t="s">
        <v>9</v>
      </c>
      <c r="G308" s="216" t="s">
        <v>333</v>
      </c>
      <c r="H308" s="2"/>
      <c r="I308" s="367">
        <f>SUM(I319+I315+I309+I313+I317)</f>
        <v>14811053</v>
      </c>
      <c r="J308" s="367">
        <f>SUM(J319+J315+J309+J313+J317)</f>
        <v>13009222</v>
      </c>
      <c r="K308" s="367">
        <f>SUM(K319+K315+K309+K313+K317)</f>
        <v>13009222</v>
      </c>
    </row>
    <row r="309" spans="1:11" s="604" customFormat="1" ht="63" x14ac:dyDescent="0.25">
      <c r="A309" s="559" t="s">
        <v>677</v>
      </c>
      <c r="B309" s="605" t="s">
        <v>48</v>
      </c>
      <c r="C309" s="2" t="s">
        <v>33</v>
      </c>
      <c r="D309" s="2" t="s">
        <v>9</v>
      </c>
      <c r="E309" s="214" t="s">
        <v>202</v>
      </c>
      <c r="F309" s="215" t="s">
        <v>9</v>
      </c>
      <c r="G309" s="216" t="s">
        <v>676</v>
      </c>
      <c r="H309" s="2"/>
      <c r="I309" s="367">
        <f>SUM(I310:I312)</f>
        <v>881796</v>
      </c>
      <c r="J309" s="367">
        <f>SUM(J310:J312)</f>
        <v>881796</v>
      </c>
      <c r="K309" s="367">
        <f>SUM(K310:K312)</f>
        <v>881796</v>
      </c>
    </row>
    <row r="310" spans="1:11" s="604" customFormat="1" ht="63" x14ac:dyDescent="0.25">
      <c r="A310" s="101" t="s">
        <v>67</v>
      </c>
      <c r="B310" s="605" t="s">
        <v>48</v>
      </c>
      <c r="C310" s="2" t="s">
        <v>33</v>
      </c>
      <c r="D310" s="2" t="s">
        <v>9</v>
      </c>
      <c r="E310" s="214" t="s">
        <v>202</v>
      </c>
      <c r="F310" s="215" t="s">
        <v>9</v>
      </c>
      <c r="G310" s="216" t="s">
        <v>676</v>
      </c>
      <c r="H310" s="2" t="s">
        <v>12</v>
      </c>
      <c r="I310" s="369">
        <v>670596</v>
      </c>
      <c r="J310" s="369">
        <v>670596</v>
      </c>
      <c r="K310" s="369">
        <v>670596</v>
      </c>
    </row>
    <row r="311" spans="1:11" s="604" customFormat="1" ht="31.5" hidden="1" x14ac:dyDescent="0.25">
      <c r="A311" s="498" t="s">
        <v>463</v>
      </c>
      <c r="B311" s="605" t="s">
        <v>48</v>
      </c>
      <c r="C311" s="2" t="s">
        <v>33</v>
      </c>
      <c r="D311" s="2" t="s">
        <v>9</v>
      </c>
      <c r="E311" s="214" t="s">
        <v>202</v>
      </c>
      <c r="F311" s="215" t="s">
        <v>9</v>
      </c>
      <c r="G311" s="216" t="s">
        <v>676</v>
      </c>
      <c r="H311" s="2" t="s">
        <v>15</v>
      </c>
      <c r="I311" s="369"/>
      <c r="J311" s="369"/>
      <c r="K311" s="369"/>
    </row>
    <row r="312" spans="1:11" s="604" customFormat="1" ht="15.75" x14ac:dyDescent="0.25">
      <c r="A312" s="61" t="s">
        <v>38</v>
      </c>
      <c r="B312" s="605" t="s">
        <v>48</v>
      </c>
      <c r="C312" s="2" t="s">
        <v>33</v>
      </c>
      <c r="D312" s="2" t="s">
        <v>9</v>
      </c>
      <c r="E312" s="214" t="s">
        <v>202</v>
      </c>
      <c r="F312" s="215" t="s">
        <v>9</v>
      </c>
      <c r="G312" s="216" t="s">
        <v>676</v>
      </c>
      <c r="H312" s="2" t="s">
        <v>37</v>
      </c>
      <c r="I312" s="369">
        <v>211200</v>
      </c>
      <c r="J312" s="369">
        <v>211200</v>
      </c>
      <c r="K312" s="369">
        <v>211200</v>
      </c>
    </row>
    <row r="313" spans="1:11" s="604" customFormat="1" ht="31.5" x14ac:dyDescent="0.25">
      <c r="A313" s="61" t="s">
        <v>747</v>
      </c>
      <c r="B313" s="605" t="s">
        <v>48</v>
      </c>
      <c r="C313" s="2" t="s">
        <v>33</v>
      </c>
      <c r="D313" s="2" t="s">
        <v>9</v>
      </c>
      <c r="E313" s="214" t="s">
        <v>202</v>
      </c>
      <c r="F313" s="215" t="s">
        <v>9</v>
      </c>
      <c r="G313" s="216" t="s">
        <v>746</v>
      </c>
      <c r="H313" s="2"/>
      <c r="I313" s="367">
        <f>SUM(I314)</f>
        <v>2188218</v>
      </c>
      <c r="J313" s="367">
        <f>SUM(J314)</f>
        <v>0</v>
      </c>
      <c r="K313" s="367">
        <f>SUM(K314)</f>
        <v>0</v>
      </c>
    </row>
    <row r="314" spans="1:11" s="604" customFormat="1" ht="63" x14ac:dyDescent="0.25">
      <c r="A314" s="101" t="s">
        <v>67</v>
      </c>
      <c r="B314" s="605" t="s">
        <v>48</v>
      </c>
      <c r="C314" s="2" t="s">
        <v>33</v>
      </c>
      <c r="D314" s="2" t="s">
        <v>9</v>
      </c>
      <c r="E314" s="214" t="s">
        <v>202</v>
      </c>
      <c r="F314" s="215" t="s">
        <v>9</v>
      </c>
      <c r="G314" s="216" t="s">
        <v>746</v>
      </c>
      <c r="H314" s="2" t="s">
        <v>12</v>
      </c>
      <c r="I314" s="369">
        <v>2188218</v>
      </c>
      <c r="J314" s="369"/>
      <c r="K314" s="369"/>
    </row>
    <row r="315" spans="1:11" s="604" customFormat="1" ht="31.5" hidden="1" x14ac:dyDescent="0.25">
      <c r="A315" s="501" t="s">
        <v>661</v>
      </c>
      <c r="B315" s="605" t="s">
        <v>48</v>
      </c>
      <c r="C315" s="2" t="s">
        <v>33</v>
      </c>
      <c r="D315" s="2" t="s">
        <v>9</v>
      </c>
      <c r="E315" s="214" t="s">
        <v>202</v>
      </c>
      <c r="F315" s="215" t="s">
        <v>9</v>
      </c>
      <c r="G315" s="216" t="s">
        <v>662</v>
      </c>
      <c r="H315" s="2"/>
      <c r="I315" s="367">
        <f>SUM(I316)</f>
        <v>0</v>
      </c>
      <c r="J315" s="367">
        <f>SUM(J316)</f>
        <v>0</v>
      </c>
      <c r="K315" s="367">
        <f>SUM(K316)</f>
        <v>0</v>
      </c>
    </row>
    <row r="316" spans="1:11" s="604" customFormat="1" ht="31.5" hidden="1" x14ac:dyDescent="0.25">
      <c r="A316" s="498" t="s">
        <v>463</v>
      </c>
      <c r="B316" s="605" t="s">
        <v>48</v>
      </c>
      <c r="C316" s="2" t="s">
        <v>33</v>
      </c>
      <c r="D316" s="2" t="s">
        <v>9</v>
      </c>
      <c r="E316" s="214" t="s">
        <v>202</v>
      </c>
      <c r="F316" s="215" t="s">
        <v>9</v>
      </c>
      <c r="G316" s="216" t="s">
        <v>662</v>
      </c>
      <c r="H316" s="2" t="s">
        <v>15</v>
      </c>
      <c r="I316" s="369"/>
      <c r="J316" s="369"/>
      <c r="K316" s="369"/>
    </row>
    <row r="317" spans="1:11" s="604" customFormat="1" ht="31.5" x14ac:dyDescent="0.25">
      <c r="A317" s="600" t="s">
        <v>749</v>
      </c>
      <c r="B317" s="605" t="s">
        <v>48</v>
      </c>
      <c r="C317" s="2" t="s">
        <v>33</v>
      </c>
      <c r="D317" s="2" t="s">
        <v>9</v>
      </c>
      <c r="E317" s="214" t="s">
        <v>202</v>
      </c>
      <c r="F317" s="215" t="s">
        <v>9</v>
      </c>
      <c r="G317" s="216" t="s">
        <v>748</v>
      </c>
      <c r="H317" s="2"/>
      <c r="I317" s="367">
        <f>SUM(I318)</f>
        <v>11103887</v>
      </c>
      <c r="J317" s="367">
        <f>SUM(J318)</f>
        <v>11642135</v>
      </c>
      <c r="K317" s="367">
        <f>SUM(K318)</f>
        <v>11642135</v>
      </c>
    </row>
    <row r="318" spans="1:11" s="604" customFormat="1" ht="63" x14ac:dyDescent="0.25">
      <c r="A318" s="101" t="s">
        <v>67</v>
      </c>
      <c r="B318" s="605" t="s">
        <v>48</v>
      </c>
      <c r="C318" s="2" t="s">
        <v>33</v>
      </c>
      <c r="D318" s="2" t="s">
        <v>9</v>
      </c>
      <c r="E318" s="214" t="s">
        <v>202</v>
      </c>
      <c r="F318" s="215" t="s">
        <v>9</v>
      </c>
      <c r="G318" s="216" t="s">
        <v>748</v>
      </c>
      <c r="H318" s="2" t="s">
        <v>12</v>
      </c>
      <c r="I318" s="369">
        <v>11103887</v>
      </c>
      <c r="J318" s="369">
        <v>11642135</v>
      </c>
      <c r="K318" s="369">
        <v>11642135</v>
      </c>
    </row>
    <row r="319" spans="1:11" s="604" customFormat="1" ht="31.5" x14ac:dyDescent="0.25">
      <c r="A319" s="61" t="s">
        <v>75</v>
      </c>
      <c r="B319" s="605" t="s">
        <v>48</v>
      </c>
      <c r="C319" s="2" t="s">
        <v>33</v>
      </c>
      <c r="D319" s="2" t="s">
        <v>9</v>
      </c>
      <c r="E319" s="214" t="s">
        <v>202</v>
      </c>
      <c r="F319" s="215" t="s">
        <v>9</v>
      </c>
      <c r="G319" s="216" t="s">
        <v>364</v>
      </c>
      <c r="H319" s="2"/>
      <c r="I319" s="370">
        <f>SUM(I320:I321)</f>
        <v>637152</v>
      </c>
      <c r="J319" s="367">
        <f>SUM(J320:J321)</f>
        <v>485291</v>
      </c>
      <c r="K319" s="367">
        <f>SUM(K320:K321)</f>
        <v>485291</v>
      </c>
    </row>
    <row r="320" spans="1:11" s="604" customFormat="1" ht="31.5" x14ac:dyDescent="0.25">
      <c r="A320" s="498" t="s">
        <v>463</v>
      </c>
      <c r="B320" s="6" t="s">
        <v>48</v>
      </c>
      <c r="C320" s="2" t="s">
        <v>33</v>
      </c>
      <c r="D320" s="2" t="s">
        <v>9</v>
      </c>
      <c r="E320" s="214" t="s">
        <v>202</v>
      </c>
      <c r="F320" s="215" t="s">
        <v>9</v>
      </c>
      <c r="G320" s="216" t="s">
        <v>364</v>
      </c>
      <c r="H320" s="2" t="s">
        <v>15</v>
      </c>
      <c r="I320" s="369">
        <v>630338</v>
      </c>
      <c r="J320" s="369">
        <v>478477</v>
      </c>
      <c r="K320" s="369">
        <v>478477</v>
      </c>
    </row>
    <row r="321" spans="1:12" s="604" customFormat="1" ht="15.75" x14ac:dyDescent="0.25">
      <c r="A321" s="61" t="s">
        <v>17</v>
      </c>
      <c r="B321" s="605" t="s">
        <v>48</v>
      </c>
      <c r="C321" s="2" t="s">
        <v>33</v>
      </c>
      <c r="D321" s="2" t="s">
        <v>9</v>
      </c>
      <c r="E321" s="214" t="s">
        <v>202</v>
      </c>
      <c r="F321" s="215" t="s">
        <v>9</v>
      </c>
      <c r="G321" s="216" t="s">
        <v>364</v>
      </c>
      <c r="H321" s="2" t="s">
        <v>16</v>
      </c>
      <c r="I321" s="369">
        <v>6814</v>
      </c>
      <c r="J321" s="369">
        <v>6814</v>
      </c>
      <c r="K321" s="369">
        <v>6814</v>
      </c>
    </row>
    <row r="322" spans="1:12" s="641" customFormat="1" ht="18.75" customHeight="1" x14ac:dyDescent="0.25">
      <c r="A322" s="61" t="s">
        <v>842</v>
      </c>
      <c r="B322" s="643" t="s">
        <v>48</v>
      </c>
      <c r="C322" s="2" t="s">
        <v>33</v>
      </c>
      <c r="D322" s="2" t="s">
        <v>9</v>
      </c>
      <c r="E322" s="214" t="s">
        <v>202</v>
      </c>
      <c r="F322" s="215" t="s">
        <v>840</v>
      </c>
      <c r="G322" s="216" t="s">
        <v>333</v>
      </c>
      <c r="H322" s="2"/>
      <c r="I322" s="370">
        <f>SUM(I323)</f>
        <v>15151515</v>
      </c>
      <c r="J322" s="370">
        <f t="shared" ref="J322:K323" si="43">SUM(J323)</f>
        <v>0</v>
      </c>
      <c r="K322" s="370">
        <f t="shared" si="43"/>
        <v>0</v>
      </c>
    </row>
    <row r="323" spans="1:12" s="641" customFormat="1" ht="15.75" x14ac:dyDescent="0.25">
      <c r="A323" s="61" t="s">
        <v>843</v>
      </c>
      <c r="B323" s="643" t="s">
        <v>48</v>
      </c>
      <c r="C323" s="2" t="s">
        <v>33</v>
      </c>
      <c r="D323" s="2" t="s">
        <v>9</v>
      </c>
      <c r="E323" s="214" t="s">
        <v>202</v>
      </c>
      <c r="F323" s="215" t="s">
        <v>840</v>
      </c>
      <c r="G323" s="216" t="s">
        <v>841</v>
      </c>
      <c r="H323" s="2"/>
      <c r="I323" s="370">
        <f>SUM(I324)</f>
        <v>15151515</v>
      </c>
      <c r="J323" s="370">
        <f t="shared" si="43"/>
        <v>0</v>
      </c>
      <c r="K323" s="370">
        <f t="shared" si="43"/>
        <v>0</v>
      </c>
    </row>
    <row r="324" spans="1:12" s="641" customFormat="1" ht="31.5" x14ac:dyDescent="0.25">
      <c r="A324" s="498" t="s">
        <v>463</v>
      </c>
      <c r="B324" s="643" t="s">
        <v>48</v>
      </c>
      <c r="C324" s="2" t="s">
        <v>33</v>
      </c>
      <c r="D324" s="2" t="s">
        <v>9</v>
      </c>
      <c r="E324" s="214" t="s">
        <v>202</v>
      </c>
      <c r="F324" s="215" t="s">
        <v>840</v>
      </c>
      <c r="G324" s="216" t="s">
        <v>841</v>
      </c>
      <c r="H324" s="2" t="s">
        <v>15</v>
      </c>
      <c r="I324" s="369">
        <v>15151515</v>
      </c>
      <c r="J324" s="369"/>
      <c r="K324" s="369"/>
    </row>
    <row r="325" spans="1:12" s="64" customFormat="1" ht="47.25" hidden="1" x14ac:dyDescent="0.25">
      <c r="A325" s="102" t="s">
        <v>96</v>
      </c>
      <c r="B325" s="30" t="s">
        <v>48</v>
      </c>
      <c r="C325" s="28" t="s">
        <v>33</v>
      </c>
      <c r="D325" s="28" t="s">
        <v>9</v>
      </c>
      <c r="E325" s="211" t="s">
        <v>347</v>
      </c>
      <c r="F325" s="212" t="s">
        <v>332</v>
      </c>
      <c r="G325" s="213" t="s">
        <v>333</v>
      </c>
      <c r="H325" s="28"/>
      <c r="I325" s="366">
        <f>SUM(I326)</f>
        <v>0</v>
      </c>
      <c r="J325" s="366">
        <f t="shared" ref="J325:K328" si="44">SUM(J326)</f>
        <v>0</v>
      </c>
      <c r="K325" s="366">
        <f t="shared" si="44"/>
        <v>0</v>
      </c>
    </row>
    <row r="326" spans="1:12" s="64" customFormat="1" ht="63" hidden="1" x14ac:dyDescent="0.25">
      <c r="A326" s="103" t="s">
        <v>127</v>
      </c>
      <c r="B326" s="53" t="s">
        <v>48</v>
      </c>
      <c r="C326" s="35" t="s">
        <v>33</v>
      </c>
      <c r="D326" s="44" t="s">
        <v>9</v>
      </c>
      <c r="E326" s="250" t="s">
        <v>195</v>
      </c>
      <c r="F326" s="251" t="s">
        <v>332</v>
      </c>
      <c r="G326" s="252" t="s">
        <v>333</v>
      </c>
      <c r="H326" s="71"/>
      <c r="I326" s="370">
        <f>SUM(I327)</f>
        <v>0</v>
      </c>
      <c r="J326" s="370">
        <f t="shared" si="44"/>
        <v>0</v>
      </c>
      <c r="K326" s="370">
        <f t="shared" si="44"/>
        <v>0</v>
      </c>
    </row>
    <row r="327" spans="1:12" s="64" customFormat="1" ht="31.5" hidden="1" x14ac:dyDescent="0.25">
      <c r="A327" s="103" t="s">
        <v>398</v>
      </c>
      <c r="B327" s="53" t="s">
        <v>48</v>
      </c>
      <c r="C327" s="35" t="s">
        <v>33</v>
      </c>
      <c r="D327" s="44" t="s">
        <v>9</v>
      </c>
      <c r="E327" s="250" t="s">
        <v>195</v>
      </c>
      <c r="F327" s="251" t="s">
        <v>9</v>
      </c>
      <c r="G327" s="252" t="s">
        <v>333</v>
      </c>
      <c r="H327" s="71"/>
      <c r="I327" s="370">
        <f>SUM(I328)</f>
        <v>0</v>
      </c>
      <c r="J327" s="370">
        <f t="shared" si="44"/>
        <v>0</v>
      </c>
      <c r="K327" s="370">
        <f t="shared" si="44"/>
        <v>0</v>
      </c>
    </row>
    <row r="328" spans="1:12" s="37" customFormat="1" ht="31.5" hidden="1" x14ac:dyDescent="0.25">
      <c r="A328" s="104" t="s">
        <v>128</v>
      </c>
      <c r="B328" s="275" t="s">
        <v>48</v>
      </c>
      <c r="C328" s="35" t="s">
        <v>33</v>
      </c>
      <c r="D328" s="44" t="s">
        <v>9</v>
      </c>
      <c r="E328" s="250" t="s">
        <v>195</v>
      </c>
      <c r="F328" s="251" t="s">
        <v>9</v>
      </c>
      <c r="G328" s="252" t="s">
        <v>399</v>
      </c>
      <c r="H328" s="71"/>
      <c r="I328" s="370">
        <f>SUM(I329)</f>
        <v>0</v>
      </c>
      <c r="J328" s="370">
        <f t="shared" si="44"/>
        <v>0</v>
      </c>
      <c r="K328" s="370">
        <f t="shared" si="44"/>
        <v>0</v>
      </c>
    </row>
    <row r="329" spans="1:12" s="37" customFormat="1" ht="31.5" hidden="1" x14ac:dyDescent="0.25">
      <c r="A329" s="503" t="s">
        <v>463</v>
      </c>
      <c r="B329" s="275" t="s">
        <v>48</v>
      </c>
      <c r="C329" s="44" t="s">
        <v>33</v>
      </c>
      <c r="D329" s="44" t="s">
        <v>9</v>
      </c>
      <c r="E329" s="250" t="s">
        <v>195</v>
      </c>
      <c r="F329" s="251" t="s">
        <v>9</v>
      </c>
      <c r="G329" s="252" t="s">
        <v>399</v>
      </c>
      <c r="H329" s="71" t="s">
        <v>15</v>
      </c>
      <c r="I329" s="371"/>
      <c r="J329" s="371"/>
      <c r="K329" s="371"/>
      <c r="L329" s="618"/>
    </row>
    <row r="330" spans="1:12" s="37" customFormat="1" ht="78.75" x14ac:dyDescent="0.25">
      <c r="A330" s="102" t="s">
        <v>699</v>
      </c>
      <c r="B330" s="30" t="s">
        <v>48</v>
      </c>
      <c r="C330" s="28" t="s">
        <v>33</v>
      </c>
      <c r="D330" s="42" t="s">
        <v>9</v>
      </c>
      <c r="E330" s="223" t="s">
        <v>176</v>
      </c>
      <c r="F330" s="224" t="s">
        <v>332</v>
      </c>
      <c r="G330" s="225" t="s">
        <v>333</v>
      </c>
      <c r="H330" s="28"/>
      <c r="I330" s="366">
        <f>SUM(I331)</f>
        <v>32200</v>
      </c>
      <c r="J330" s="366">
        <f t="shared" ref="J330:K333" si="45">SUM(J331)</f>
        <v>34020</v>
      </c>
      <c r="K330" s="366">
        <f t="shared" si="45"/>
        <v>34020</v>
      </c>
    </row>
    <row r="331" spans="1:12" s="37" customFormat="1" ht="111" customHeight="1" x14ac:dyDescent="0.25">
      <c r="A331" s="103" t="s">
        <v>750</v>
      </c>
      <c r="B331" s="53" t="s">
        <v>48</v>
      </c>
      <c r="C331" s="2" t="s">
        <v>33</v>
      </c>
      <c r="D331" s="35" t="s">
        <v>9</v>
      </c>
      <c r="E331" s="253" t="s">
        <v>178</v>
      </c>
      <c r="F331" s="254" t="s">
        <v>332</v>
      </c>
      <c r="G331" s="255" t="s">
        <v>333</v>
      </c>
      <c r="H331" s="2"/>
      <c r="I331" s="367">
        <f>SUM(I332)</f>
        <v>32200</v>
      </c>
      <c r="J331" s="367">
        <f t="shared" si="45"/>
        <v>34020</v>
      </c>
      <c r="K331" s="367">
        <f t="shared" si="45"/>
        <v>34020</v>
      </c>
    </row>
    <row r="332" spans="1:12" s="37" customFormat="1" ht="47.25" x14ac:dyDescent="0.25">
      <c r="A332" s="103" t="s">
        <v>352</v>
      </c>
      <c r="B332" s="53" t="s">
        <v>48</v>
      </c>
      <c r="C332" s="2" t="s">
        <v>33</v>
      </c>
      <c r="D332" s="35" t="s">
        <v>9</v>
      </c>
      <c r="E332" s="253" t="s">
        <v>178</v>
      </c>
      <c r="F332" s="254" t="s">
        <v>9</v>
      </c>
      <c r="G332" s="255" t="s">
        <v>333</v>
      </c>
      <c r="H332" s="2"/>
      <c r="I332" s="367">
        <f>SUM(I333)</f>
        <v>32200</v>
      </c>
      <c r="J332" s="367">
        <f t="shared" si="45"/>
        <v>34020</v>
      </c>
      <c r="K332" s="367">
        <f t="shared" si="45"/>
        <v>34020</v>
      </c>
    </row>
    <row r="333" spans="1:12" s="37" customFormat="1" ht="31.5" x14ac:dyDescent="0.25">
      <c r="A333" s="61" t="s">
        <v>83</v>
      </c>
      <c r="B333" s="605" t="s">
        <v>48</v>
      </c>
      <c r="C333" s="2" t="s">
        <v>33</v>
      </c>
      <c r="D333" s="35" t="s">
        <v>9</v>
      </c>
      <c r="E333" s="253" t="s">
        <v>178</v>
      </c>
      <c r="F333" s="254" t="s">
        <v>9</v>
      </c>
      <c r="G333" s="255" t="s">
        <v>353</v>
      </c>
      <c r="H333" s="2"/>
      <c r="I333" s="367">
        <f>SUM(I334)</f>
        <v>32200</v>
      </c>
      <c r="J333" s="367">
        <f t="shared" si="45"/>
        <v>34020</v>
      </c>
      <c r="K333" s="367">
        <f t="shared" si="45"/>
        <v>34020</v>
      </c>
    </row>
    <row r="334" spans="1:12" s="37" customFormat="1" ht="31.5" x14ac:dyDescent="0.25">
      <c r="A334" s="498" t="s">
        <v>463</v>
      </c>
      <c r="B334" s="6" t="s">
        <v>48</v>
      </c>
      <c r="C334" s="2" t="s">
        <v>33</v>
      </c>
      <c r="D334" s="35" t="s">
        <v>9</v>
      </c>
      <c r="E334" s="253" t="s">
        <v>178</v>
      </c>
      <c r="F334" s="254" t="s">
        <v>9</v>
      </c>
      <c r="G334" s="255" t="s">
        <v>353</v>
      </c>
      <c r="H334" s="2" t="s">
        <v>15</v>
      </c>
      <c r="I334" s="368">
        <v>32200</v>
      </c>
      <c r="J334" s="368">
        <v>34020</v>
      </c>
      <c r="K334" s="368">
        <v>34020</v>
      </c>
    </row>
    <row r="335" spans="1:12" s="64" customFormat="1" ht="31.5" x14ac:dyDescent="0.25">
      <c r="A335" s="99" t="s">
        <v>115</v>
      </c>
      <c r="B335" s="30" t="s">
        <v>48</v>
      </c>
      <c r="C335" s="28" t="s">
        <v>33</v>
      </c>
      <c r="D335" s="28" t="s">
        <v>9</v>
      </c>
      <c r="E335" s="211" t="s">
        <v>181</v>
      </c>
      <c r="F335" s="212" t="s">
        <v>332</v>
      </c>
      <c r="G335" s="213" t="s">
        <v>333</v>
      </c>
      <c r="H335" s="31"/>
      <c r="I335" s="366">
        <f t="shared" ref="I335:K336" si="46">SUM(I336)</f>
        <v>10000</v>
      </c>
      <c r="J335" s="366">
        <f t="shared" si="46"/>
        <v>25000</v>
      </c>
      <c r="K335" s="366">
        <f t="shared" si="46"/>
        <v>25000</v>
      </c>
    </row>
    <row r="336" spans="1:12" s="64" customFormat="1" ht="63" x14ac:dyDescent="0.25">
      <c r="A336" s="101" t="s">
        <v>137</v>
      </c>
      <c r="B336" s="605" t="s">
        <v>48</v>
      </c>
      <c r="C336" s="2" t="s">
        <v>33</v>
      </c>
      <c r="D336" s="2" t="s">
        <v>9</v>
      </c>
      <c r="E336" s="214" t="s">
        <v>203</v>
      </c>
      <c r="F336" s="215" t="s">
        <v>332</v>
      </c>
      <c r="G336" s="216" t="s">
        <v>333</v>
      </c>
      <c r="H336" s="2"/>
      <c r="I336" s="367">
        <f t="shared" si="46"/>
        <v>10000</v>
      </c>
      <c r="J336" s="367">
        <f t="shared" si="46"/>
        <v>25000</v>
      </c>
      <c r="K336" s="367">
        <f t="shared" si="46"/>
        <v>25000</v>
      </c>
      <c r="L336" s="625"/>
    </row>
    <row r="337" spans="1:12" s="64" customFormat="1" ht="48" customHeight="1" x14ac:dyDescent="0.25">
      <c r="A337" s="101" t="s">
        <v>412</v>
      </c>
      <c r="B337" s="605" t="s">
        <v>48</v>
      </c>
      <c r="C337" s="2" t="s">
        <v>33</v>
      </c>
      <c r="D337" s="2" t="s">
        <v>9</v>
      </c>
      <c r="E337" s="214" t="s">
        <v>203</v>
      </c>
      <c r="F337" s="215" t="s">
        <v>11</v>
      </c>
      <c r="G337" s="216" t="s">
        <v>333</v>
      </c>
      <c r="H337" s="2"/>
      <c r="I337" s="367">
        <f>SUM(+I338)</f>
        <v>10000</v>
      </c>
      <c r="J337" s="367">
        <f>SUM(+J338)</f>
        <v>25000</v>
      </c>
      <c r="K337" s="367">
        <f>SUM(+K338)</f>
        <v>25000</v>
      </c>
    </row>
    <row r="338" spans="1:12" s="64" customFormat="1" ht="31.5" x14ac:dyDescent="0.25">
      <c r="A338" s="61" t="s">
        <v>414</v>
      </c>
      <c r="B338" s="605" t="s">
        <v>48</v>
      </c>
      <c r="C338" s="2" t="s">
        <v>33</v>
      </c>
      <c r="D338" s="2" t="s">
        <v>9</v>
      </c>
      <c r="E338" s="214" t="s">
        <v>203</v>
      </c>
      <c r="F338" s="215" t="s">
        <v>11</v>
      </c>
      <c r="G338" s="216" t="s">
        <v>413</v>
      </c>
      <c r="H338" s="2"/>
      <c r="I338" s="367">
        <f>SUM(I339)</f>
        <v>10000</v>
      </c>
      <c r="J338" s="367">
        <f>SUM(J339)</f>
        <v>25000</v>
      </c>
      <c r="K338" s="367">
        <f>SUM(K339)</f>
        <v>25000</v>
      </c>
    </row>
    <row r="339" spans="1:12" s="64" customFormat="1" ht="31.5" x14ac:dyDescent="0.25">
      <c r="A339" s="498" t="s">
        <v>463</v>
      </c>
      <c r="B339" s="6" t="s">
        <v>48</v>
      </c>
      <c r="C339" s="2" t="s">
        <v>33</v>
      </c>
      <c r="D339" s="2" t="s">
        <v>9</v>
      </c>
      <c r="E339" s="214" t="s">
        <v>203</v>
      </c>
      <c r="F339" s="215" t="s">
        <v>11</v>
      </c>
      <c r="G339" s="216" t="s">
        <v>413</v>
      </c>
      <c r="H339" s="2" t="s">
        <v>15</v>
      </c>
      <c r="I339" s="369">
        <v>10000</v>
      </c>
      <c r="J339" s="369">
        <v>25000</v>
      </c>
      <c r="K339" s="369">
        <v>25000</v>
      </c>
    </row>
    <row r="340" spans="1:12" s="604" customFormat="1" ht="15.75" x14ac:dyDescent="0.25">
      <c r="A340" s="109" t="s">
        <v>34</v>
      </c>
      <c r="B340" s="26" t="s">
        <v>48</v>
      </c>
      <c r="C340" s="22" t="s">
        <v>33</v>
      </c>
      <c r="D340" s="22" t="s">
        <v>18</v>
      </c>
      <c r="E340" s="208"/>
      <c r="F340" s="209"/>
      <c r="G340" s="210"/>
      <c r="H340" s="22"/>
      <c r="I340" s="365">
        <f t="shared" ref="I340:K341" si="47">SUM(I341)</f>
        <v>210000</v>
      </c>
      <c r="J340" s="365">
        <f t="shared" si="47"/>
        <v>0</v>
      </c>
      <c r="K340" s="365">
        <f t="shared" si="47"/>
        <v>0</v>
      </c>
    </row>
    <row r="341" spans="1:12" s="604" customFormat="1" ht="31.5" x14ac:dyDescent="0.25">
      <c r="A341" s="99" t="s">
        <v>129</v>
      </c>
      <c r="B341" s="30" t="s">
        <v>48</v>
      </c>
      <c r="C341" s="28" t="s">
        <v>33</v>
      </c>
      <c r="D341" s="28" t="s">
        <v>18</v>
      </c>
      <c r="E341" s="211" t="s">
        <v>198</v>
      </c>
      <c r="F341" s="212" t="s">
        <v>332</v>
      </c>
      <c r="G341" s="213" t="s">
        <v>333</v>
      </c>
      <c r="H341" s="28"/>
      <c r="I341" s="366">
        <f t="shared" si="47"/>
        <v>210000</v>
      </c>
      <c r="J341" s="366">
        <f t="shared" si="47"/>
        <v>0</v>
      </c>
      <c r="K341" s="366">
        <f t="shared" si="47"/>
        <v>0</v>
      </c>
    </row>
    <row r="342" spans="1:12" s="604" customFormat="1" ht="47.25" x14ac:dyDescent="0.25">
      <c r="A342" s="61" t="s">
        <v>136</v>
      </c>
      <c r="B342" s="605" t="s">
        <v>48</v>
      </c>
      <c r="C342" s="2" t="s">
        <v>33</v>
      </c>
      <c r="D342" s="2" t="s">
        <v>18</v>
      </c>
      <c r="E342" s="214" t="s">
        <v>410</v>
      </c>
      <c r="F342" s="215" t="s">
        <v>332</v>
      </c>
      <c r="G342" s="216" t="s">
        <v>333</v>
      </c>
      <c r="H342" s="2"/>
      <c r="I342" s="367">
        <f t="shared" ref="I342:K344" si="48">SUM(I343)</f>
        <v>210000</v>
      </c>
      <c r="J342" s="367">
        <f t="shared" si="48"/>
        <v>0</v>
      </c>
      <c r="K342" s="367">
        <f t="shared" si="48"/>
        <v>0</v>
      </c>
    </row>
    <row r="343" spans="1:12" s="604" customFormat="1" ht="16.5" customHeight="1" x14ac:dyDescent="0.25">
      <c r="A343" s="105" t="s">
        <v>483</v>
      </c>
      <c r="B343" s="605" t="s">
        <v>48</v>
      </c>
      <c r="C343" s="2" t="s">
        <v>33</v>
      </c>
      <c r="D343" s="2" t="s">
        <v>18</v>
      </c>
      <c r="E343" s="214" t="s">
        <v>202</v>
      </c>
      <c r="F343" s="215" t="s">
        <v>11</v>
      </c>
      <c r="G343" s="216" t="s">
        <v>333</v>
      </c>
      <c r="H343" s="2"/>
      <c r="I343" s="367">
        <f t="shared" si="48"/>
        <v>210000</v>
      </c>
      <c r="J343" s="367">
        <f t="shared" si="48"/>
        <v>0</v>
      </c>
      <c r="K343" s="367">
        <f t="shared" si="48"/>
        <v>0</v>
      </c>
    </row>
    <row r="344" spans="1:12" s="604" customFormat="1" ht="31.5" x14ac:dyDescent="0.25">
      <c r="A344" s="105" t="s">
        <v>482</v>
      </c>
      <c r="B344" s="605" t="s">
        <v>48</v>
      </c>
      <c r="C344" s="2" t="s">
        <v>33</v>
      </c>
      <c r="D344" s="2" t="s">
        <v>18</v>
      </c>
      <c r="E344" s="214" t="s">
        <v>202</v>
      </c>
      <c r="F344" s="215" t="s">
        <v>11</v>
      </c>
      <c r="G344" s="216" t="s">
        <v>481</v>
      </c>
      <c r="H344" s="2"/>
      <c r="I344" s="367">
        <f t="shared" si="48"/>
        <v>210000</v>
      </c>
      <c r="J344" s="367">
        <f t="shared" si="48"/>
        <v>0</v>
      </c>
      <c r="K344" s="367">
        <f t="shared" si="48"/>
        <v>0</v>
      </c>
    </row>
    <row r="345" spans="1:12" s="604" customFormat="1" ht="15.75" x14ac:dyDescent="0.25">
      <c r="A345" s="105" t="s">
        <v>19</v>
      </c>
      <c r="B345" s="605" t="s">
        <v>48</v>
      </c>
      <c r="C345" s="2" t="s">
        <v>33</v>
      </c>
      <c r="D345" s="2" t="s">
        <v>18</v>
      </c>
      <c r="E345" s="214" t="s">
        <v>202</v>
      </c>
      <c r="F345" s="215" t="s">
        <v>11</v>
      </c>
      <c r="G345" s="216" t="s">
        <v>481</v>
      </c>
      <c r="H345" s="2" t="s">
        <v>58</v>
      </c>
      <c r="I345" s="369">
        <v>210000</v>
      </c>
      <c r="J345" s="369"/>
      <c r="K345" s="369"/>
      <c r="L345" s="617"/>
    </row>
    <row r="346" spans="1:12" s="43" customFormat="1" ht="16.5" customHeight="1" x14ac:dyDescent="0.25">
      <c r="A346" s="113" t="s">
        <v>485</v>
      </c>
      <c r="B346" s="19" t="s">
        <v>48</v>
      </c>
      <c r="C346" s="345" t="s">
        <v>30</v>
      </c>
      <c r="D346" s="19"/>
      <c r="E346" s="241"/>
      <c r="F346" s="242"/>
      <c r="G346" s="243"/>
      <c r="H346" s="15"/>
      <c r="I346" s="364">
        <f>SUM(I347)</f>
        <v>304373</v>
      </c>
      <c r="J346" s="364">
        <f t="shared" ref="J346:K350" si="49">SUM(J347)</f>
        <v>304373</v>
      </c>
      <c r="K346" s="364">
        <f t="shared" si="49"/>
        <v>304373</v>
      </c>
    </row>
    <row r="347" spans="1:12" s="43" customFormat="1" ht="16.5" customHeight="1" x14ac:dyDescent="0.25">
      <c r="A347" s="109" t="s">
        <v>486</v>
      </c>
      <c r="B347" s="26" t="s">
        <v>48</v>
      </c>
      <c r="C347" s="56" t="s">
        <v>30</v>
      </c>
      <c r="D347" s="22" t="s">
        <v>27</v>
      </c>
      <c r="E347" s="259"/>
      <c r="F347" s="260"/>
      <c r="G347" s="261"/>
      <c r="H347" s="22"/>
      <c r="I347" s="365">
        <f>SUM(I348)</f>
        <v>304373</v>
      </c>
      <c r="J347" s="365">
        <f t="shared" si="49"/>
        <v>304373</v>
      </c>
      <c r="K347" s="365">
        <f t="shared" si="49"/>
        <v>304373</v>
      </c>
    </row>
    <row r="348" spans="1:12" ht="16.5" customHeight="1" x14ac:dyDescent="0.25">
      <c r="A348" s="75" t="s">
        <v>153</v>
      </c>
      <c r="B348" s="30" t="s">
        <v>48</v>
      </c>
      <c r="C348" s="28" t="s">
        <v>30</v>
      </c>
      <c r="D348" s="30" t="s">
        <v>27</v>
      </c>
      <c r="E348" s="217" t="s">
        <v>172</v>
      </c>
      <c r="F348" s="218" t="s">
        <v>332</v>
      </c>
      <c r="G348" s="219" t="s">
        <v>333</v>
      </c>
      <c r="H348" s="28"/>
      <c r="I348" s="366">
        <f>SUM(I349)</f>
        <v>304373</v>
      </c>
      <c r="J348" s="366">
        <f t="shared" si="49"/>
        <v>304373</v>
      </c>
      <c r="K348" s="366">
        <f t="shared" si="49"/>
        <v>304373</v>
      </c>
    </row>
    <row r="349" spans="1:12" ht="16.5" customHeight="1" x14ac:dyDescent="0.25">
      <c r="A349" s="84" t="s">
        <v>152</v>
      </c>
      <c r="B349" s="323" t="s">
        <v>48</v>
      </c>
      <c r="C349" s="2" t="s">
        <v>30</v>
      </c>
      <c r="D349" s="323" t="s">
        <v>27</v>
      </c>
      <c r="E349" s="232" t="s">
        <v>173</v>
      </c>
      <c r="F349" s="233" t="s">
        <v>332</v>
      </c>
      <c r="G349" s="234" t="s">
        <v>333</v>
      </c>
      <c r="H349" s="2"/>
      <c r="I349" s="367">
        <f>SUM(I350)</f>
        <v>304373</v>
      </c>
      <c r="J349" s="367">
        <f t="shared" si="49"/>
        <v>304373</v>
      </c>
      <c r="K349" s="367">
        <f t="shared" si="49"/>
        <v>304373</v>
      </c>
    </row>
    <row r="350" spans="1:12" ht="31.5" customHeight="1" x14ac:dyDescent="0.25">
      <c r="A350" s="84" t="s">
        <v>542</v>
      </c>
      <c r="B350" s="323" t="s">
        <v>48</v>
      </c>
      <c r="C350" s="2" t="s">
        <v>30</v>
      </c>
      <c r="D350" s="323" t="s">
        <v>27</v>
      </c>
      <c r="E350" s="232" t="s">
        <v>173</v>
      </c>
      <c r="F350" s="233" t="s">
        <v>332</v>
      </c>
      <c r="G350" s="330">
        <v>12700</v>
      </c>
      <c r="H350" s="2"/>
      <c r="I350" s="367">
        <f>SUM(I351)</f>
        <v>304373</v>
      </c>
      <c r="J350" s="367">
        <f t="shared" si="49"/>
        <v>304373</v>
      </c>
      <c r="K350" s="367">
        <f t="shared" si="49"/>
        <v>304373</v>
      </c>
    </row>
    <row r="351" spans="1:12" ht="31.5" customHeight="1" x14ac:dyDescent="0.25">
      <c r="A351" s="84" t="s">
        <v>463</v>
      </c>
      <c r="B351" s="323" t="s">
        <v>48</v>
      </c>
      <c r="C351" s="2" t="s">
        <v>30</v>
      </c>
      <c r="D351" s="323" t="s">
        <v>27</v>
      </c>
      <c r="E351" s="232" t="s">
        <v>173</v>
      </c>
      <c r="F351" s="233" t="s">
        <v>332</v>
      </c>
      <c r="G351" s="330">
        <v>12700</v>
      </c>
      <c r="H351" s="2" t="s">
        <v>15</v>
      </c>
      <c r="I351" s="369">
        <v>304373</v>
      </c>
      <c r="J351" s="369">
        <v>304373</v>
      </c>
      <c r="K351" s="369">
        <v>304373</v>
      </c>
    </row>
    <row r="352" spans="1:12" s="43" customFormat="1" ht="16.5" customHeight="1" x14ac:dyDescent="0.25">
      <c r="A352" s="113" t="s">
        <v>35</v>
      </c>
      <c r="B352" s="19" t="s">
        <v>48</v>
      </c>
      <c r="C352" s="19">
        <v>10</v>
      </c>
      <c r="D352" s="19"/>
      <c r="E352" s="241"/>
      <c r="F352" s="242"/>
      <c r="G352" s="243"/>
      <c r="H352" s="15"/>
      <c r="I352" s="364">
        <f>SUM(I375+I353+I359+I397)</f>
        <v>34395167</v>
      </c>
      <c r="J352" s="364">
        <f>SUM(J353+J359+J375+J397)</f>
        <v>22644070</v>
      </c>
      <c r="K352" s="364">
        <f>SUM(K353+K359+K375+K397)</f>
        <v>23399171</v>
      </c>
    </row>
    <row r="353" spans="1:11" s="604" customFormat="1" ht="15.75" x14ac:dyDescent="0.25">
      <c r="A353" s="109" t="s">
        <v>36</v>
      </c>
      <c r="B353" s="26" t="s">
        <v>48</v>
      </c>
      <c r="C353" s="26">
        <v>10</v>
      </c>
      <c r="D353" s="22" t="s">
        <v>9</v>
      </c>
      <c r="E353" s="208"/>
      <c r="F353" s="209"/>
      <c r="G353" s="210"/>
      <c r="H353" s="22"/>
      <c r="I353" s="365">
        <f>SUM(I354)</f>
        <v>1572000</v>
      </c>
      <c r="J353" s="365">
        <f t="shared" ref="J353:K357" si="50">SUM(J354)</f>
        <v>2147185</v>
      </c>
      <c r="K353" s="365">
        <f t="shared" si="50"/>
        <v>2844000</v>
      </c>
    </row>
    <row r="354" spans="1:11" s="604" customFormat="1" ht="47.25" x14ac:dyDescent="0.25">
      <c r="A354" s="102" t="s">
        <v>94</v>
      </c>
      <c r="B354" s="30" t="s">
        <v>48</v>
      </c>
      <c r="C354" s="30">
        <v>10</v>
      </c>
      <c r="D354" s="28" t="s">
        <v>9</v>
      </c>
      <c r="E354" s="211" t="s">
        <v>157</v>
      </c>
      <c r="F354" s="212" t="s">
        <v>332</v>
      </c>
      <c r="G354" s="213" t="s">
        <v>333</v>
      </c>
      <c r="H354" s="28"/>
      <c r="I354" s="366">
        <f>SUM(I355)</f>
        <v>1572000</v>
      </c>
      <c r="J354" s="366">
        <f t="shared" si="50"/>
        <v>2147185</v>
      </c>
      <c r="K354" s="366">
        <f t="shared" si="50"/>
        <v>2844000</v>
      </c>
    </row>
    <row r="355" spans="1:11" s="604" customFormat="1" ht="63" x14ac:dyDescent="0.25">
      <c r="A355" s="61" t="s">
        <v>138</v>
      </c>
      <c r="B355" s="605" t="s">
        <v>48</v>
      </c>
      <c r="C355" s="605">
        <v>10</v>
      </c>
      <c r="D355" s="2" t="s">
        <v>9</v>
      </c>
      <c r="E355" s="214" t="s">
        <v>159</v>
      </c>
      <c r="F355" s="215" t="s">
        <v>332</v>
      </c>
      <c r="G355" s="216" t="s">
        <v>333</v>
      </c>
      <c r="H355" s="2"/>
      <c r="I355" s="367">
        <f>SUM(I356)</f>
        <v>1572000</v>
      </c>
      <c r="J355" s="367">
        <f t="shared" si="50"/>
        <v>2147185</v>
      </c>
      <c r="K355" s="367">
        <f t="shared" si="50"/>
        <v>2844000</v>
      </c>
    </row>
    <row r="356" spans="1:11" s="604" customFormat="1" ht="47.25" x14ac:dyDescent="0.25">
      <c r="A356" s="61" t="s">
        <v>416</v>
      </c>
      <c r="B356" s="605" t="s">
        <v>48</v>
      </c>
      <c r="C356" s="605">
        <v>10</v>
      </c>
      <c r="D356" s="2" t="s">
        <v>9</v>
      </c>
      <c r="E356" s="214" t="s">
        <v>159</v>
      </c>
      <c r="F356" s="215" t="s">
        <v>9</v>
      </c>
      <c r="G356" s="216" t="s">
        <v>333</v>
      </c>
      <c r="H356" s="2"/>
      <c r="I356" s="367">
        <f>SUM(I357)</f>
        <v>1572000</v>
      </c>
      <c r="J356" s="367">
        <f t="shared" si="50"/>
        <v>2147185</v>
      </c>
      <c r="K356" s="367">
        <f t="shared" si="50"/>
        <v>2844000</v>
      </c>
    </row>
    <row r="357" spans="1:11" s="604" customFormat="1" ht="30" customHeight="1" x14ac:dyDescent="0.25">
      <c r="A357" s="61" t="s">
        <v>139</v>
      </c>
      <c r="B357" s="605" t="s">
        <v>48</v>
      </c>
      <c r="C357" s="605">
        <v>10</v>
      </c>
      <c r="D357" s="2" t="s">
        <v>9</v>
      </c>
      <c r="E357" s="214" t="s">
        <v>159</v>
      </c>
      <c r="F357" s="215" t="s">
        <v>9</v>
      </c>
      <c r="G357" s="216" t="s">
        <v>503</v>
      </c>
      <c r="H357" s="2"/>
      <c r="I357" s="367">
        <f>SUM(I358)</f>
        <v>1572000</v>
      </c>
      <c r="J357" s="367">
        <f t="shared" si="50"/>
        <v>2147185</v>
      </c>
      <c r="K357" s="367">
        <f t="shared" si="50"/>
        <v>2844000</v>
      </c>
    </row>
    <row r="358" spans="1:11" s="604" customFormat="1" ht="15.75" x14ac:dyDescent="0.25">
      <c r="A358" s="61" t="s">
        <v>38</v>
      </c>
      <c r="B358" s="605" t="s">
        <v>48</v>
      </c>
      <c r="C358" s="605">
        <v>10</v>
      </c>
      <c r="D358" s="2" t="s">
        <v>9</v>
      </c>
      <c r="E358" s="214" t="s">
        <v>159</v>
      </c>
      <c r="F358" s="215" t="s">
        <v>9</v>
      </c>
      <c r="G358" s="216" t="s">
        <v>503</v>
      </c>
      <c r="H358" s="2" t="s">
        <v>37</v>
      </c>
      <c r="I358" s="368">
        <v>1572000</v>
      </c>
      <c r="J358" s="368">
        <v>2147185</v>
      </c>
      <c r="K358" s="368">
        <v>2844000</v>
      </c>
    </row>
    <row r="359" spans="1:11" s="604" customFormat="1" ht="15.75" x14ac:dyDescent="0.25">
      <c r="A359" s="109" t="s">
        <v>39</v>
      </c>
      <c r="B359" s="26" t="s">
        <v>48</v>
      </c>
      <c r="C359" s="26">
        <v>10</v>
      </c>
      <c r="D359" s="22" t="s">
        <v>14</v>
      </c>
      <c r="E359" s="208"/>
      <c r="F359" s="209"/>
      <c r="G359" s="210"/>
      <c r="H359" s="22"/>
      <c r="I359" s="365">
        <f>SUM(I360)</f>
        <v>4218990</v>
      </c>
      <c r="J359" s="365">
        <f t="shared" ref="J359:K361" si="51">SUM(J360)</f>
        <v>4215798</v>
      </c>
      <c r="K359" s="365">
        <f t="shared" si="51"/>
        <v>4215798</v>
      </c>
    </row>
    <row r="360" spans="1:11" s="604" customFormat="1" ht="47.25" x14ac:dyDescent="0.25">
      <c r="A360" s="102" t="s">
        <v>94</v>
      </c>
      <c r="B360" s="30" t="s">
        <v>48</v>
      </c>
      <c r="C360" s="30">
        <v>10</v>
      </c>
      <c r="D360" s="28" t="s">
        <v>14</v>
      </c>
      <c r="E360" s="211" t="s">
        <v>157</v>
      </c>
      <c r="F360" s="212" t="s">
        <v>332</v>
      </c>
      <c r="G360" s="213" t="s">
        <v>333</v>
      </c>
      <c r="H360" s="28"/>
      <c r="I360" s="366">
        <f>SUM(I361)</f>
        <v>4218990</v>
      </c>
      <c r="J360" s="366">
        <f t="shared" si="51"/>
        <v>4215798</v>
      </c>
      <c r="K360" s="366">
        <f t="shared" si="51"/>
        <v>4215798</v>
      </c>
    </row>
    <row r="361" spans="1:11" s="604" customFormat="1" ht="63" x14ac:dyDescent="0.25">
      <c r="A361" s="61" t="s">
        <v>138</v>
      </c>
      <c r="B361" s="605" t="s">
        <v>48</v>
      </c>
      <c r="C361" s="605">
        <v>10</v>
      </c>
      <c r="D361" s="2" t="s">
        <v>14</v>
      </c>
      <c r="E361" s="214" t="s">
        <v>159</v>
      </c>
      <c r="F361" s="215" t="s">
        <v>332</v>
      </c>
      <c r="G361" s="216" t="s">
        <v>333</v>
      </c>
      <c r="H361" s="2"/>
      <c r="I361" s="367">
        <f>SUM(I362)</f>
        <v>4218990</v>
      </c>
      <c r="J361" s="367">
        <f t="shared" si="51"/>
        <v>4215798</v>
      </c>
      <c r="K361" s="367">
        <f t="shared" si="51"/>
        <v>4215798</v>
      </c>
    </row>
    <row r="362" spans="1:11" s="604" customFormat="1" ht="47.25" x14ac:dyDescent="0.25">
      <c r="A362" s="61" t="s">
        <v>416</v>
      </c>
      <c r="B362" s="605" t="s">
        <v>48</v>
      </c>
      <c r="C362" s="605">
        <v>10</v>
      </c>
      <c r="D362" s="2" t="s">
        <v>14</v>
      </c>
      <c r="E362" s="214" t="s">
        <v>159</v>
      </c>
      <c r="F362" s="215" t="s">
        <v>9</v>
      </c>
      <c r="G362" s="216" t="s">
        <v>333</v>
      </c>
      <c r="H362" s="2"/>
      <c r="I362" s="367">
        <f>SUM(I363+I366+I369+I372)</f>
        <v>4218990</v>
      </c>
      <c r="J362" s="367">
        <f>SUM(J363+J366+J369+J372)</f>
        <v>4215798</v>
      </c>
      <c r="K362" s="367">
        <f>SUM(K363+K366+K369+K372)</f>
        <v>4215798</v>
      </c>
    </row>
    <row r="363" spans="1:11" s="604" customFormat="1" ht="31.5" x14ac:dyDescent="0.25">
      <c r="A363" s="101" t="s">
        <v>741</v>
      </c>
      <c r="B363" s="605" t="s">
        <v>48</v>
      </c>
      <c r="C363" s="605">
        <v>10</v>
      </c>
      <c r="D363" s="2" t="s">
        <v>14</v>
      </c>
      <c r="E363" s="214" t="s">
        <v>159</v>
      </c>
      <c r="F363" s="215" t="s">
        <v>9</v>
      </c>
      <c r="G363" s="216" t="s">
        <v>418</v>
      </c>
      <c r="H363" s="2"/>
      <c r="I363" s="367">
        <f>SUM(I364:I365)</f>
        <v>43977</v>
      </c>
      <c r="J363" s="367">
        <f>SUM(J364:J365)</f>
        <v>40785</v>
      </c>
      <c r="K363" s="367">
        <f>SUM(K364:K365)</f>
        <v>40785</v>
      </c>
    </row>
    <row r="364" spans="1:11" s="604" customFormat="1" ht="31.5" x14ac:dyDescent="0.25">
      <c r="A364" s="498" t="s">
        <v>463</v>
      </c>
      <c r="B364" s="6" t="s">
        <v>48</v>
      </c>
      <c r="C364" s="605">
        <v>10</v>
      </c>
      <c r="D364" s="2" t="s">
        <v>14</v>
      </c>
      <c r="E364" s="214" t="s">
        <v>159</v>
      </c>
      <c r="F364" s="215" t="s">
        <v>9</v>
      </c>
      <c r="G364" s="216" t="s">
        <v>418</v>
      </c>
      <c r="H364" s="2" t="s">
        <v>15</v>
      </c>
      <c r="I364" s="369">
        <v>448</v>
      </c>
      <c r="J364" s="369">
        <v>448</v>
      </c>
      <c r="K364" s="369">
        <v>448</v>
      </c>
    </row>
    <row r="365" spans="1:11" s="604" customFormat="1" ht="15.75" x14ac:dyDescent="0.25">
      <c r="A365" s="61" t="s">
        <v>38</v>
      </c>
      <c r="B365" s="605" t="s">
        <v>48</v>
      </c>
      <c r="C365" s="605">
        <v>10</v>
      </c>
      <c r="D365" s="2" t="s">
        <v>14</v>
      </c>
      <c r="E365" s="214" t="s">
        <v>159</v>
      </c>
      <c r="F365" s="215" t="s">
        <v>9</v>
      </c>
      <c r="G365" s="216" t="s">
        <v>418</v>
      </c>
      <c r="H365" s="2" t="s">
        <v>37</v>
      </c>
      <c r="I365" s="368">
        <v>43529</v>
      </c>
      <c r="J365" s="368">
        <v>40337</v>
      </c>
      <c r="K365" s="368">
        <v>40337</v>
      </c>
    </row>
    <row r="366" spans="1:11" s="604" customFormat="1" ht="31.5" x14ac:dyDescent="0.25">
      <c r="A366" s="101" t="s">
        <v>742</v>
      </c>
      <c r="B366" s="605" t="s">
        <v>48</v>
      </c>
      <c r="C366" s="605">
        <v>10</v>
      </c>
      <c r="D366" s="2" t="s">
        <v>14</v>
      </c>
      <c r="E366" s="214" t="s">
        <v>159</v>
      </c>
      <c r="F366" s="215" t="s">
        <v>9</v>
      </c>
      <c r="G366" s="216" t="s">
        <v>419</v>
      </c>
      <c r="H366" s="2"/>
      <c r="I366" s="367">
        <f>SUM(I367:I368)</f>
        <v>113349</v>
      </c>
      <c r="J366" s="367">
        <f>SUM(J367:J368)</f>
        <v>113349</v>
      </c>
      <c r="K366" s="367">
        <f>SUM(K367:K368)</f>
        <v>113349</v>
      </c>
    </row>
    <row r="367" spans="1:11" s="78" customFormat="1" ht="31.5" x14ac:dyDescent="0.25">
      <c r="A367" s="498" t="s">
        <v>463</v>
      </c>
      <c r="B367" s="6" t="s">
        <v>48</v>
      </c>
      <c r="C367" s="605">
        <v>10</v>
      </c>
      <c r="D367" s="2" t="s">
        <v>14</v>
      </c>
      <c r="E367" s="214" t="s">
        <v>159</v>
      </c>
      <c r="F367" s="215" t="s">
        <v>9</v>
      </c>
      <c r="G367" s="216" t="s">
        <v>419</v>
      </c>
      <c r="H367" s="77" t="s">
        <v>15</v>
      </c>
      <c r="I367" s="369">
        <v>1562</v>
      </c>
      <c r="J367" s="369">
        <v>1562</v>
      </c>
      <c r="K367" s="369">
        <v>1562</v>
      </c>
    </row>
    <row r="368" spans="1:11" s="604" customFormat="1" ht="15.75" x14ac:dyDescent="0.25">
      <c r="A368" s="61" t="s">
        <v>38</v>
      </c>
      <c r="B368" s="605" t="s">
        <v>48</v>
      </c>
      <c r="C368" s="605">
        <v>10</v>
      </c>
      <c r="D368" s="2" t="s">
        <v>14</v>
      </c>
      <c r="E368" s="214" t="s">
        <v>159</v>
      </c>
      <c r="F368" s="215" t="s">
        <v>9</v>
      </c>
      <c r="G368" s="216" t="s">
        <v>419</v>
      </c>
      <c r="H368" s="2" t="s">
        <v>37</v>
      </c>
      <c r="I368" s="369">
        <v>111787</v>
      </c>
      <c r="J368" s="369">
        <v>111787</v>
      </c>
      <c r="K368" s="369">
        <v>111787</v>
      </c>
    </row>
    <row r="369" spans="1:22" s="604" customFormat="1" ht="30.75" customHeight="1" x14ac:dyDescent="0.25">
      <c r="A369" s="101" t="s">
        <v>793</v>
      </c>
      <c r="B369" s="50" t="s">
        <v>48</v>
      </c>
      <c r="C369" s="605">
        <v>10</v>
      </c>
      <c r="D369" s="2" t="s">
        <v>14</v>
      </c>
      <c r="E369" s="214" t="s">
        <v>159</v>
      </c>
      <c r="F369" s="215" t="s">
        <v>9</v>
      </c>
      <c r="G369" s="216" t="s">
        <v>792</v>
      </c>
      <c r="H369" s="2"/>
      <c r="I369" s="367">
        <f>SUM(I370:I371)</f>
        <v>4061664</v>
      </c>
      <c r="J369" s="367">
        <f>SUM(J370:J371)</f>
        <v>4061664</v>
      </c>
      <c r="K369" s="367">
        <f>SUM(K370:K371)</f>
        <v>4061664</v>
      </c>
    </row>
    <row r="370" spans="1:22" s="604" customFormat="1" ht="31.5" x14ac:dyDescent="0.25">
      <c r="A370" s="498" t="s">
        <v>463</v>
      </c>
      <c r="B370" s="6" t="s">
        <v>48</v>
      </c>
      <c r="C370" s="605">
        <v>10</v>
      </c>
      <c r="D370" s="2" t="s">
        <v>14</v>
      </c>
      <c r="E370" s="214" t="s">
        <v>159</v>
      </c>
      <c r="F370" s="215" t="s">
        <v>9</v>
      </c>
      <c r="G370" s="216" t="s">
        <v>792</v>
      </c>
      <c r="H370" s="2" t="s">
        <v>15</v>
      </c>
      <c r="I370" s="369">
        <v>36010</v>
      </c>
      <c r="J370" s="369">
        <v>36010</v>
      </c>
      <c r="K370" s="369">
        <v>36010</v>
      </c>
    </row>
    <row r="371" spans="1:22" s="604" customFormat="1" ht="15.75" x14ac:dyDescent="0.25">
      <c r="A371" s="61" t="s">
        <v>38</v>
      </c>
      <c r="B371" s="605" t="s">
        <v>48</v>
      </c>
      <c r="C371" s="605">
        <v>10</v>
      </c>
      <c r="D371" s="2" t="s">
        <v>14</v>
      </c>
      <c r="E371" s="214" t="s">
        <v>159</v>
      </c>
      <c r="F371" s="215" t="s">
        <v>9</v>
      </c>
      <c r="G371" s="216" t="s">
        <v>792</v>
      </c>
      <c r="H371" s="2" t="s">
        <v>37</v>
      </c>
      <c r="I371" s="369">
        <v>4025654</v>
      </c>
      <c r="J371" s="369">
        <v>4025654</v>
      </c>
      <c r="K371" s="369">
        <v>4025654</v>
      </c>
    </row>
    <row r="372" spans="1:22" s="604" customFormat="1" ht="15.75" hidden="1" x14ac:dyDescent="0.25">
      <c r="A372" s="101"/>
      <c r="B372" s="605"/>
      <c r="C372" s="605"/>
      <c r="D372" s="2"/>
      <c r="E372" s="214"/>
      <c r="F372" s="215"/>
      <c r="G372" s="216"/>
      <c r="H372" s="2"/>
      <c r="I372" s="367">
        <f>SUM(I373:I374)</f>
        <v>0</v>
      </c>
      <c r="J372" s="367">
        <f>SUM(J373:J374)</f>
        <v>0</v>
      </c>
      <c r="K372" s="367">
        <f>SUM(K373:K374)</f>
        <v>0</v>
      </c>
    </row>
    <row r="373" spans="1:22" s="604" customFormat="1" ht="15.75" hidden="1" x14ac:dyDescent="0.25">
      <c r="A373" s="498"/>
      <c r="B373" s="6"/>
      <c r="C373" s="605"/>
      <c r="D373" s="2"/>
      <c r="E373" s="214"/>
      <c r="F373" s="215"/>
      <c r="G373" s="216"/>
      <c r="H373" s="2"/>
      <c r="I373" s="369"/>
      <c r="J373" s="369"/>
      <c r="K373" s="369"/>
    </row>
    <row r="374" spans="1:22" s="604" customFormat="1" ht="15.75" hidden="1" x14ac:dyDescent="0.25">
      <c r="A374" s="61"/>
      <c r="B374" s="605"/>
      <c r="C374" s="605"/>
      <c r="D374" s="2"/>
      <c r="E374" s="214"/>
      <c r="F374" s="215"/>
      <c r="G374" s="216"/>
      <c r="H374" s="2"/>
      <c r="I374" s="369"/>
      <c r="J374" s="369"/>
      <c r="K374" s="369"/>
    </row>
    <row r="375" spans="1:22" ht="15.75" x14ac:dyDescent="0.25">
      <c r="A375" s="109" t="s">
        <v>40</v>
      </c>
      <c r="B375" s="26" t="s">
        <v>48</v>
      </c>
      <c r="C375" s="26">
        <v>10</v>
      </c>
      <c r="D375" s="22" t="s">
        <v>18</v>
      </c>
      <c r="E375" s="259"/>
      <c r="F375" s="260"/>
      <c r="G375" s="261"/>
      <c r="H375" s="22"/>
      <c r="I375" s="365">
        <f>SUM(I376+I392)</f>
        <v>23397734</v>
      </c>
      <c r="J375" s="365">
        <f>SUM(J376+J392)</f>
        <v>11074644</v>
      </c>
      <c r="K375" s="365">
        <f>SUM(K376+K392)</f>
        <v>11132930</v>
      </c>
    </row>
    <row r="376" spans="1:22" ht="47.25" x14ac:dyDescent="0.25">
      <c r="A376" s="102" t="s">
        <v>94</v>
      </c>
      <c r="B376" s="30" t="s">
        <v>48</v>
      </c>
      <c r="C376" s="30">
        <v>10</v>
      </c>
      <c r="D376" s="28" t="s">
        <v>18</v>
      </c>
      <c r="E376" s="211" t="s">
        <v>157</v>
      </c>
      <c r="F376" s="212" t="s">
        <v>332</v>
      </c>
      <c r="G376" s="213" t="s">
        <v>333</v>
      </c>
      <c r="H376" s="28"/>
      <c r="I376" s="366">
        <f>SUM(I385+I377)</f>
        <v>22742534</v>
      </c>
      <c r="J376" s="366">
        <f>SUM(J385+J377)</f>
        <v>10480781</v>
      </c>
      <c r="K376" s="366">
        <f>SUM(K385+K377)</f>
        <v>10480781</v>
      </c>
    </row>
    <row r="377" spans="1:22" s="604" customFormat="1" ht="63" hidden="1" x14ac:dyDescent="0.25">
      <c r="A377" s="3" t="s">
        <v>138</v>
      </c>
      <c r="B377" s="6" t="s">
        <v>48</v>
      </c>
      <c r="C377" s="34">
        <v>10</v>
      </c>
      <c r="D377" s="35" t="s">
        <v>18</v>
      </c>
      <c r="E377" s="214" t="s">
        <v>159</v>
      </c>
      <c r="F377" s="254" t="s">
        <v>332</v>
      </c>
      <c r="G377" s="255" t="s">
        <v>333</v>
      </c>
      <c r="H377" s="262"/>
      <c r="I377" s="367">
        <f>SUM(I378)</f>
        <v>0</v>
      </c>
      <c r="J377" s="367">
        <f>SUM(J378)</f>
        <v>0</v>
      </c>
      <c r="K377" s="367">
        <f>SUM(K378)</f>
        <v>0</v>
      </c>
    </row>
    <row r="378" spans="1:22" s="604" customFormat="1" ht="47.25" hidden="1" x14ac:dyDescent="0.25">
      <c r="A378" s="3" t="s">
        <v>416</v>
      </c>
      <c r="B378" s="6" t="s">
        <v>48</v>
      </c>
      <c r="C378" s="34">
        <v>10</v>
      </c>
      <c r="D378" s="35" t="s">
        <v>18</v>
      </c>
      <c r="E378" s="214" t="s">
        <v>159</v>
      </c>
      <c r="F378" s="254" t="s">
        <v>9</v>
      </c>
      <c r="G378" s="255" t="s">
        <v>333</v>
      </c>
      <c r="H378" s="262"/>
      <c r="I378" s="367">
        <f>SUM(I379+I381+I383)</f>
        <v>0</v>
      </c>
      <c r="J378" s="367">
        <f>SUM(J379+J381+J383)</f>
        <v>0</v>
      </c>
      <c r="K378" s="367">
        <f>SUM(K379+K381+K383)</f>
        <v>0</v>
      </c>
    </row>
    <row r="379" spans="1:22" s="604" customFormat="1" ht="15.75" hidden="1" x14ac:dyDescent="0.25">
      <c r="A379" s="84" t="s">
        <v>476</v>
      </c>
      <c r="B379" s="605" t="s">
        <v>48</v>
      </c>
      <c r="C379" s="34">
        <v>10</v>
      </c>
      <c r="D379" s="35" t="s">
        <v>18</v>
      </c>
      <c r="E379" s="214" t="s">
        <v>159</v>
      </c>
      <c r="F379" s="254" t="s">
        <v>9</v>
      </c>
      <c r="G379" s="255" t="s">
        <v>417</v>
      </c>
      <c r="H379" s="262"/>
      <c r="I379" s="367">
        <f>SUM(I380)</f>
        <v>0</v>
      </c>
      <c r="J379" s="367">
        <f>SUM(J380)</f>
        <v>0</v>
      </c>
      <c r="K379" s="367">
        <f>SUM(K380)</f>
        <v>0</v>
      </c>
    </row>
    <row r="380" spans="1:22" s="604" customFormat="1" ht="15.75" hidden="1" x14ac:dyDescent="0.25">
      <c r="A380" s="3" t="s">
        <v>38</v>
      </c>
      <c r="B380" s="605" t="s">
        <v>48</v>
      </c>
      <c r="C380" s="34">
        <v>10</v>
      </c>
      <c r="D380" s="35" t="s">
        <v>18</v>
      </c>
      <c r="E380" s="214" t="s">
        <v>159</v>
      </c>
      <c r="F380" s="254" t="s">
        <v>9</v>
      </c>
      <c r="G380" s="255" t="s">
        <v>417</v>
      </c>
      <c r="H380" s="2" t="s">
        <v>37</v>
      </c>
      <c r="I380" s="369"/>
      <c r="J380" s="369"/>
      <c r="K380" s="369"/>
      <c r="N380" s="662"/>
      <c r="O380" s="662"/>
      <c r="P380" s="662"/>
      <c r="Q380" s="662"/>
      <c r="R380" s="662"/>
      <c r="S380" s="662"/>
      <c r="T380" s="662"/>
      <c r="U380" s="662"/>
      <c r="V380" s="662"/>
    </row>
    <row r="381" spans="1:22" s="604" customFormat="1" ht="31.5" hidden="1" x14ac:dyDescent="0.25">
      <c r="A381" s="61" t="s">
        <v>743</v>
      </c>
      <c r="B381" s="605" t="s">
        <v>48</v>
      </c>
      <c r="C381" s="34">
        <v>10</v>
      </c>
      <c r="D381" s="35" t="s">
        <v>18</v>
      </c>
      <c r="E381" s="214" t="s">
        <v>159</v>
      </c>
      <c r="F381" s="254" t="s">
        <v>9</v>
      </c>
      <c r="G381" s="255" t="s">
        <v>572</v>
      </c>
      <c r="H381" s="262"/>
      <c r="I381" s="367">
        <f>SUM(I382)</f>
        <v>0</v>
      </c>
      <c r="J381" s="367">
        <f>SUM(J382)</f>
        <v>0</v>
      </c>
      <c r="K381" s="367">
        <f>SUM(K382)</f>
        <v>0</v>
      </c>
    </row>
    <row r="382" spans="1:22" s="604" customFormat="1" ht="15.75" hidden="1" x14ac:dyDescent="0.25">
      <c r="A382" s="3" t="s">
        <v>38</v>
      </c>
      <c r="B382" s="605" t="s">
        <v>48</v>
      </c>
      <c r="C382" s="34">
        <v>10</v>
      </c>
      <c r="D382" s="35" t="s">
        <v>18</v>
      </c>
      <c r="E382" s="214" t="s">
        <v>159</v>
      </c>
      <c r="F382" s="254" t="s">
        <v>9</v>
      </c>
      <c r="G382" s="255" t="s">
        <v>572</v>
      </c>
      <c r="H382" s="262" t="s">
        <v>37</v>
      </c>
      <c r="I382" s="369"/>
      <c r="J382" s="369"/>
      <c r="K382" s="369"/>
    </row>
    <row r="383" spans="1:22" s="604" customFormat="1" ht="31.5" hidden="1" x14ac:dyDescent="0.25">
      <c r="A383" s="61" t="s">
        <v>744</v>
      </c>
      <c r="B383" s="605" t="s">
        <v>48</v>
      </c>
      <c r="C383" s="34">
        <v>10</v>
      </c>
      <c r="D383" s="35" t="s">
        <v>18</v>
      </c>
      <c r="E383" s="214" t="s">
        <v>159</v>
      </c>
      <c r="F383" s="254" t="s">
        <v>9</v>
      </c>
      <c r="G383" s="255" t="s">
        <v>571</v>
      </c>
      <c r="H383" s="262"/>
      <c r="I383" s="367">
        <f>SUM(I384)</f>
        <v>0</v>
      </c>
      <c r="J383" s="367">
        <f>SUM(J384)</f>
        <v>0</v>
      </c>
      <c r="K383" s="367">
        <f>SUM(K384)</f>
        <v>0</v>
      </c>
    </row>
    <row r="384" spans="1:22" s="604" customFormat="1" ht="31.5" hidden="1" x14ac:dyDescent="0.25">
      <c r="A384" s="498" t="s">
        <v>463</v>
      </c>
      <c r="B384" s="605" t="s">
        <v>48</v>
      </c>
      <c r="C384" s="34">
        <v>10</v>
      </c>
      <c r="D384" s="35" t="s">
        <v>18</v>
      </c>
      <c r="E384" s="214" t="s">
        <v>159</v>
      </c>
      <c r="F384" s="254" t="s">
        <v>9</v>
      </c>
      <c r="G384" s="255" t="s">
        <v>571</v>
      </c>
      <c r="H384" s="262" t="s">
        <v>15</v>
      </c>
      <c r="I384" s="369"/>
      <c r="J384" s="369"/>
      <c r="K384" s="369"/>
    </row>
    <row r="385" spans="1:11" ht="78.75" x14ac:dyDescent="0.25">
      <c r="A385" s="61" t="s">
        <v>95</v>
      </c>
      <c r="B385" s="323" t="s">
        <v>48</v>
      </c>
      <c r="C385" s="6">
        <v>10</v>
      </c>
      <c r="D385" s="2" t="s">
        <v>18</v>
      </c>
      <c r="E385" s="214" t="s">
        <v>187</v>
      </c>
      <c r="F385" s="215" t="s">
        <v>332</v>
      </c>
      <c r="G385" s="216" t="s">
        <v>333</v>
      </c>
      <c r="H385" s="2"/>
      <c r="I385" s="367">
        <f>SUM(I386+I389)</f>
        <v>22742534</v>
      </c>
      <c r="J385" s="367">
        <f>SUM(J386+J389)</f>
        <v>10480781</v>
      </c>
      <c r="K385" s="367">
        <f>SUM(K386+K389)</f>
        <v>10480781</v>
      </c>
    </row>
    <row r="386" spans="1:11" ht="47.25" x14ac:dyDescent="0.25">
      <c r="A386" s="61" t="s">
        <v>340</v>
      </c>
      <c r="B386" s="323" t="s">
        <v>48</v>
      </c>
      <c r="C386" s="6">
        <v>10</v>
      </c>
      <c r="D386" s="2" t="s">
        <v>18</v>
      </c>
      <c r="E386" s="214" t="s">
        <v>187</v>
      </c>
      <c r="F386" s="215" t="s">
        <v>9</v>
      </c>
      <c r="G386" s="216" t="s">
        <v>333</v>
      </c>
      <c r="H386" s="2"/>
      <c r="I386" s="367">
        <f>SUM(I387)</f>
        <v>9245781</v>
      </c>
      <c r="J386" s="367">
        <f>SUM(J387)</f>
        <v>10480781</v>
      </c>
      <c r="K386" s="367">
        <f>SUM(K387)</f>
        <v>10480781</v>
      </c>
    </row>
    <row r="387" spans="1:11" ht="33.75" customHeight="1" x14ac:dyDescent="0.25">
      <c r="A387" s="61" t="s">
        <v>325</v>
      </c>
      <c r="B387" s="323" t="s">
        <v>48</v>
      </c>
      <c r="C387" s="6">
        <v>10</v>
      </c>
      <c r="D387" s="2" t="s">
        <v>18</v>
      </c>
      <c r="E387" s="214" t="s">
        <v>187</v>
      </c>
      <c r="F387" s="215" t="s">
        <v>9</v>
      </c>
      <c r="G387" s="216" t="s">
        <v>420</v>
      </c>
      <c r="H387" s="2"/>
      <c r="I387" s="367">
        <f>SUM(I388:I388)</f>
        <v>9245781</v>
      </c>
      <c r="J387" s="367">
        <f>SUM(J388:J388)</f>
        <v>10480781</v>
      </c>
      <c r="K387" s="367">
        <f>SUM(K388:K388)</f>
        <v>10480781</v>
      </c>
    </row>
    <row r="388" spans="1:11" ht="15.75" x14ac:dyDescent="0.25">
      <c r="A388" s="61" t="s">
        <v>38</v>
      </c>
      <c r="B388" s="323" t="s">
        <v>48</v>
      </c>
      <c r="C388" s="6">
        <v>10</v>
      </c>
      <c r="D388" s="2" t="s">
        <v>18</v>
      </c>
      <c r="E388" s="214" t="s">
        <v>187</v>
      </c>
      <c r="F388" s="215" t="s">
        <v>9</v>
      </c>
      <c r="G388" s="216" t="s">
        <v>420</v>
      </c>
      <c r="H388" s="2" t="s">
        <v>37</v>
      </c>
      <c r="I388" s="369">
        <v>9245781</v>
      </c>
      <c r="J388" s="369">
        <v>10480781</v>
      </c>
      <c r="K388" s="369">
        <v>10480781</v>
      </c>
    </row>
    <row r="389" spans="1:11" s="536" customFormat="1" ht="31.5" x14ac:dyDescent="0.25">
      <c r="A389" s="61" t="s">
        <v>654</v>
      </c>
      <c r="B389" s="537" t="s">
        <v>48</v>
      </c>
      <c r="C389" s="6">
        <v>10</v>
      </c>
      <c r="D389" s="2" t="s">
        <v>18</v>
      </c>
      <c r="E389" s="214" t="s">
        <v>187</v>
      </c>
      <c r="F389" s="215" t="s">
        <v>11</v>
      </c>
      <c r="G389" s="216" t="s">
        <v>333</v>
      </c>
      <c r="H389" s="2"/>
      <c r="I389" s="367">
        <f>SUM(I390)</f>
        <v>13496753</v>
      </c>
      <c r="J389" s="367">
        <f>SUM(J390)</f>
        <v>0</v>
      </c>
      <c r="K389" s="367">
        <f>SUM(K390)</f>
        <v>0</v>
      </c>
    </row>
    <row r="390" spans="1:11" s="536" customFormat="1" ht="47.25" customHeight="1" x14ac:dyDescent="0.25">
      <c r="A390" s="61" t="s">
        <v>794</v>
      </c>
      <c r="B390" s="537" t="s">
        <v>48</v>
      </c>
      <c r="C390" s="6">
        <v>10</v>
      </c>
      <c r="D390" s="2" t="s">
        <v>18</v>
      </c>
      <c r="E390" s="214" t="s">
        <v>187</v>
      </c>
      <c r="F390" s="215" t="s">
        <v>11</v>
      </c>
      <c r="G390" s="216" t="s">
        <v>829</v>
      </c>
      <c r="H390" s="2"/>
      <c r="I390" s="367">
        <f>SUM(I391:I391)</f>
        <v>13496753</v>
      </c>
      <c r="J390" s="367">
        <f>SUM(J391:J391)</f>
        <v>0</v>
      </c>
      <c r="K390" s="367">
        <f>SUM(K391:K391)</f>
        <v>0</v>
      </c>
    </row>
    <row r="391" spans="1:11" s="536" customFormat="1" ht="31.5" x14ac:dyDescent="0.25">
      <c r="A391" s="61" t="s">
        <v>148</v>
      </c>
      <c r="B391" s="537" t="s">
        <v>48</v>
      </c>
      <c r="C391" s="6">
        <v>10</v>
      </c>
      <c r="D391" s="2" t="s">
        <v>18</v>
      </c>
      <c r="E391" s="214" t="s">
        <v>187</v>
      </c>
      <c r="F391" s="215" t="s">
        <v>11</v>
      </c>
      <c r="G391" s="216" t="s">
        <v>829</v>
      </c>
      <c r="H391" s="2" t="s">
        <v>147</v>
      </c>
      <c r="I391" s="369">
        <v>13496753</v>
      </c>
      <c r="J391" s="369"/>
      <c r="K391" s="369"/>
    </row>
    <row r="392" spans="1:11" ht="47.25" x14ac:dyDescent="0.25">
      <c r="A392" s="99" t="s">
        <v>155</v>
      </c>
      <c r="B392" s="30" t="s">
        <v>48</v>
      </c>
      <c r="C392" s="30">
        <v>10</v>
      </c>
      <c r="D392" s="28" t="s">
        <v>18</v>
      </c>
      <c r="E392" s="211" t="s">
        <v>379</v>
      </c>
      <c r="F392" s="212" t="s">
        <v>332</v>
      </c>
      <c r="G392" s="213" t="s">
        <v>333</v>
      </c>
      <c r="H392" s="28"/>
      <c r="I392" s="366">
        <f t="shared" ref="I392:K393" si="52">SUM(I393)</f>
        <v>655200</v>
      </c>
      <c r="J392" s="366">
        <f t="shared" si="52"/>
        <v>593863</v>
      </c>
      <c r="K392" s="366">
        <f t="shared" si="52"/>
        <v>652149</v>
      </c>
    </row>
    <row r="393" spans="1:11" ht="82.5" customHeight="1" x14ac:dyDescent="0.25">
      <c r="A393" s="61" t="s">
        <v>156</v>
      </c>
      <c r="B393" s="323" t="s">
        <v>48</v>
      </c>
      <c r="C393" s="323">
        <v>10</v>
      </c>
      <c r="D393" s="2" t="s">
        <v>18</v>
      </c>
      <c r="E393" s="214" t="s">
        <v>183</v>
      </c>
      <c r="F393" s="215" t="s">
        <v>332</v>
      </c>
      <c r="G393" s="216" t="s">
        <v>333</v>
      </c>
      <c r="H393" s="2"/>
      <c r="I393" s="367">
        <f t="shared" si="52"/>
        <v>655200</v>
      </c>
      <c r="J393" s="367">
        <f t="shared" si="52"/>
        <v>593863</v>
      </c>
      <c r="K393" s="367">
        <f t="shared" si="52"/>
        <v>652149</v>
      </c>
    </row>
    <row r="394" spans="1:11" ht="34.5" customHeight="1" x14ac:dyDescent="0.25">
      <c r="A394" s="61" t="s">
        <v>385</v>
      </c>
      <c r="B394" s="323" t="s">
        <v>48</v>
      </c>
      <c r="C394" s="323">
        <v>10</v>
      </c>
      <c r="D394" s="2" t="s">
        <v>18</v>
      </c>
      <c r="E394" s="214" t="s">
        <v>183</v>
      </c>
      <c r="F394" s="215" t="s">
        <v>9</v>
      </c>
      <c r="G394" s="216" t="s">
        <v>333</v>
      </c>
      <c r="H394" s="2"/>
      <c r="I394" s="367">
        <f>SUM(I396)</f>
        <v>655200</v>
      </c>
      <c r="J394" s="367">
        <f>SUM(J396)</f>
        <v>593863</v>
      </c>
      <c r="K394" s="367">
        <f>SUM(K396)</f>
        <v>652149</v>
      </c>
    </row>
    <row r="395" spans="1:11" ht="15.75" x14ac:dyDescent="0.25">
      <c r="A395" s="61" t="s">
        <v>502</v>
      </c>
      <c r="B395" s="323" t="s">
        <v>48</v>
      </c>
      <c r="C395" s="323">
        <v>10</v>
      </c>
      <c r="D395" s="2" t="s">
        <v>18</v>
      </c>
      <c r="E395" s="214" t="s">
        <v>183</v>
      </c>
      <c r="F395" s="215" t="s">
        <v>9</v>
      </c>
      <c r="G395" s="216" t="s">
        <v>501</v>
      </c>
      <c r="H395" s="2"/>
      <c r="I395" s="367">
        <f>SUM(I396)</f>
        <v>655200</v>
      </c>
      <c r="J395" s="367">
        <f>SUM(J396)</f>
        <v>593863</v>
      </c>
      <c r="K395" s="367">
        <f>SUM(K396)</f>
        <v>652149</v>
      </c>
    </row>
    <row r="396" spans="1:11" ht="15.75" x14ac:dyDescent="0.25">
      <c r="A396" s="103" t="s">
        <v>38</v>
      </c>
      <c r="B396" s="53" t="s">
        <v>48</v>
      </c>
      <c r="C396" s="323">
        <v>10</v>
      </c>
      <c r="D396" s="2" t="s">
        <v>18</v>
      </c>
      <c r="E396" s="214" t="s">
        <v>183</v>
      </c>
      <c r="F396" s="215" t="s">
        <v>9</v>
      </c>
      <c r="G396" s="216" t="s">
        <v>501</v>
      </c>
      <c r="H396" s="2" t="s">
        <v>37</v>
      </c>
      <c r="I396" s="369">
        <v>655200</v>
      </c>
      <c r="J396" s="369">
        <v>593863</v>
      </c>
      <c r="K396" s="369">
        <v>652149</v>
      </c>
    </row>
    <row r="397" spans="1:11" s="9" customFormat="1" ht="15.75" x14ac:dyDescent="0.25">
      <c r="A397" s="100" t="s">
        <v>62</v>
      </c>
      <c r="B397" s="26" t="s">
        <v>48</v>
      </c>
      <c r="C397" s="26">
        <v>10</v>
      </c>
      <c r="D397" s="25" t="s">
        <v>60</v>
      </c>
      <c r="E397" s="208"/>
      <c r="F397" s="209"/>
      <c r="G397" s="210"/>
      <c r="H397" s="52"/>
      <c r="I397" s="365">
        <f>SUM(I398)</f>
        <v>5206443</v>
      </c>
      <c r="J397" s="365">
        <f>SUM(J398)</f>
        <v>5206443</v>
      </c>
      <c r="K397" s="365">
        <f>SUM(K398)</f>
        <v>5206443</v>
      </c>
    </row>
    <row r="398" spans="1:11" s="604" customFormat="1" ht="47.25" x14ac:dyDescent="0.25">
      <c r="A398" s="106" t="s">
        <v>107</v>
      </c>
      <c r="B398" s="273" t="s">
        <v>48</v>
      </c>
      <c r="C398" s="67">
        <v>10</v>
      </c>
      <c r="D398" s="68" t="s">
        <v>60</v>
      </c>
      <c r="E398" s="256" t="s">
        <v>157</v>
      </c>
      <c r="F398" s="257" t="s">
        <v>332</v>
      </c>
      <c r="G398" s="258" t="s">
        <v>333</v>
      </c>
      <c r="H398" s="31"/>
      <c r="I398" s="366">
        <f>SUM(I408+I399)</f>
        <v>5206443</v>
      </c>
      <c r="J398" s="366">
        <f>SUM(J408+J399)</f>
        <v>5206443</v>
      </c>
      <c r="K398" s="366">
        <f>SUM(K408+K399)</f>
        <v>5206443</v>
      </c>
    </row>
    <row r="399" spans="1:11" s="614" customFormat="1" ht="63" x14ac:dyDescent="0.25">
      <c r="A399" s="112" t="s">
        <v>106</v>
      </c>
      <c r="B399" s="6" t="s">
        <v>48</v>
      </c>
      <c r="C399" s="34">
        <v>10</v>
      </c>
      <c r="D399" s="35" t="s">
        <v>60</v>
      </c>
      <c r="E399" s="253" t="s">
        <v>188</v>
      </c>
      <c r="F399" s="254" t="s">
        <v>332</v>
      </c>
      <c r="G399" s="255" t="s">
        <v>333</v>
      </c>
      <c r="H399" s="262"/>
      <c r="I399" s="367">
        <f>SUM(I400)</f>
        <v>3786504</v>
      </c>
      <c r="J399" s="367">
        <f>SUM(J400)</f>
        <v>3786504</v>
      </c>
      <c r="K399" s="367">
        <f>SUM(K400)</f>
        <v>3786504</v>
      </c>
    </row>
    <row r="400" spans="1:11" s="614" customFormat="1" ht="47.25" x14ac:dyDescent="0.25">
      <c r="A400" s="112" t="s">
        <v>356</v>
      </c>
      <c r="B400" s="6" t="s">
        <v>48</v>
      </c>
      <c r="C400" s="34">
        <v>10</v>
      </c>
      <c r="D400" s="35" t="s">
        <v>60</v>
      </c>
      <c r="E400" s="253" t="s">
        <v>188</v>
      </c>
      <c r="F400" s="254" t="s">
        <v>9</v>
      </c>
      <c r="G400" s="255" t="s">
        <v>333</v>
      </c>
      <c r="H400" s="262"/>
      <c r="I400" s="367">
        <f>SUM(I401+I407+I404)</f>
        <v>3786504</v>
      </c>
      <c r="J400" s="367">
        <f>SUM(J401+J407+J404)</f>
        <v>3786504</v>
      </c>
      <c r="K400" s="367">
        <f>SUM(K401+K407+K404)</f>
        <v>3786504</v>
      </c>
    </row>
    <row r="401" spans="1:23" s="614" customFormat="1" ht="31.5" x14ac:dyDescent="0.25">
      <c r="A401" s="61" t="s">
        <v>795</v>
      </c>
      <c r="B401" s="6" t="s">
        <v>48</v>
      </c>
      <c r="C401" s="34">
        <v>10</v>
      </c>
      <c r="D401" s="35" t="s">
        <v>60</v>
      </c>
      <c r="E401" s="253" t="s">
        <v>188</v>
      </c>
      <c r="F401" s="254" t="s">
        <v>9</v>
      </c>
      <c r="G401" s="255" t="s">
        <v>422</v>
      </c>
      <c r="H401" s="262"/>
      <c r="I401" s="367">
        <f>SUM(I402:I403)</f>
        <v>3786504</v>
      </c>
      <c r="J401" s="367">
        <f>SUM(J402:J403)</f>
        <v>3786504</v>
      </c>
      <c r="K401" s="367">
        <f>SUM(K402:K403)</f>
        <v>3786504</v>
      </c>
    </row>
    <row r="402" spans="1:23" s="614" customFormat="1" ht="63" x14ac:dyDescent="0.25">
      <c r="A402" s="101" t="s">
        <v>67</v>
      </c>
      <c r="B402" s="6" t="s">
        <v>48</v>
      </c>
      <c r="C402" s="34">
        <v>10</v>
      </c>
      <c r="D402" s="35" t="s">
        <v>60</v>
      </c>
      <c r="E402" s="253" t="s">
        <v>188</v>
      </c>
      <c r="F402" s="254" t="s">
        <v>9</v>
      </c>
      <c r="G402" s="255" t="s">
        <v>422</v>
      </c>
      <c r="H402" s="2" t="s">
        <v>12</v>
      </c>
      <c r="I402" s="369">
        <v>2815210</v>
      </c>
      <c r="J402" s="369">
        <v>2815210</v>
      </c>
      <c r="K402" s="369">
        <v>2815210</v>
      </c>
      <c r="O402" s="663"/>
      <c r="P402" s="663"/>
      <c r="Q402" s="663"/>
      <c r="R402" s="663"/>
      <c r="S402" s="663"/>
      <c r="T402" s="663"/>
      <c r="U402" s="663"/>
      <c r="V402" s="663"/>
      <c r="W402" s="663"/>
    </row>
    <row r="403" spans="1:23" s="614" customFormat="1" ht="31.5" x14ac:dyDescent="0.25">
      <c r="A403" s="498" t="s">
        <v>463</v>
      </c>
      <c r="B403" s="6" t="s">
        <v>48</v>
      </c>
      <c r="C403" s="34">
        <v>10</v>
      </c>
      <c r="D403" s="35" t="s">
        <v>60</v>
      </c>
      <c r="E403" s="253" t="s">
        <v>188</v>
      </c>
      <c r="F403" s="254" t="s">
        <v>9</v>
      </c>
      <c r="G403" s="255" t="s">
        <v>422</v>
      </c>
      <c r="H403" s="2" t="s">
        <v>15</v>
      </c>
      <c r="I403" s="369">
        <v>971294</v>
      </c>
      <c r="J403" s="369">
        <v>971294</v>
      </c>
      <c r="K403" s="369">
        <v>971294</v>
      </c>
    </row>
    <row r="404" spans="1:23" s="614" customFormat="1" ht="50.25" hidden="1" customHeight="1" x14ac:dyDescent="0.25">
      <c r="A404" s="61" t="s">
        <v>745</v>
      </c>
      <c r="B404" s="6" t="s">
        <v>48</v>
      </c>
      <c r="C404" s="34">
        <v>10</v>
      </c>
      <c r="D404" s="35" t="s">
        <v>60</v>
      </c>
      <c r="E404" s="253" t="s">
        <v>188</v>
      </c>
      <c r="F404" s="254" t="s">
        <v>9</v>
      </c>
      <c r="G404" s="255" t="s">
        <v>573</v>
      </c>
      <c r="H404" s="2"/>
      <c r="I404" s="367">
        <f>SUM(I405:I406)</f>
        <v>0</v>
      </c>
      <c r="J404" s="367">
        <f>SUM(J405:J406)</f>
        <v>0</v>
      </c>
      <c r="K404" s="367">
        <f>SUM(K405:K406)</f>
        <v>0</v>
      </c>
    </row>
    <row r="405" spans="1:23" s="614" customFormat="1" ht="63" hidden="1" x14ac:dyDescent="0.25">
      <c r="A405" s="101" t="s">
        <v>67</v>
      </c>
      <c r="B405" s="6" t="s">
        <v>48</v>
      </c>
      <c r="C405" s="34">
        <v>10</v>
      </c>
      <c r="D405" s="35" t="s">
        <v>60</v>
      </c>
      <c r="E405" s="253" t="s">
        <v>188</v>
      </c>
      <c r="F405" s="254" t="s">
        <v>9</v>
      </c>
      <c r="G405" s="255" t="s">
        <v>573</v>
      </c>
      <c r="H405" s="2" t="s">
        <v>12</v>
      </c>
      <c r="I405" s="369"/>
      <c r="J405" s="369"/>
      <c r="K405" s="369"/>
    </row>
    <row r="406" spans="1:23" s="604" customFormat="1" ht="31.5" hidden="1" x14ac:dyDescent="0.25">
      <c r="A406" s="3" t="s">
        <v>66</v>
      </c>
      <c r="B406" s="6" t="s">
        <v>48</v>
      </c>
      <c r="C406" s="34">
        <v>10</v>
      </c>
      <c r="D406" s="35" t="s">
        <v>60</v>
      </c>
      <c r="E406" s="253" t="s">
        <v>188</v>
      </c>
      <c r="F406" s="254" t="s">
        <v>9</v>
      </c>
      <c r="G406" s="255" t="s">
        <v>337</v>
      </c>
      <c r="H406" s="2"/>
      <c r="I406" s="367">
        <f>SUM(I407)</f>
        <v>0</v>
      </c>
      <c r="J406" s="367">
        <f>SUM(J407)</f>
        <v>0</v>
      </c>
      <c r="K406" s="367">
        <f>SUM(K407)</f>
        <v>0</v>
      </c>
      <c r="L406" s="617"/>
    </row>
    <row r="407" spans="1:23" s="604" customFormat="1" ht="63" hidden="1" x14ac:dyDescent="0.25">
      <c r="A407" s="84" t="s">
        <v>67</v>
      </c>
      <c r="B407" s="6" t="s">
        <v>48</v>
      </c>
      <c r="C407" s="34">
        <v>10</v>
      </c>
      <c r="D407" s="35" t="s">
        <v>60</v>
      </c>
      <c r="E407" s="253" t="s">
        <v>188</v>
      </c>
      <c r="F407" s="254" t="s">
        <v>9</v>
      </c>
      <c r="G407" s="255" t="s">
        <v>337</v>
      </c>
      <c r="H407" s="2" t="s">
        <v>12</v>
      </c>
      <c r="I407" s="369"/>
      <c r="J407" s="369"/>
      <c r="K407" s="369"/>
    </row>
    <row r="408" spans="1:23" s="604" customFormat="1" ht="78.75" x14ac:dyDescent="0.25">
      <c r="A408" s="103" t="s">
        <v>95</v>
      </c>
      <c r="B408" s="53" t="s">
        <v>48</v>
      </c>
      <c r="C408" s="34">
        <v>10</v>
      </c>
      <c r="D408" s="35" t="s">
        <v>60</v>
      </c>
      <c r="E408" s="253" t="s">
        <v>187</v>
      </c>
      <c r="F408" s="254" t="s">
        <v>332</v>
      </c>
      <c r="G408" s="255" t="s">
        <v>333</v>
      </c>
      <c r="H408" s="2"/>
      <c r="I408" s="367">
        <f t="shared" ref="I408:K410" si="53">SUM(I409)</f>
        <v>1419939</v>
      </c>
      <c r="J408" s="367">
        <f t="shared" si="53"/>
        <v>1419939</v>
      </c>
      <c r="K408" s="367">
        <f t="shared" si="53"/>
        <v>1419939</v>
      </c>
    </row>
    <row r="409" spans="1:23" s="604" customFormat="1" ht="47.25" x14ac:dyDescent="0.25">
      <c r="A409" s="103" t="s">
        <v>340</v>
      </c>
      <c r="B409" s="53" t="s">
        <v>48</v>
      </c>
      <c r="C409" s="34">
        <v>10</v>
      </c>
      <c r="D409" s="35" t="s">
        <v>60</v>
      </c>
      <c r="E409" s="253" t="s">
        <v>187</v>
      </c>
      <c r="F409" s="254" t="s">
        <v>9</v>
      </c>
      <c r="G409" s="255" t="s">
        <v>333</v>
      </c>
      <c r="H409" s="2"/>
      <c r="I409" s="367">
        <f t="shared" si="53"/>
        <v>1419939</v>
      </c>
      <c r="J409" s="367">
        <f t="shared" si="53"/>
        <v>1419939</v>
      </c>
      <c r="K409" s="367">
        <f t="shared" si="53"/>
        <v>1419939</v>
      </c>
    </row>
    <row r="410" spans="1:23" ht="47.25" x14ac:dyDescent="0.25">
      <c r="A410" s="84" t="s">
        <v>68</v>
      </c>
      <c r="B410" s="323" t="s">
        <v>48</v>
      </c>
      <c r="C410" s="34">
        <v>10</v>
      </c>
      <c r="D410" s="35" t="s">
        <v>60</v>
      </c>
      <c r="E410" s="232" t="s">
        <v>187</v>
      </c>
      <c r="F410" s="233" t="s">
        <v>9</v>
      </c>
      <c r="G410" s="234" t="s">
        <v>341</v>
      </c>
      <c r="H410" s="2"/>
      <c r="I410" s="367">
        <f t="shared" si="53"/>
        <v>1419939</v>
      </c>
      <c r="J410" s="367">
        <f t="shared" si="53"/>
        <v>1419939</v>
      </c>
      <c r="K410" s="367">
        <f t="shared" si="53"/>
        <v>1419939</v>
      </c>
    </row>
    <row r="411" spans="1:23" ht="63" x14ac:dyDescent="0.25">
      <c r="A411" s="84" t="s">
        <v>67</v>
      </c>
      <c r="B411" s="323" t="s">
        <v>48</v>
      </c>
      <c r="C411" s="34">
        <v>10</v>
      </c>
      <c r="D411" s="35" t="s">
        <v>60</v>
      </c>
      <c r="E411" s="232" t="s">
        <v>187</v>
      </c>
      <c r="F411" s="233" t="s">
        <v>9</v>
      </c>
      <c r="G411" s="234" t="s">
        <v>341</v>
      </c>
      <c r="H411" s="2" t="s">
        <v>12</v>
      </c>
      <c r="I411" s="368">
        <v>1419939</v>
      </c>
      <c r="J411" s="368">
        <v>1419939</v>
      </c>
      <c r="K411" s="368">
        <v>1419939</v>
      </c>
    </row>
    <row r="412" spans="1:23" s="604" customFormat="1" ht="15.75" x14ac:dyDescent="0.25">
      <c r="A412" s="113" t="s">
        <v>41</v>
      </c>
      <c r="B412" s="19" t="s">
        <v>48</v>
      </c>
      <c r="C412" s="19">
        <v>11</v>
      </c>
      <c r="D412" s="19"/>
      <c r="E412" s="241"/>
      <c r="F412" s="242"/>
      <c r="G412" s="243"/>
      <c r="H412" s="15"/>
      <c r="I412" s="364">
        <f>SUM(I413)</f>
        <v>90000</v>
      </c>
      <c r="J412" s="364">
        <f t="shared" ref="J412:K416" si="54">SUM(J413)</f>
        <v>180000</v>
      </c>
      <c r="K412" s="364">
        <f t="shared" si="54"/>
        <v>180000</v>
      </c>
    </row>
    <row r="413" spans="1:23" s="604" customFormat="1" ht="15.75" x14ac:dyDescent="0.25">
      <c r="A413" s="109" t="s">
        <v>42</v>
      </c>
      <c r="B413" s="26" t="s">
        <v>48</v>
      </c>
      <c r="C413" s="26">
        <v>11</v>
      </c>
      <c r="D413" s="22" t="s">
        <v>11</v>
      </c>
      <c r="E413" s="208"/>
      <c r="F413" s="209"/>
      <c r="G413" s="210"/>
      <c r="H413" s="22"/>
      <c r="I413" s="365">
        <f>SUM(I414)</f>
        <v>90000</v>
      </c>
      <c r="J413" s="365">
        <f t="shared" si="54"/>
        <v>180000</v>
      </c>
      <c r="K413" s="365">
        <f t="shared" si="54"/>
        <v>180000</v>
      </c>
    </row>
    <row r="414" spans="1:23" s="604" customFormat="1" ht="63" x14ac:dyDescent="0.25">
      <c r="A414" s="107" t="s">
        <v>130</v>
      </c>
      <c r="B414" s="30" t="s">
        <v>48</v>
      </c>
      <c r="C414" s="28" t="s">
        <v>43</v>
      </c>
      <c r="D414" s="28" t="s">
        <v>11</v>
      </c>
      <c r="E414" s="211" t="s">
        <v>401</v>
      </c>
      <c r="F414" s="212" t="s">
        <v>332</v>
      </c>
      <c r="G414" s="213" t="s">
        <v>333</v>
      </c>
      <c r="H414" s="28"/>
      <c r="I414" s="366">
        <f>SUM(I415)</f>
        <v>90000</v>
      </c>
      <c r="J414" s="366">
        <f t="shared" si="54"/>
        <v>180000</v>
      </c>
      <c r="K414" s="366">
        <f t="shared" si="54"/>
        <v>180000</v>
      </c>
    </row>
    <row r="415" spans="1:23" s="604" customFormat="1" ht="94.5" x14ac:dyDescent="0.25">
      <c r="A415" s="108" t="s">
        <v>144</v>
      </c>
      <c r="B415" s="53" t="s">
        <v>48</v>
      </c>
      <c r="C415" s="2" t="s">
        <v>43</v>
      </c>
      <c r="D415" s="2" t="s">
        <v>11</v>
      </c>
      <c r="E415" s="214" t="s">
        <v>204</v>
      </c>
      <c r="F415" s="215" t="s">
        <v>332</v>
      </c>
      <c r="G415" s="216" t="s">
        <v>333</v>
      </c>
      <c r="H415" s="2"/>
      <c r="I415" s="367">
        <f>SUM(I416)</f>
        <v>90000</v>
      </c>
      <c r="J415" s="367">
        <f t="shared" si="54"/>
        <v>180000</v>
      </c>
      <c r="K415" s="367">
        <f t="shared" si="54"/>
        <v>180000</v>
      </c>
    </row>
    <row r="416" spans="1:23" s="604" customFormat="1" ht="31.5" x14ac:dyDescent="0.25">
      <c r="A416" s="108" t="s">
        <v>425</v>
      </c>
      <c r="B416" s="53" t="s">
        <v>48</v>
      </c>
      <c r="C416" s="2" t="s">
        <v>43</v>
      </c>
      <c r="D416" s="2" t="s">
        <v>11</v>
      </c>
      <c r="E416" s="214" t="s">
        <v>204</v>
      </c>
      <c r="F416" s="215" t="s">
        <v>9</v>
      </c>
      <c r="G416" s="216" t="s">
        <v>333</v>
      </c>
      <c r="H416" s="2"/>
      <c r="I416" s="367">
        <f>SUM(I417)</f>
        <v>90000</v>
      </c>
      <c r="J416" s="367">
        <f t="shared" si="54"/>
        <v>180000</v>
      </c>
      <c r="K416" s="367">
        <f t="shared" si="54"/>
        <v>180000</v>
      </c>
    </row>
    <row r="417" spans="1:13" s="604" customFormat="1" ht="47.25" x14ac:dyDescent="0.25">
      <c r="A417" s="61" t="s">
        <v>145</v>
      </c>
      <c r="B417" s="605" t="s">
        <v>48</v>
      </c>
      <c r="C417" s="2" t="s">
        <v>43</v>
      </c>
      <c r="D417" s="2" t="s">
        <v>11</v>
      </c>
      <c r="E417" s="214" t="s">
        <v>204</v>
      </c>
      <c r="F417" s="215" t="s">
        <v>9</v>
      </c>
      <c r="G417" s="216" t="s">
        <v>426</v>
      </c>
      <c r="H417" s="2"/>
      <c r="I417" s="367">
        <f>SUM(I418:I419)</f>
        <v>90000</v>
      </c>
      <c r="J417" s="367">
        <f>SUM(J418:J419)</f>
        <v>180000</v>
      </c>
      <c r="K417" s="367">
        <f>SUM(K418:K419)</f>
        <v>180000</v>
      </c>
    </row>
    <row r="418" spans="1:13" s="604" customFormat="1" ht="31.5" x14ac:dyDescent="0.25">
      <c r="A418" s="505" t="s">
        <v>463</v>
      </c>
      <c r="B418" s="349" t="s">
        <v>48</v>
      </c>
      <c r="C418" s="5" t="s">
        <v>43</v>
      </c>
      <c r="D418" s="5" t="s">
        <v>11</v>
      </c>
      <c r="E418" s="350" t="s">
        <v>204</v>
      </c>
      <c r="F418" s="292" t="s">
        <v>9</v>
      </c>
      <c r="G418" s="351" t="s">
        <v>426</v>
      </c>
      <c r="H418" s="5" t="s">
        <v>15</v>
      </c>
      <c r="I418" s="495">
        <v>30000</v>
      </c>
      <c r="J418" s="495">
        <v>70000</v>
      </c>
      <c r="K418" s="495">
        <v>70000</v>
      </c>
    </row>
    <row r="419" spans="1:13" s="604" customFormat="1" ht="15.75" x14ac:dyDescent="0.25">
      <c r="A419" s="61" t="s">
        <v>38</v>
      </c>
      <c r="B419" s="349" t="s">
        <v>48</v>
      </c>
      <c r="C419" s="5" t="s">
        <v>43</v>
      </c>
      <c r="D419" s="5" t="s">
        <v>11</v>
      </c>
      <c r="E419" s="350" t="s">
        <v>204</v>
      </c>
      <c r="F419" s="292" t="s">
        <v>9</v>
      </c>
      <c r="G419" s="351" t="s">
        <v>426</v>
      </c>
      <c r="H419" s="535" t="s">
        <v>37</v>
      </c>
      <c r="I419" s="495">
        <v>60000</v>
      </c>
      <c r="J419" s="495">
        <v>110000</v>
      </c>
      <c r="K419" s="495">
        <v>110000</v>
      </c>
    </row>
    <row r="420" spans="1:13" s="43" customFormat="1" ht="31.5" customHeight="1" x14ac:dyDescent="0.25">
      <c r="A420" s="373" t="s">
        <v>50</v>
      </c>
      <c r="B420" s="374" t="s">
        <v>51</v>
      </c>
      <c r="C420" s="375"/>
      <c r="D420" s="376"/>
      <c r="E420" s="377"/>
      <c r="F420" s="378"/>
      <c r="G420" s="379"/>
      <c r="H420" s="380"/>
      <c r="I420" s="381">
        <f>SUM(I421+I456)</f>
        <v>22068877</v>
      </c>
      <c r="J420" s="381">
        <f>SUM(J421+J456)</f>
        <v>19095697</v>
      </c>
      <c r="K420" s="381">
        <f>SUM(K421+K456)</f>
        <v>18749368</v>
      </c>
      <c r="L420" s="422"/>
      <c r="M420" s="422"/>
    </row>
    <row r="421" spans="1:13" s="43" customFormat="1" ht="16.5" customHeight="1" x14ac:dyDescent="0.25">
      <c r="A421" s="271" t="s">
        <v>8</v>
      </c>
      <c r="B421" s="288" t="s">
        <v>51</v>
      </c>
      <c r="C421" s="15" t="s">
        <v>9</v>
      </c>
      <c r="D421" s="15"/>
      <c r="E421" s="282"/>
      <c r="F421" s="283"/>
      <c r="G421" s="284"/>
      <c r="H421" s="15"/>
      <c r="I421" s="364">
        <f>SUM(I422+I441)</f>
        <v>15142301</v>
      </c>
      <c r="J421" s="364">
        <f>SUM(J422+J441)</f>
        <v>13208108</v>
      </c>
      <c r="K421" s="364">
        <f>SUM(K422+K441)</f>
        <v>13208108</v>
      </c>
    </row>
    <row r="422" spans="1:13" ht="31.5" x14ac:dyDescent="0.25">
      <c r="A422" s="97" t="s">
        <v>61</v>
      </c>
      <c r="B422" s="26" t="s">
        <v>51</v>
      </c>
      <c r="C422" s="22" t="s">
        <v>9</v>
      </c>
      <c r="D422" s="22" t="s">
        <v>60</v>
      </c>
      <c r="E422" s="208"/>
      <c r="F422" s="209"/>
      <c r="G422" s="210"/>
      <c r="H422" s="23"/>
      <c r="I422" s="365">
        <f>SUM(I423,I428,I433)</f>
        <v>2954613</v>
      </c>
      <c r="J422" s="365">
        <f>SUM(J423,J428,J433)</f>
        <v>2687269</v>
      </c>
      <c r="K422" s="365">
        <f>SUM(K423,K428,K433)</f>
        <v>2687269</v>
      </c>
    </row>
    <row r="423" spans="1:13" ht="47.25" x14ac:dyDescent="0.25">
      <c r="A423" s="75" t="s">
        <v>89</v>
      </c>
      <c r="B423" s="30" t="s">
        <v>51</v>
      </c>
      <c r="C423" s="28" t="s">
        <v>9</v>
      </c>
      <c r="D423" s="28" t="s">
        <v>60</v>
      </c>
      <c r="E423" s="211" t="s">
        <v>335</v>
      </c>
      <c r="F423" s="212" t="s">
        <v>332</v>
      </c>
      <c r="G423" s="213" t="s">
        <v>333</v>
      </c>
      <c r="H423" s="28"/>
      <c r="I423" s="366">
        <f>SUM(I424)</f>
        <v>283802</v>
      </c>
      <c r="J423" s="366">
        <f t="shared" ref="J423:K426" si="55">SUM(J424)</f>
        <v>278132</v>
      </c>
      <c r="K423" s="366">
        <f t="shared" si="55"/>
        <v>278132</v>
      </c>
    </row>
    <row r="424" spans="1:13" ht="63" x14ac:dyDescent="0.25">
      <c r="A424" s="76" t="s">
        <v>100</v>
      </c>
      <c r="B424" s="53" t="s">
        <v>51</v>
      </c>
      <c r="C424" s="2" t="s">
        <v>9</v>
      </c>
      <c r="D424" s="2" t="s">
        <v>60</v>
      </c>
      <c r="E424" s="214" t="s">
        <v>336</v>
      </c>
      <c r="F424" s="215" t="s">
        <v>332</v>
      </c>
      <c r="G424" s="216" t="s">
        <v>333</v>
      </c>
      <c r="H424" s="44"/>
      <c r="I424" s="367">
        <f>SUM(I425)</f>
        <v>283802</v>
      </c>
      <c r="J424" s="367">
        <f t="shared" si="55"/>
        <v>278132</v>
      </c>
      <c r="K424" s="367">
        <f t="shared" si="55"/>
        <v>278132</v>
      </c>
    </row>
    <row r="425" spans="1:13" ht="47.25" x14ac:dyDescent="0.25">
      <c r="A425" s="76" t="s">
        <v>339</v>
      </c>
      <c r="B425" s="53" t="s">
        <v>51</v>
      </c>
      <c r="C425" s="2" t="s">
        <v>9</v>
      </c>
      <c r="D425" s="2" t="s">
        <v>60</v>
      </c>
      <c r="E425" s="214" t="s">
        <v>336</v>
      </c>
      <c r="F425" s="215" t="s">
        <v>9</v>
      </c>
      <c r="G425" s="216" t="s">
        <v>333</v>
      </c>
      <c r="H425" s="44"/>
      <c r="I425" s="367">
        <f>SUM(I426)</f>
        <v>283802</v>
      </c>
      <c r="J425" s="367">
        <f t="shared" si="55"/>
        <v>278132</v>
      </c>
      <c r="K425" s="367">
        <f t="shared" si="55"/>
        <v>278132</v>
      </c>
    </row>
    <row r="426" spans="1:13" ht="15.75" x14ac:dyDescent="0.25">
      <c r="A426" s="76" t="s">
        <v>91</v>
      </c>
      <c r="B426" s="53" t="s">
        <v>51</v>
      </c>
      <c r="C426" s="2" t="s">
        <v>9</v>
      </c>
      <c r="D426" s="2" t="s">
        <v>60</v>
      </c>
      <c r="E426" s="214" t="s">
        <v>336</v>
      </c>
      <c r="F426" s="215" t="s">
        <v>9</v>
      </c>
      <c r="G426" s="216" t="s">
        <v>338</v>
      </c>
      <c r="H426" s="44"/>
      <c r="I426" s="367">
        <f>SUM(I427)</f>
        <v>283802</v>
      </c>
      <c r="J426" s="367">
        <f t="shared" si="55"/>
        <v>278132</v>
      </c>
      <c r="K426" s="367">
        <f t="shared" si="55"/>
        <v>278132</v>
      </c>
    </row>
    <row r="427" spans="1:13" ht="31.5" x14ac:dyDescent="0.25">
      <c r="A427" s="500" t="s">
        <v>463</v>
      </c>
      <c r="B427" s="272" t="s">
        <v>51</v>
      </c>
      <c r="C427" s="2" t="s">
        <v>9</v>
      </c>
      <c r="D427" s="2" t="s">
        <v>60</v>
      </c>
      <c r="E427" s="214" t="s">
        <v>336</v>
      </c>
      <c r="F427" s="215" t="s">
        <v>9</v>
      </c>
      <c r="G427" s="216" t="s">
        <v>338</v>
      </c>
      <c r="H427" s="2" t="s">
        <v>15</v>
      </c>
      <c r="I427" s="369">
        <v>283802</v>
      </c>
      <c r="J427" s="369">
        <v>278132</v>
      </c>
      <c r="K427" s="369">
        <v>278132</v>
      </c>
    </row>
    <row r="428" spans="1:13" s="37" customFormat="1" ht="78.75" x14ac:dyDescent="0.25">
      <c r="A428" s="75" t="s">
        <v>699</v>
      </c>
      <c r="B428" s="30" t="s">
        <v>51</v>
      </c>
      <c r="C428" s="28" t="s">
        <v>9</v>
      </c>
      <c r="D428" s="28" t="s">
        <v>60</v>
      </c>
      <c r="E428" s="211" t="s">
        <v>176</v>
      </c>
      <c r="F428" s="212" t="s">
        <v>332</v>
      </c>
      <c r="G428" s="213" t="s">
        <v>333</v>
      </c>
      <c r="H428" s="28"/>
      <c r="I428" s="366">
        <f>SUM(I429)</f>
        <v>14000</v>
      </c>
      <c r="J428" s="366">
        <f t="shared" ref="J428:K431" si="56">SUM(J429)</f>
        <v>15120</v>
      </c>
      <c r="K428" s="366">
        <f t="shared" si="56"/>
        <v>15120</v>
      </c>
    </row>
    <row r="429" spans="1:13" s="37" customFormat="1" ht="114.75" customHeight="1" x14ac:dyDescent="0.25">
      <c r="A429" s="76" t="s">
        <v>750</v>
      </c>
      <c r="B429" s="53" t="s">
        <v>51</v>
      </c>
      <c r="C429" s="2" t="s">
        <v>9</v>
      </c>
      <c r="D429" s="2" t="s">
        <v>60</v>
      </c>
      <c r="E429" s="214" t="s">
        <v>178</v>
      </c>
      <c r="F429" s="215" t="s">
        <v>332</v>
      </c>
      <c r="G429" s="216" t="s">
        <v>333</v>
      </c>
      <c r="H429" s="2"/>
      <c r="I429" s="367">
        <f>SUM(I430)</f>
        <v>14000</v>
      </c>
      <c r="J429" s="367">
        <f t="shared" si="56"/>
        <v>15120</v>
      </c>
      <c r="K429" s="367">
        <f t="shared" si="56"/>
        <v>15120</v>
      </c>
    </row>
    <row r="430" spans="1:13" s="37" customFormat="1" ht="47.25" x14ac:dyDescent="0.25">
      <c r="A430" s="76" t="s">
        <v>352</v>
      </c>
      <c r="B430" s="53" t="s">
        <v>51</v>
      </c>
      <c r="C430" s="2" t="s">
        <v>9</v>
      </c>
      <c r="D430" s="2" t="s">
        <v>60</v>
      </c>
      <c r="E430" s="214" t="s">
        <v>178</v>
      </c>
      <c r="F430" s="215" t="s">
        <v>9</v>
      </c>
      <c r="G430" s="216" t="s">
        <v>333</v>
      </c>
      <c r="H430" s="2"/>
      <c r="I430" s="367">
        <f>SUM(I431)</f>
        <v>14000</v>
      </c>
      <c r="J430" s="367">
        <f t="shared" si="56"/>
        <v>15120</v>
      </c>
      <c r="K430" s="367">
        <f t="shared" si="56"/>
        <v>15120</v>
      </c>
    </row>
    <row r="431" spans="1:13" s="37" customFormat="1" ht="31.5" x14ac:dyDescent="0.25">
      <c r="A431" s="3" t="s">
        <v>83</v>
      </c>
      <c r="B431" s="323" t="s">
        <v>51</v>
      </c>
      <c r="C431" s="2" t="s">
        <v>9</v>
      </c>
      <c r="D431" s="2" t="s">
        <v>60</v>
      </c>
      <c r="E431" s="214" t="s">
        <v>178</v>
      </c>
      <c r="F431" s="215" t="s">
        <v>9</v>
      </c>
      <c r="G431" s="216" t="s">
        <v>353</v>
      </c>
      <c r="H431" s="2"/>
      <c r="I431" s="367">
        <f>SUM(I432)</f>
        <v>14000</v>
      </c>
      <c r="J431" s="367">
        <f t="shared" si="56"/>
        <v>15120</v>
      </c>
      <c r="K431" s="367">
        <f t="shared" si="56"/>
        <v>15120</v>
      </c>
    </row>
    <row r="432" spans="1:13" s="37" customFormat="1" ht="31.5" x14ac:dyDescent="0.25">
      <c r="A432" s="500" t="s">
        <v>463</v>
      </c>
      <c r="B432" s="272" t="s">
        <v>51</v>
      </c>
      <c r="C432" s="2" t="s">
        <v>9</v>
      </c>
      <c r="D432" s="2" t="s">
        <v>60</v>
      </c>
      <c r="E432" s="214" t="s">
        <v>178</v>
      </c>
      <c r="F432" s="215" t="s">
        <v>9</v>
      </c>
      <c r="G432" s="216" t="s">
        <v>353</v>
      </c>
      <c r="H432" s="2" t="s">
        <v>15</v>
      </c>
      <c r="I432" s="368">
        <v>14000</v>
      </c>
      <c r="J432" s="368">
        <v>15120</v>
      </c>
      <c r="K432" s="368">
        <v>15120</v>
      </c>
    </row>
    <row r="433" spans="1:11" ht="47.25" x14ac:dyDescent="0.25">
      <c r="A433" s="27" t="s">
        <v>104</v>
      </c>
      <c r="B433" s="30" t="s">
        <v>51</v>
      </c>
      <c r="C433" s="28" t="s">
        <v>9</v>
      </c>
      <c r="D433" s="28" t="s">
        <v>60</v>
      </c>
      <c r="E433" s="211" t="s">
        <v>185</v>
      </c>
      <c r="F433" s="212" t="s">
        <v>332</v>
      </c>
      <c r="G433" s="213" t="s">
        <v>333</v>
      </c>
      <c r="H433" s="28"/>
      <c r="I433" s="366">
        <f>SUM(I434)</f>
        <v>2656811</v>
      </c>
      <c r="J433" s="366">
        <f t="shared" ref="J433:K434" si="57">SUM(J434)</f>
        <v>2394017</v>
      </c>
      <c r="K433" s="366">
        <f t="shared" si="57"/>
        <v>2394017</v>
      </c>
    </row>
    <row r="434" spans="1:11" ht="63" x14ac:dyDescent="0.25">
      <c r="A434" s="3" t="s">
        <v>105</v>
      </c>
      <c r="B434" s="323" t="s">
        <v>51</v>
      </c>
      <c r="C434" s="2" t="s">
        <v>9</v>
      </c>
      <c r="D434" s="2" t="s">
        <v>60</v>
      </c>
      <c r="E434" s="214" t="s">
        <v>186</v>
      </c>
      <c r="F434" s="215" t="s">
        <v>332</v>
      </c>
      <c r="G434" s="216" t="s">
        <v>333</v>
      </c>
      <c r="H434" s="2"/>
      <c r="I434" s="367">
        <f>SUM(I435)</f>
        <v>2656811</v>
      </c>
      <c r="J434" s="367">
        <f t="shared" si="57"/>
        <v>2394017</v>
      </c>
      <c r="K434" s="367">
        <f t="shared" si="57"/>
        <v>2394017</v>
      </c>
    </row>
    <row r="435" spans="1:11" ht="78.75" x14ac:dyDescent="0.25">
      <c r="A435" s="3" t="s">
        <v>354</v>
      </c>
      <c r="B435" s="323" t="s">
        <v>51</v>
      </c>
      <c r="C435" s="2" t="s">
        <v>9</v>
      </c>
      <c r="D435" s="2" t="s">
        <v>60</v>
      </c>
      <c r="E435" s="214" t="s">
        <v>186</v>
      </c>
      <c r="F435" s="215" t="s">
        <v>9</v>
      </c>
      <c r="G435" s="216" t="s">
        <v>333</v>
      </c>
      <c r="H435" s="2"/>
      <c r="I435" s="367">
        <f>SUM(I438+I436)</f>
        <v>2656811</v>
      </c>
      <c r="J435" s="367">
        <f t="shared" ref="J435:K435" si="58">SUM(J438+J436)</f>
        <v>2394017</v>
      </c>
      <c r="K435" s="367">
        <f t="shared" si="58"/>
        <v>2394017</v>
      </c>
    </row>
    <row r="436" spans="1:11" s="635" customFormat="1" ht="47.25" x14ac:dyDescent="0.25">
      <c r="A436" s="3" t="s">
        <v>825</v>
      </c>
      <c r="B436" s="636" t="s">
        <v>51</v>
      </c>
      <c r="C436" s="2" t="s">
        <v>9</v>
      </c>
      <c r="D436" s="2" t="s">
        <v>60</v>
      </c>
      <c r="E436" s="214" t="s">
        <v>186</v>
      </c>
      <c r="F436" s="215" t="s">
        <v>9</v>
      </c>
      <c r="G436" s="216" t="s">
        <v>824</v>
      </c>
      <c r="H436" s="2"/>
      <c r="I436" s="367">
        <f>SUM(I437)</f>
        <v>9466</v>
      </c>
      <c r="J436" s="367">
        <f t="shared" ref="J436:K436" si="59">SUM(J437)</f>
        <v>9466</v>
      </c>
      <c r="K436" s="367">
        <f t="shared" si="59"/>
        <v>9466</v>
      </c>
    </row>
    <row r="437" spans="1:11" s="635" customFormat="1" ht="31.5" x14ac:dyDescent="0.25">
      <c r="A437" s="500" t="s">
        <v>463</v>
      </c>
      <c r="B437" s="636" t="s">
        <v>51</v>
      </c>
      <c r="C437" s="2" t="s">
        <v>9</v>
      </c>
      <c r="D437" s="2" t="s">
        <v>60</v>
      </c>
      <c r="E437" s="214" t="s">
        <v>186</v>
      </c>
      <c r="F437" s="215" t="s">
        <v>9</v>
      </c>
      <c r="G437" s="216" t="s">
        <v>824</v>
      </c>
      <c r="H437" s="2" t="s">
        <v>15</v>
      </c>
      <c r="I437" s="369">
        <v>9466</v>
      </c>
      <c r="J437" s="369">
        <v>9466</v>
      </c>
      <c r="K437" s="369">
        <v>9466</v>
      </c>
    </row>
    <row r="438" spans="1:11" ht="31.5" x14ac:dyDescent="0.25">
      <c r="A438" s="3" t="s">
        <v>66</v>
      </c>
      <c r="B438" s="323" t="s">
        <v>51</v>
      </c>
      <c r="C438" s="2" t="s">
        <v>9</v>
      </c>
      <c r="D438" s="2" t="s">
        <v>60</v>
      </c>
      <c r="E438" s="214" t="s">
        <v>186</v>
      </c>
      <c r="F438" s="215" t="s">
        <v>9</v>
      </c>
      <c r="G438" s="216" t="s">
        <v>337</v>
      </c>
      <c r="H438" s="2"/>
      <c r="I438" s="367">
        <f>SUM(I439:I440)</f>
        <v>2647345</v>
      </c>
      <c r="J438" s="367">
        <f>SUM(J439:J440)</f>
        <v>2384551</v>
      </c>
      <c r="K438" s="367">
        <f>SUM(K439:K440)</f>
        <v>2384551</v>
      </c>
    </row>
    <row r="439" spans="1:11" ht="63" x14ac:dyDescent="0.25">
      <c r="A439" s="84" t="s">
        <v>67</v>
      </c>
      <c r="B439" s="323" t="s">
        <v>51</v>
      </c>
      <c r="C439" s="2" t="s">
        <v>9</v>
      </c>
      <c r="D439" s="2" t="s">
        <v>60</v>
      </c>
      <c r="E439" s="214" t="s">
        <v>186</v>
      </c>
      <c r="F439" s="215" t="s">
        <v>9</v>
      </c>
      <c r="G439" s="216" t="s">
        <v>337</v>
      </c>
      <c r="H439" s="2" t="s">
        <v>12</v>
      </c>
      <c r="I439" s="368">
        <v>2645744</v>
      </c>
      <c r="J439" s="368">
        <v>2382950</v>
      </c>
      <c r="K439" s="368">
        <v>2382950</v>
      </c>
    </row>
    <row r="440" spans="1:11" ht="15.75" x14ac:dyDescent="0.25">
      <c r="A440" s="3" t="s">
        <v>17</v>
      </c>
      <c r="B440" s="323" t="s">
        <v>51</v>
      </c>
      <c r="C440" s="2" t="s">
        <v>9</v>
      </c>
      <c r="D440" s="2" t="s">
        <v>60</v>
      </c>
      <c r="E440" s="214" t="s">
        <v>186</v>
      </c>
      <c r="F440" s="215" t="s">
        <v>9</v>
      </c>
      <c r="G440" s="216" t="s">
        <v>337</v>
      </c>
      <c r="H440" s="2" t="s">
        <v>16</v>
      </c>
      <c r="I440" s="368">
        <v>1601</v>
      </c>
      <c r="J440" s="368">
        <v>1601</v>
      </c>
      <c r="K440" s="368">
        <v>1601</v>
      </c>
    </row>
    <row r="441" spans="1:11" s="485" customFormat="1" ht="15.75" x14ac:dyDescent="0.25">
      <c r="A441" s="21" t="s">
        <v>21</v>
      </c>
      <c r="B441" s="26" t="s">
        <v>51</v>
      </c>
      <c r="C441" s="22" t="s">
        <v>9</v>
      </c>
      <c r="D441" s="22">
        <v>13</v>
      </c>
      <c r="E441" s="259"/>
      <c r="F441" s="260"/>
      <c r="G441" s="261"/>
      <c r="H441" s="22"/>
      <c r="I441" s="365">
        <f t="shared" ref="I441:K443" si="60">SUM(I442)</f>
        <v>12187688</v>
      </c>
      <c r="J441" s="365">
        <f t="shared" si="60"/>
        <v>10520839</v>
      </c>
      <c r="K441" s="365">
        <f t="shared" si="60"/>
        <v>10520839</v>
      </c>
    </row>
    <row r="442" spans="1:11" s="551" customFormat="1" ht="47.25" x14ac:dyDescent="0.25">
      <c r="A442" s="27" t="s">
        <v>104</v>
      </c>
      <c r="B442" s="30" t="s">
        <v>51</v>
      </c>
      <c r="C442" s="28" t="s">
        <v>9</v>
      </c>
      <c r="D442" s="30">
        <v>13</v>
      </c>
      <c r="E442" s="211" t="s">
        <v>185</v>
      </c>
      <c r="F442" s="212" t="s">
        <v>332</v>
      </c>
      <c r="G442" s="213" t="s">
        <v>333</v>
      </c>
      <c r="H442" s="28"/>
      <c r="I442" s="366">
        <f t="shared" si="60"/>
        <v>12187688</v>
      </c>
      <c r="J442" s="366">
        <f t="shared" si="60"/>
        <v>10520839</v>
      </c>
      <c r="K442" s="366">
        <f t="shared" si="60"/>
        <v>10520839</v>
      </c>
    </row>
    <row r="443" spans="1:11" s="551" customFormat="1" ht="63" x14ac:dyDescent="0.25">
      <c r="A443" s="3" t="s">
        <v>105</v>
      </c>
      <c r="B443" s="552" t="s">
        <v>51</v>
      </c>
      <c r="C443" s="2" t="s">
        <v>9</v>
      </c>
      <c r="D443" s="552">
        <v>13</v>
      </c>
      <c r="E443" s="214" t="s">
        <v>186</v>
      </c>
      <c r="F443" s="215" t="s">
        <v>332</v>
      </c>
      <c r="G443" s="216" t="s">
        <v>333</v>
      </c>
      <c r="H443" s="2"/>
      <c r="I443" s="367">
        <f t="shared" si="60"/>
        <v>12187688</v>
      </c>
      <c r="J443" s="367">
        <f t="shared" si="60"/>
        <v>10520839</v>
      </c>
      <c r="K443" s="367">
        <f t="shared" si="60"/>
        <v>10520839</v>
      </c>
    </row>
    <row r="444" spans="1:11" s="551" customFormat="1" ht="78.75" x14ac:dyDescent="0.25">
      <c r="A444" s="3" t="s">
        <v>354</v>
      </c>
      <c r="B444" s="552" t="s">
        <v>51</v>
      </c>
      <c r="C444" s="2" t="s">
        <v>9</v>
      </c>
      <c r="D444" s="552">
        <v>13</v>
      </c>
      <c r="E444" s="214" t="s">
        <v>186</v>
      </c>
      <c r="F444" s="215" t="s">
        <v>9</v>
      </c>
      <c r="G444" s="216" t="s">
        <v>333</v>
      </c>
      <c r="H444" s="2"/>
      <c r="I444" s="367">
        <f>SUM(I447+I445)</f>
        <v>12187688</v>
      </c>
      <c r="J444" s="367">
        <f>SUM(J447+J445)</f>
        <v>10520839</v>
      </c>
      <c r="K444" s="367">
        <f>SUM(K447+K445)</f>
        <v>10520839</v>
      </c>
    </row>
    <row r="445" spans="1:11" s="602" customFormat="1" ht="35.25" customHeight="1" x14ac:dyDescent="0.25">
      <c r="A445" s="61" t="s">
        <v>134</v>
      </c>
      <c r="B445" s="603" t="s">
        <v>51</v>
      </c>
      <c r="C445" s="2" t="s">
        <v>9</v>
      </c>
      <c r="D445" s="603">
        <v>13</v>
      </c>
      <c r="E445" s="214" t="s">
        <v>186</v>
      </c>
      <c r="F445" s="215" t="s">
        <v>9</v>
      </c>
      <c r="G445" s="216" t="s">
        <v>408</v>
      </c>
      <c r="H445" s="2"/>
      <c r="I445" s="367">
        <f>SUM(I446)</f>
        <v>145172</v>
      </c>
      <c r="J445" s="367">
        <f>SUM(J446)</f>
        <v>145172</v>
      </c>
      <c r="K445" s="367">
        <f>SUM(K446)</f>
        <v>145172</v>
      </c>
    </row>
    <row r="446" spans="1:11" s="602" customFormat="1" ht="63" x14ac:dyDescent="0.25">
      <c r="A446" s="101" t="s">
        <v>67</v>
      </c>
      <c r="B446" s="603" t="s">
        <v>51</v>
      </c>
      <c r="C446" s="2" t="s">
        <v>9</v>
      </c>
      <c r="D446" s="603">
        <v>13</v>
      </c>
      <c r="E446" s="214" t="s">
        <v>186</v>
      </c>
      <c r="F446" s="215" t="s">
        <v>9</v>
      </c>
      <c r="G446" s="216" t="s">
        <v>408</v>
      </c>
      <c r="H446" s="2" t="s">
        <v>12</v>
      </c>
      <c r="I446" s="369">
        <v>145172</v>
      </c>
      <c r="J446" s="369">
        <v>145172</v>
      </c>
      <c r="K446" s="369">
        <v>145172</v>
      </c>
    </row>
    <row r="447" spans="1:11" s="551" customFormat="1" ht="31.5" x14ac:dyDescent="0.25">
      <c r="A447" s="3" t="s">
        <v>75</v>
      </c>
      <c r="B447" s="552" t="s">
        <v>51</v>
      </c>
      <c r="C447" s="2" t="s">
        <v>9</v>
      </c>
      <c r="D447" s="552">
        <v>13</v>
      </c>
      <c r="E447" s="214" t="s">
        <v>186</v>
      </c>
      <c r="F447" s="215" t="s">
        <v>9</v>
      </c>
      <c r="G447" s="216" t="s">
        <v>364</v>
      </c>
      <c r="H447" s="2"/>
      <c r="I447" s="367">
        <f>SUM(I448:I451)</f>
        <v>12042516</v>
      </c>
      <c r="J447" s="367">
        <f>SUM(J448:J451)</f>
        <v>10375667</v>
      </c>
      <c r="K447" s="367">
        <f>SUM(K448:K451)</f>
        <v>10375667</v>
      </c>
    </row>
    <row r="448" spans="1:11" s="551" customFormat="1" ht="63" x14ac:dyDescent="0.25">
      <c r="A448" s="84" t="s">
        <v>67</v>
      </c>
      <c r="B448" s="552" t="s">
        <v>51</v>
      </c>
      <c r="C448" s="2" t="s">
        <v>9</v>
      </c>
      <c r="D448" s="552">
        <v>13</v>
      </c>
      <c r="E448" s="214" t="s">
        <v>186</v>
      </c>
      <c r="F448" s="215" t="s">
        <v>9</v>
      </c>
      <c r="G448" s="216" t="s">
        <v>364</v>
      </c>
      <c r="H448" s="2" t="s">
        <v>12</v>
      </c>
      <c r="I448" s="368">
        <v>10842966</v>
      </c>
      <c r="J448" s="368">
        <v>9765967</v>
      </c>
      <c r="K448" s="368">
        <v>9765967</v>
      </c>
    </row>
    <row r="449" spans="1:11" s="551" customFormat="1" ht="31.5" x14ac:dyDescent="0.25">
      <c r="A449" s="500" t="s">
        <v>463</v>
      </c>
      <c r="B449" s="552" t="s">
        <v>51</v>
      </c>
      <c r="C449" s="2" t="s">
        <v>9</v>
      </c>
      <c r="D449" s="552">
        <v>13</v>
      </c>
      <c r="E449" s="214" t="s">
        <v>186</v>
      </c>
      <c r="F449" s="215" t="s">
        <v>9</v>
      </c>
      <c r="G449" s="216" t="s">
        <v>364</v>
      </c>
      <c r="H449" s="2" t="s">
        <v>15</v>
      </c>
      <c r="I449" s="368">
        <v>796762</v>
      </c>
      <c r="J449" s="368">
        <v>606912</v>
      </c>
      <c r="K449" s="368">
        <v>606912</v>
      </c>
    </row>
    <row r="450" spans="1:11" s="645" customFormat="1" ht="31.5" x14ac:dyDescent="0.25">
      <c r="A450" s="61" t="s">
        <v>148</v>
      </c>
      <c r="B450" s="646" t="s">
        <v>51</v>
      </c>
      <c r="C450" s="2" t="s">
        <v>9</v>
      </c>
      <c r="D450" s="646">
        <v>13</v>
      </c>
      <c r="E450" s="214" t="s">
        <v>186</v>
      </c>
      <c r="F450" s="215" t="s">
        <v>9</v>
      </c>
      <c r="G450" s="216" t="s">
        <v>364</v>
      </c>
      <c r="H450" s="2" t="s">
        <v>147</v>
      </c>
      <c r="I450" s="368">
        <v>400000</v>
      </c>
      <c r="J450" s="368"/>
      <c r="K450" s="368"/>
    </row>
    <row r="451" spans="1:11" s="572" customFormat="1" ht="15.75" x14ac:dyDescent="0.25">
      <c r="A451" s="3" t="s">
        <v>17</v>
      </c>
      <c r="B451" s="573" t="s">
        <v>51</v>
      </c>
      <c r="C451" s="2" t="s">
        <v>9</v>
      </c>
      <c r="D451" s="573">
        <v>13</v>
      </c>
      <c r="E451" s="214" t="s">
        <v>186</v>
      </c>
      <c r="F451" s="215" t="s">
        <v>9</v>
      </c>
      <c r="G451" s="216" t="s">
        <v>364</v>
      </c>
      <c r="H451" s="2" t="s">
        <v>16</v>
      </c>
      <c r="I451" s="368">
        <v>2788</v>
      </c>
      <c r="J451" s="368">
        <v>2788</v>
      </c>
      <c r="K451" s="368">
        <v>2788</v>
      </c>
    </row>
    <row r="452" spans="1:11" ht="31.5" hidden="1" x14ac:dyDescent="0.25">
      <c r="A452" s="75" t="s">
        <v>22</v>
      </c>
      <c r="B452" s="30" t="s">
        <v>51</v>
      </c>
      <c r="C452" s="28" t="s">
        <v>9</v>
      </c>
      <c r="D452" s="30">
        <v>13</v>
      </c>
      <c r="E452" s="217" t="s">
        <v>170</v>
      </c>
      <c r="F452" s="218" t="s">
        <v>332</v>
      </c>
      <c r="G452" s="219" t="s">
        <v>333</v>
      </c>
      <c r="H452" s="28"/>
      <c r="I452" s="366">
        <f>SUM(I453)</f>
        <v>0</v>
      </c>
      <c r="J452" s="366">
        <f t="shared" ref="J452:K454" si="61">SUM(J453)</f>
        <v>0</v>
      </c>
      <c r="K452" s="366">
        <f t="shared" si="61"/>
        <v>0</v>
      </c>
    </row>
    <row r="453" spans="1:11" ht="31.5" hidden="1" x14ac:dyDescent="0.25">
      <c r="A453" s="84" t="s">
        <v>74</v>
      </c>
      <c r="B453" s="323" t="s">
        <v>51</v>
      </c>
      <c r="C453" s="2" t="s">
        <v>9</v>
      </c>
      <c r="D453" s="323">
        <v>13</v>
      </c>
      <c r="E453" s="232" t="s">
        <v>171</v>
      </c>
      <c r="F453" s="233" t="s">
        <v>332</v>
      </c>
      <c r="G453" s="234" t="s">
        <v>333</v>
      </c>
      <c r="H453" s="2"/>
      <c r="I453" s="367">
        <f>SUM(I454)</f>
        <v>0</v>
      </c>
      <c r="J453" s="367">
        <f t="shared" si="61"/>
        <v>0</v>
      </c>
      <c r="K453" s="367">
        <f t="shared" si="61"/>
        <v>0</v>
      </c>
    </row>
    <row r="454" spans="1:11" ht="30.75" hidden="1" customHeight="1" x14ac:dyDescent="0.25">
      <c r="A454" s="3" t="s">
        <v>85</v>
      </c>
      <c r="B454" s="323" t="s">
        <v>51</v>
      </c>
      <c r="C454" s="2" t="s">
        <v>9</v>
      </c>
      <c r="D454" s="323">
        <v>13</v>
      </c>
      <c r="E454" s="232" t="s">
        <v>171</v>
      </c>
      <c r="F454" s="233" t="s">
        <v>332</v>
      </c>
      <c r="G454" s="234" t="s">
        <v>361</v>
      </c>
      <c r="H454" s="2"/>
      <c r="I454" s="367">
        <f>SUM(I455)</f>
        <v>0</v>
      </c>
      <c r="J454" s="367">
        <f t="shared" si="61"/>
        <v>0</v>
      </c>
      <c r="K454" s="367">
        <f t="shared" si="61"/>
        <v>0</v>
      </c>
    </row>
    <row r="455" spans="1:11" ht="15.75" hidden="1" customHeight="1" x14ac:dyDescent="0.25">
      <c r="A455" s="3" t="s">
        <v>17</v>
      </c>
      <c r="B455" s="323" t="s">
        <v>51</v>
      </c>
      <c r="C455" s="2" t="s">
        <v>9</v>
      </c>
      <c r="D455" s="323">
        <v>13</v>
      </c>
      <c r="E455" s="232" t="s">
        <v>171</v>
      </c>
      <c r="F455" s="233" t="s">
        <v>332</v>
      </c>
      <c r="G455" s="234" t="s">
        <v>361</v>
      </c>
      <c r="H455" s="2" t="s">
        <v>16</v>
      </c>
      <c r="I455" s="368"/>
      <c r="J455" s="368"/>
      <c r="K455" s="368"/>
    </row>
    <row r="456" spans="1:11" ht="47.25" x14ac:dyDescent="0.25">
      <c r="A456" s="113" t="s">
        <v>44</v>
      </c>
      <c r="B456" s="19" t="s">
        <v>51</v>
      </c>
      <c r="C456" s="19">
        <v>14</v>
      </c>
      <c r="D456" s="19"/>
      <c r="E456" s="241"/>
      <c r="F456" s="242"/>
      <c r="G456" s="243"/>
      <c r="H456" s="15"/>
      <c r="I456" s="364">
        <f>SUM(I457+I463)</f>
        <v>6926576</v>
      </c>
      <c r="J456" s="364">
        <f>SUM(J457+J463)</f>
        <v>5887589</v>
      </c>
      <c r="K456" s="364">
        <f>SUM(K457+K463)</f>
        <v>5541260</v>
      </c>
    </row>
    <row r="457" spans="1:11" ht="31.5" x14ac:dyDescent="0.25">
      <c r="A457" s="109" t="s">
        <v>45</v>
      </c>
      <c r="B457" s="26" t="s">
        <v>51</v>
      </c>
      <c r="C457" s="26">
        <v>14</v>
      </c>
      <c r="D457" s="22" t="s">
        <v>9</v>
      </c>
      <c r="E457" s="208"/>
      <c r="F457" s="209"/>
      <c r="G457" s="210"/>
      <c r="H457" s="22"/>
      <c r="I457" s="365">
        <f>SUM(I458)</f>
        <v>6926576</v>
      </c>
      <c r="J457" s="365">
        <f t="shared" ref="J457:K461" si="62">SUM(J458)</f>
        <v>5887589</v>
      </c>
      <c r="K457" s="365">
        <f t="shared" si="62"/>
        <v>5541260</v>
      </c>
    </row>
    <row r="458" spans="1:11" ht="47.25" x14ac:dyDescent="0.25">
      <c r="A458" s="102" t="s">
        <v>104</v>
      </c>
      <c r="B458" s="30" t="s">
        <v>51</v>
      </c>
      <c r="C458" s="30">
        <v>14</v>
      </c>
      <c r="D458" s="28" t="s">
        <v>9</v>
      </c>
      <c r="E458" s="211" t="s">
        <v>185</v>
      </c>
      <c r="F458" s="212" t="s">
        <v>332</v>
      </c>
      <c r="G458" s="213" t="s">
        <v>333</v>
      </c>
      <c r="H458" s="28"/>
      <c r="I458" s="366">
        <f>SUM(I459)</f>
        <v>6926576</v>
      </c>
      <c r="J458" s="366">
        <f t="shared" si="62"/>
        <v>5887589</v>
      </c>
      <c r="K458" s="366">
        <f t="shared" si="62"/>
        <v>5541260</v>
      </c>
    </row>
    <row r="459" spans="1:11" ht="63" x14ac:dyDescent="0.25">
      <c r="A459" s="101" t="s">
        <v>146</v>
      </c>
      <c r="B459" s="323" t="s">
        <v>51</v>
      </c>
      <c r="C459" s="323">
        <v>14</v>
      </c>
      <c r="D459" s="2" t="s">
        <v>9</v>
      </c>
      <c r="E459" s="214" t="s">
        <v>189</v>
      </c>
      <c r="F459" s="215" t="s">
        <v>332</v>
      </c>
      <c r="G459" s="216" t="s">
        <v>333</v>
      </c>
      <c r="H459" s="2"/>
      <c r="I459" s="367">
        <f>SUM(I460)</f>
        <v>6926576</v>
      </c>
      <c r="J459" s="367">
        <f t="shared" si="62"/>
        <v>5887589</v>
      </c>
      <c r="K459" s="367">
        <f t="shared" si="62"/>
        <v>5541260</v>
      </c>
    </row>
    <row r="460" spans="1:11" ht="34.5" customHeight="1" x14ac:dyDescent="0.25">
      <c r="A460" s="101" t="s">
        <v>427</v>
      </c>
      <c r="B460" s="323" t="s">
        <v>51</v>
      </c>
      <c r="C460" s="323">
        <v>14</v>
      </c>
      <c r="D460" s="2" t="s">
        <v>9</v>
      </c>
      <c r="E460" s="214" t="s">
        <v>189</v>
      </c>
      <c r="F460" s="215" t="s">
        <v>11</v>
      </c>
      <c r="G460" s="216" t="s">
        <v>333</v>
      </c>
      <c r="H460" s="2"/>
      <c r="I460" s="367">
        <f>SUM(I461)</f>
        <v>6926576</v>
      </c>
      <c r="J460" s="367">
        <f t="shared" si="62"/>
        <v>5887589</v>
      </c>
      <c r="K460" s="367">
        <f t="shared" si="62"/>
        <v>5541260</v>
      </c>
    </row>
    <row r="461" spans="1:11" ht="47.25" x14ac:dyDescent="0.25">
      <c r="A461" s="101" t="s">
        <v>429</v>
      </c>
      <c r="B461" s="323" t="s">
        <v>51</v>
      </c>
      <c r="C461" s="323">
        <v>14</v>
      </c>
      <c r="D461" s="2" t="s">
        <v>9</v>
      </c>
      <c r="E461" s="214" t="s">
        <v>189</v>
      </c>
      <c r="F461" s="215" t="s">
        <v>11</v>
      </c>
      <c r="G461" s="216" t="s">
        <v>428</v>
      </c>
      <c r="H461" s="2"/>
      <c r="I461" s="367">
        <f>SUM(I462)</f>
        <v>6926576</v>
      </c>
      <c r="J461" s="367">
        <f t="shared" si="62"/>
        <v>5887589</v>
      </c>
      <c r="K461" s="367">
        <f t="shared" si="62"/>
        <v>5541260</v>
      </c>
    </row>
    <row r="462" spans="1:11" ht="15.75" x14ac:dyDescent="0.25">
      <c r="A462" s="101" t="s">
        <v>19</v>
      </c>
      <c r="B462" s="323" t="s">
        <v>51</v>
      </c>
      <c r="C462" s="323">
        <v>14</v>
      </c>
      <c r="D462" s="2" t="s">
        <v>9</v>
      </c>
      <c r="E462" s="214" t="s">
        <v>189</v>
      </c>
      <c r="F462" s="215" t="s">
        <v>11</v>
      </c>
      <c r="G462" s="216" t="s">
        <v>428</v>
      </c>
      <c r="H462" s="2" t="s">
        <v>58</v>
      </c>
      <c r="I462" s="369">
        <v>6926576</v>
      </c>
      <c r="J462" s="369">
        <v>5887589</v>
      </c>
      <c r="K462" s="369">
        <v>5541260</v>
      </c>
    </row>
    <row r="463" spans="1:11" ht="15.75" hidden="1" x14ac:dyDescent="0.25">
      <c r="A463" s="109" t="s">
        <v>151</v>
      </c>
      <c r="B463" s="26" t="s">
        <v>51</v>
      </c>
      <c r="C463" s="26">
        <v>14</v>
      </c>
      <c r="D463" s="22" t="s">
        <v>14</v>
      </c>
      <c r="E463" s="208"/>
      <c r="F463" s="209"/>
      <c r="G463" s="210"/>
      <c r="H463" s="23"/>
      <c r="I463" s="365">
        <f>SUM(I464)</f>
        <v>0</v>
      </c>
      <c r="J463" s="365">
        <f t="shared" ref="J463:K467" si="63">SUM(J464)</f>
        <v>0</v>
      </c>
      <c r="K463" s="365">
        <f t="shared" si="63"/>
        <v>0</v>
      </c>
    </row>
    <row r="464" spans="1:11" ht="47.25" hidden="1" x14ac:dyDescent="0.25">
      <c r="A464" s="102" t="s">
        <v>104</v>
      </c>
      <c r="B464" s="30" t="s">
        <v>51</v>
      </c>
      <c r="C464" s="30">
        <v>14</v>
      </c>
      <c r="D464" s="28" t="s">
        <v>14</v>
      </c>
      <c r="E464" s="211" t="s">
        <v>185</v>
      </c>
      <c r="F464" s="212" t="s">
        <v>332</v>
      </c>
      <c r="G464" s="213" t="s">
        <v>333</v>
      </c>
      <c r="H464" s="28"/>
      <c r="I464" s="366">
        <f>SUM(I465)</f>
        <v>0</v>
      </c>
      <c r="J464" s="366">
        <f t="shared" si="63"/>
        <v>0</v>
      </c>
      <c r="K464" s="366">
        <f t="shared" si="63"/>
        <v>0</v>
      </c>
    </row>
    <row r="465" spans="1:13" ht="63" hidden="1" x14ac:dyDescent="0.25">
      <c r="A465" s="101" t="s">
        <v>146</v>
      </c>
      <c r="B465" s="323" t="s">
        <v>51</v>
      </c>
      <c r="C465" s="323">
        <v>14</v>
      </c>
      <c r="D465" s="2" t="s">
        <v>14</v>
      </c>
      <c r="E465" s="214" t="s">
        <v>189</v>
      </c>
      <c r="F465" s="215" t="s">
        <v>332</v>
      </c>
      <c r="G465" s="216" t="s">
        <v>333</v>
      </c>
      <c r="H465" s="72"/>
      <c r="I465" s="367">
        <f>SUM(I466)</f>
        <v>0</v>
      </c>
      <c r="J465" s="367">
        <f t="shared" si="63"/>
        <v>0</v>
      </c>
      <c r="K465" s="367">
        <f t="shared" si="63"/>
        <v>0</v>
      </c>
    </row>
    <row r="466" spans="1:13" ht="34.5" hidden="1" customHeight="1" x14ac:dyDescent="0.25">
      <c r="A466" s="327" t="s">
        <v>454</v>
      </c>
      <c r="B466" s="275" t="s">
        <v>51</v>
      </c>
      <c r="C466" s="323">
        <v>14</v>
      </c>
      <c r="D466" s="2" t="s">
        <v>14</v>
      </c>
      <c r="E466" s="253" t="s">
        <v>189</v>
      </c>
      <c r="F466" s="254" t="s">
        <v>18</v>
      </c>
      <c r="G466" s="255" t="s">
        <v>333</v>
      </c>
      <c r="H466" s="328"/>
      <c r="I466" s="367">
        <f>SUM(I467)</f>
        <v>0</v>
      </c>
      <c r="J466" s="367">
        <f t="shared" si="63"/>
        <v>0</v>
      </c>
      <c r="K466" s="367">
        <f t="shared" si="63"/>
        <v>0</v>
      </c>
    </row>
    <row r="467" spans="1:13" ht="31.5" hidden="1" x14ac:dyDescent="0.25">
      <c r="A467" s="104" t="s">
        <v>632</v>
      </c>
      <c r="B467" s="275" t="s">
        <v>51</v>
      </c>
      <c r="C467" s="323">
        <v>14</v>
      </c>
      <c r="D467" s="2" t="s">
        <v>14</v>
      </c>
      <c r="E467" s="253" t="s">
        <v>189</v>
      </c>
      <c r="F467" s="254" t="s">
        <v>18</v>
      </c>
      <c r="G467" s="255" t="s">
        <v>455</v>
      </c>
      <c r="H467" s="328"/>
      <c r="I467" s="367">
        <f>SUM(I468)</f>
        <v>0</v>
      </c>
      <c r="J467" s="367">
        <f t="shared" si="63"/>
        <v>0</v>
      </c>
      <c r="K467" s="367">
        <f t="shared" si="63"/>
        <v>0</v>
      </c>
    </row>
    <row r="468" spans="1:13" ht="15.75" hidden="1" x14ac:dyDescent="0.25">
      <c r="A468" s="111" t="s">
        <v>19</v>
      </c>
      <c r="B468" s="50" t="s">
        <v>51</v>
      </c>
      <c r="C468" s="323">
        <v>14</v>
      </c>
      <c r="D468" s="2" t="s">
        <v>14</v>
      </c>
      <c r="E468" s="253" t="s">
        <v>189</v>
      </c>
      <c r="F468" s="254" t="s">
        <v>18</v>
      </c>
      <c r="G468" s="255" t="s">
        <v>455</v>
      </c>
      <c r="H468" s="36" t="s">
        <v>58</v>
      </c>
      <c r="I468" s="354"/>
      <c r="J468" s="354"/>
      <c r="K468" s="354"/>
    </row>
    <row r="469" spans="1:13" ht="30" customHeight="1" x14ac:dyDescent="0.25">
      <c r="A469" s="390" t="s">
        <v>49</v>
      </c>
      <c r="B469" s="391" t="s">
        <v>773</v>
      </c>
      <c r="C469" s="386"/>
      <c r="D469" s="392"/>
      <c r="E469" s="393"/>
      <c r="F469" s="394"/>
      <c r="G469" s="388"/>
      <c r="H469" s="389"/>
      <c r="I469" s="381">
        <f>SUM(I485+I677+I478+I470)</f>
        <v>341909694</v>
      </c>
      <c r="J469" s="381">
        <f>SUM(J485+J677+J478)</f>
        <v>398040282</v>
      </c>
      <c r="K469" s="381">
        <f>SUM(K485+K677+K478)</f>
        <v>332500194</v>
      </c>
      <c r="L469" s="409"/>
      <c r="M469" s="409"/>
    </row>
    <row r="470" spans="1:13" s="641" customFormat="1" ht="31.5" x14ac:dyDescent="0.25">
      <c r="A470" s="270" t="s">
        <v>63</v>
      </c>
      <c r="B470" s="19" t="s">
        <v>773</v>
      </c>
      <c r="C470" s="15" t="s">
        <v>14</v>
      </c>
      <c r="D470" s="19"/>
      <c r="E470" s="276"/>
      <c r="F470" s="277"/>
      <c r="G470" s="278"/>
      <c r="H470" s="15"/>
      <c r="I470" s="364">
        <f>SUM(I471)</f>
        <v>5742770</v>
      </c>
      <c r="J470" s="364">
        <f t="shared" ref="J470:K474" si="64">SUM(J471)</f>
        <v>0</v>
      </c>
      <c r="K470" s="364">
        <f t="shared" si="64"/>
        <v>0</v>
      </c>
    </row>
    <row r="471" spans="1:13" s="641" customFormat="1" ht="34.5" customHeight="1" x14ac:dyDescent="0.25">
      <c r="A471" s="97" t="s">
        <v>585</v>
      </c>
      <c r="B471" s="26" t="s">
        <v>773</v>
      </c>
      <c r="C471" s="22" t="s">
        <v>14</v>
      </c>
      <c r="D471" s="56" t="s">
        <v>52</v>
      </c>
      <c r="E471" s="285"/>
      <c r="F471" s="286"/>
      <c r="G471" s="287"/>
      <c r="H471" s="22"/>
      <c r="I471" s="365">
        <f>SUM(I472)</f>
        <v>5742770</v>
      </c>
      <c r="J471" s="365">
        <f t="shared" si="64"/>
        <v>0</v>
      </c>
      <c r="K471" s="365">
        <f t="shared" si="64"/>
        <v>0</v>
      </c>
    </row>
    <row r="472" spans="1:13" s="641" customFormat="1" ht="78.75" x14ac:dyDescent="0.25">
      <c r="A472" s="75" t="s">
        <v>699</v>
      </c>
      <c r="B472" s="30" t="s">
        <v>773</v>
      </c>
      <c r="C472" s="28" t="s">
        <v>14</v>
      </c>
      <c r="D472" s="42" t="s">
        <v>52</v>
      </c>
      <c r="E472" s="223" t="s">
        <v>176</v>
      </c>
      <c r="F472" s="224" t="s">
        <v>332</v>
      </c>
      <c r="G472" s="225" t="s">
        <v>333</v>
      </c>
      <c r="H472" s="28"/>
      <c r="I472" s="366">
        <f>SUM(I473)</f>
        <v>5742770</v>
      </c>
      <c r="J472" s="366">
        <f t="shared" si="64"/>
        <v>0</v>
      </c>
      <c r="K472" s="366">
        <f t="shared" si="64"/>
        <v>0</v>
      </c>
    </row>
    <row r="473" spans="1:13" s="641" customFormat="1" ht="129" customHeight="1" x14ac:dyDescent="0.25">
      <c r="A473" s="76" t="s">
        <v>700</v>
      </c>
      <c r="B473" s="53" t="s">
        <v>773</v>
      </c>
      <c r="C473" s="2" t="s">
        <v>14</v>
      </c>
      <c r="D473" s="8" t="s">
        <v>52</v>
      </c>
      <c r="E473" s="247" t="s">
        <v>177</v>
      </c>
      <c r="F473" s="248" t="s">
        <v>332</v>
      </c>
      <c r="G473" s="249" t="s">
        <v>333</v>
      </c>
      <c r="H473" s="2"/>
      <c r="I473" s="367">
        <f>SUM(I474)</f>
        <v>5742770</v>
      </c>
      <c r="J473" s="367">
        <f t="shared" si="64"/>
        <v>0</v>
      </c>
      <c r="K473" s="367">
        <f t="shared" si="64"/>
        <v>0</v>
      </c>
    </row>
    <row r="474" spans="1:13" s="641" customFormat="1" ht="47.25" x14ac:dyDescent="0.25">
      <c r="A474" s="76" t="s">
        <v>365</v>
      </c>
      <c r="B474" s="53" t="s">
        <v>773</v>
      </c>
      <c r="C474" s="2" t="s">
        <v>14</v>
      </c>
      <c r="D474" s="8" t="s">
        <v>52</v>
      </c>
      <c r="E474" s="247" t="s">
        <v>177</v>
      </c>
      <c r="F474" s="248" t="s">
        <v>9</v>
      </c>
      <c r="G474" s="249" t="s">
        <v>333</v>
      </c>
      <c r="H474" s="2"/>
      <c r="I474" s="367">
        <f>SUM(I475)</f>
        <v>5742770</v>
      </c>
      <c r="J474" s="367">
        <f t="shared" si="64"/>
        <v>0</v>
      </c>
      <c r="K474" s="367">
        <f t="shared" si="64"/>
        <v>0</v>
      </c>
    </row>
    <row r="475" spans="1:13" s="641" customFormat="1" ht="78.75" x14ac:dyDescent="0.25">
      <c r="A475" s="609" t="s">
        <v>844</v>
      </c>
      <c r="B475" s="53" t="s">
        <v>773</v>
      </c>
      <c r="C475" s="2" t="s">
        <v>14</v>
      </c>
      <c r="D475" s="8" t="s">
        <v>52</v>
      </c>
      <c r="E475" s="247" t="s">
        <v>177</v>
      </c>
      <c r="F475" s="248" t="s">
        <v>9</v>
      </c>
      <c r="G475" s="249" t="s">
        <v>845</v>
      </c>
      <c r="H475" s="2"/>
      <c r="I475" s="367">
        <f>SUM(I476:I477)</f>
        <v>5742770</v>
      </c>
      <c r="J475" s="367">
        <f t="shared" ref="J475:K475" si="65">SUM(J476:J477)</f>
        <v>0</v>
      </c>
      <c r="K475" s="367">
        <f t="shared" si="65"/>
        <v>0</v>
      </c>
    </row>
    <row r="476" spans="1:13" s="641" customFormat="1" ht="31.5" x14ac:dyDescent="0.25">
      <c r="A476" s="498" t="s">
        <v>463</v>
      </c>
      <c r="B476" s="53" t="s">
        <v>773</v>
      </c>
      <c r="C476" s="2" t="s">
        <v>14</v>
      </c>
      <c r="D476" s="8" t="s">
        <v>52</v>
      </c>
      <c r="E476" s="247" t="s">
        <v>177</v>
      </c>
      <c r="F476" s="248" t="s">
        <v>9</v>
      </c>
      <c r="G476" s="249" t="s">
        <v>845</v>
      </c>
      <c r="H476" s="2" t="s">
        <v>15</v>
      </c>
      <c r="I476" s="369">
        <v>3378100</v>
      </c>
      <c r="J476" s="369"/>
      <c r="K476" s="369"/>
    </row>
    <row r="477" spans="1:13" s="641" customFormat="1" ht="31.5" x14ac:dyDescent="0.25">
      <c r="A477" s="76" t="s">
        <v>655</v>
      </c>
      <c r="B477" s="53" t="s">
        <v>773</v>
      </c>
      <c r="C477" s="2" t="s">
        <v>14</v>
      </c>
      <c r="D477" s="8" t="s">
        <v>52</v>
      </c>
      <c r="E477" s="247" t="s">
        <v>177</v>
      </c>
      <c r="F477" s="248" t="s">
        <v>9</v>
      </c>
      <c r="G477" s="249" t="s">
        <v>845</v>
      </c>
      <c r="H477" s="2" t="s">
        <v>656</v>
      </c>
      <c r="I477" s="369">
        <v>2364670</v>
      </c>
      <c r="J477" s="369"/>
      <c r="K477" s="369"/>
    </row>
    <row r="478" spans="1:13" ht="16.5" customHeight="1" x14ac:dyDescent="0.25">
      <c r="A478" s="270" t="s">
        <v>23</v>
      </c>
      <c r="B478" s="19" t="s">
        <v>773</v>
      </c>
      <c r="C478" s="15" t="s">
        <v>18</v>
      </c>
      <c r="D478" s="19"/>
      <c r="E478" s="276"/>
      <c r="F478" s="277"/>
      <c r="G478" s="278"/>
      <c r="H478" s="15"/>
      <c r="I478" s="364">
        <f t="shared" ref="I478:K483" si="66">SUM(I479)</f>
        <v>24000</v>
      </c>
      <c r="J478" s="364">
        <f t="shared" si="66"/>
        <v>50400</v>
      </c>
      <c r="K478" s="364">
        <f t="shared" si="66"/>
        <v>80000</v>
      </c>
    </row>
    <row r="479" spans="1:13" ht="17.25" customHeight="1" x14ac:dyDescent="0.25">
      <c r="A479" s="97" t="s">
        <v>24</v>
      </c>
      <c r="B479" s="26" t="s">
        <v>773</v>
      </c>
      <c r="C479" s="22" t="s">
        <v>18</v>
      </c>
      <c r="D479" s="26">
        <v>12</v>
      </c>
      <c r="E479" s="98"/>
      <c r="F479" s="279"/>
      <c r="G479" s="280"/>
      <c r="H479" s="22"/>
      <c r="I479" s="365">
        <f t="shared" si="66"/>
        <v>24000</v>
      </c>
      <c r="J479" s="365">
        <f t="shared" si="66"/>
        <v>50400</v>
      </c>
      <c r="K479" s="365">
        <f t="shared" si="66"/>
        <v>80000</v>
      </c>
    </row>
    <row r="480" spans="1:13" ht="47.25" x14ac:dyDescent="0.25">
      <c r="A480" s="27" t="s">
        <v>117</v>
      </c>
      <c r="B480" s="30" t="s">
        <v>773</v>
      </c>
      <c r="C480" s="28" t="s">
        <v>18</v>
      </c>
      <c r="D480" s="30">
        <v>12</v>
      </c>
      <c r="E480" s="217" t="s">
        <v>373</v>
      </c>
      <c r="F480" s="218" t="s">
        <v>332</v>
      </c>
      <c r="G480" s="219" t="s">
        <v>333</v>
      </c>
      <c r="H480" s="28"/>
      <c r="I480" s="366">
        <f t="shared" si="66"/>
        <v>24000</v>
      </c>
      <c r="J480" s="366">
        <f t="shared" si="66"/>
        <v>50400</v>
      </c>
      <c r="K480" s="366">
        <f t="shared" si="66"/>
        <v>80000</v>
      </c>
    </row>
    <row r="481" spans="1:14" ht="63" x14ac:dyDescent="0.25">
      <c r="A481" s="7" t="s">
        <v>118</v>
      </c>
      <c r="B481" s="281" t="s">
        <v>773</v>
      </c>
      <c r="C481" s="5" t="s">
        <v>18</v>
      </c>
      <c r="D481" s="334">
        <v>12</v>
      </c>
      <c r="E481" s="232" t="s">
        <v>180</v>
      </c>
      <c r="F481" s="233" t="s">
        <v>332</v>
      </c>
      <c r="G481" s="234" t="s">
        <v>333</v>
      </c>
      <c r="H481" s="2"/>
      <c r="I481" s="367">
        <f t="shared" si="66"/>
        <v>24000</v>
      </c>
      <c r="J481" s="367">
        <f t="shared" si="66"/>
        <v>50400</v>
      </c>
      <c r="K481" s="367">
        <f t="shared" si="66"/>
        <v>80000</v>
      </c>
    </row>
    <row r="482" spans="1:14" ht="35.25" customHeight="1" x14ac:dyDescent="0.25">
      <c r="A482" s="501" t="s">
        <v>374</v>
      </c>
      <c r="B482" s="6" t="s">
        <v>773</v>
      </c>
      <c r="C482" s="5" t="s">
        <v>18</v>
      </c>
      <c r="D482" s="334">
        <v>12</v>
      </c>
      <c r="E482" s="232" t="s">
        <v>180</v>
      </c>
      <c r="F482" s="233" t="s">
        <v>9</v>
      </c>
      <c r="G482" s="234" t="s">
        <v>333</v>
      </c>
      <c r="H482" s="262"/>
      <c r="I482" s="367">
        <f t="shared" si="66"/>
        <v>24000</v>
      </c>
      <c r="J482" s="367">
        <f t="shared" si="66"/>
        <v>50400</v>
      </c>
      <c r="K482" s="367">
        <f t="shared" si="66"/>
        <v>80000</v>
      </c>
    </row>
    <row r="483" spans="1:14" ht="15.75" customHeight="1" x14ac:dyDescent="0.25">
      <c r="A483" s="61" t="s">
        <v>81</v>
      </c>
      <c r="B483" s="323" t="s">
        <v>773</v>
      </c>
      <c r="C483" s="5" t="s">
        <v>18</v>
      </c>
      <c r="D483" s="334">
        <v>12</v>
      </c>
      <c r="E483" s="232" t="s">
        <v>180</v>
      </c>
      <c r="F483" s="233" t="s">
        <v>9</v>
      </c>
      <c r="G483" s="234" t="s">
        <v>375</v>
      </c>
      <c r="H483" s="59"/>
      <c r="I483" s="367">
        <f t="shared" si="66"/>
        <v>24000</v>
      </c>
      <c r="J483" s="367">
        <f t="shared" si="66"/>
        <v>50400</v>
      </c>
      <c r="K483" s="367">
        <f t="shared" si="66"/>
        <v>80000</v>
      </c>
    </row>
    <row r="484" spans="1:14" ht="30" customHeight="1" x14ac:dyDescent="0.25">
      <c r="A484" s="498" t="s">
        <v>463</v>
      </c>
      <c r="B484" s="6" t="s">
        <v>773</v>
      </c>
      <c r="C484" s="5" t="s">
        <v>18</v>
      </c>
      <c r="D484" s="334">
        <v>12</v>
      </c>
      <c r="E484" s="232" t="s">
        <v>180</v>
      </c>
      <c r="F484" s="233" t="s">
        <v>9</v>
      </c>
      <c r="G484" s="234" t="s">
        <v>375</v>
      </c>
      <c r="H484" s="59" t="s">
        <v>15</v>
      </c>
      <c r="I484" s="369">
        <v>24000</v>
      </c>
      <c r="J484" s="369">
        <v>50400</v>
      </c>
      <c r="K484" s="369">
        <v>80000</v>
      </c>
      <c r="L484" s="619"/>
      <c r="M484" s="620"/>
    </row>
    <row r="485" spans="1:14" ht="15.75" x14ac:dyDescent="0.25">
      <c r="A485" s="270" t="s">
        <v>25</v>
      </c>
      <c r="B485" s="19" t="s">
        <v>773</v>
      </c>
      <c r="C485" s="15" t="s">
        <v>27</v>
      </c>
      <c r="D485" s="19"/>
      <c r="E485" s="276"/>
      <c r="F485" s="277"/>
      <c r="G485" s="278"/>
      <c r="H485" s="15"/>
      <c r="I485" s="364">
        <f>SUM(I486+I511+I604+I637)</f>
        <v>334197027</v>
      </c>
      <c r="J485" s="364">
        <f>SUM(J486+J511+J604+J637)</f>
        <v>396390184</v>
      </c>
      <c r="K485" s="364">
        <f>SUM(K486+K511+K604+K637)</f>
        <v>330820496</v>
      </c>
      <c r="L485" s="409"/>
      <c r="M485" s="409"/>
      <c r="N485" s="409"/>
    </row>
    <row r="486" spans="1:14" ht="15.75" x14ac:dyDescent="0.25">
      <c r="A486" s="97" t="s">
        <v>26</v>
      </c>
      <c r="B486" s="26" t="s">
        <v>773</v>
      </c>
      <c r="C486" s="22" t="s">
        <v>27</v>
      </c>
      <c r="D486" s="22" t="s">
        <v>9</v>
      </c>
      <c r="E486" s="259"/>
      <c r="F486" s="260"/>
      <c r="G486" s="261"/>
      <c r="H486" s="22"/>
      <c r="I486" s="365">
        <f>SUM(I487,I506)</f>
        <v>42420789</v>
      </c>
      <c r="J486" s="365">
        <f>SUM(J487,J506)</f>
        <v>41471751</v>
      </c>
      <c r="K486" s="365">
        <f>SUM(K487,K506)</f>
        <v>41471751</v>
      </c>
      <c r="L486" s="409"/>
    </row>
    <row r="487" spans="1:14" ht="31.5" x14ac:dyDescent="0.25">
      <c r="A487" s="27" t="s">
        <v>121</v>
      </c>
      <c r="B487" s="33" t="s">
        <v>773</v>
      </c>
      <c r="C487" s="29" t="s">
        <v>27</v>
      </c>
      <c r="D487" s="29" t="s">
        <v>9</v>
      </c>
      <c r="E487" s="211" t="s">
        <v>386</v>
      </c>
      <c r="F487" s="212" t="s">
        <v>332</v>
      </c>
      <c r="G487" s="213" t="s">
        <v>333</v>
      </c>
      <c r="H487" s="31"/>
      <c r="I487" s="366">
        <f t="shared" ref="I487:K488" si="67">SUM(I488)</f>
        <v>42343089</v>
      </c>
      <c r="J487" s="366">
        <f t="shared" si="67"/>
        <v>41378551</v>
      </c>
      <c r="K487" s="366">
        <f t="shared" si="67"/>
        <v>41378551</v>
      </c>
    </row>
    <row r="488" spans="1:14" ht="47.25" x14ac:dyDescent="0.25">
      <c r="A488" s="3" t="s">
        <v>122</v>
      </c>
      <c r="B488" s="334" t="s">
        <v>773</v>
      </c>
      <c r="C488" s="5" t="s">
        <v>27</v>
      </c>
      <c r="D488" s="5" t="s">
        <v>9</v>
      </c>
      <c r="E488" s="214" t="s">
        <v>192</v>
      </c>
      <c r="F488" s="215" t="s">
        <v>332</v>
      </c>
      <c r="G488" s="216" t="s">
        <v>333</v>
      </c>
      <c r="H488" s="59"/>
      <c r="I488" s="367">
        <f t="shared" si="67"/>
        <v>42343089</v>
      </c>
      <c r="J488" s="367">
        <f t="shared" si="67"/>
        <v>41378551</v>
      </c>
      <c r="K488" s="367">
        <f t="shared" si="67"/>
        <v>41378551</v>
      </c>
    </row>
    <row r="489" spans="1:14" ht="15.75" x14ac:dyDescent="0.25">
      <c r="A489" s="3" t="s">
        <v>387</v>
      </c>
      <c r="B489" s="334" t="s">
        <v>773</v>
      </c>
      <c r="C489" s="5" t="s">
        <v>27</v>
      </c>
      <c r="D489" s="5" t="s">
        <v>9</v>
      </c>
      <c r="E489" s="214" t="s">
        <v>192</v>
      </c>
      <c r="F489" s="215" t="s">
        <v>9</v>
      </c>
      <c r="G489" s="216" t="s">
        <v>333</v>
      </c>
      <c r="H489" s="59"/>
      <c r="I489" s="367">
        <f>SUM(I495+I498+I500+I490+I493+I504)</f>
        <v>42343089</v>
      </c>
      <c r="J489" s="367">
        <f>SUM(J495+J498+J500+J490+J493+J504)</f>
        <v>41378551</v>
      </c>
      <c r="K489" s="367">
        <f>SUM(K495+K498+K500+K490+K493+K504)</f>
        <v>41378551</v>
      </c>
    </row>
    <row r="490" spans="1:14" s="554" customFormat="1" ht="63" x14ac:dyDescent="0.25">
      <c r="A490" s="3" t="s">
        <v>678</v>
      </c>
      <c r="B490" s="556" t="s">
        <v>773</v>
      </c>
      <c r="C490" s="5" t="s">
        <v>27</v>
      </c>
      <c r="D490" s="5" t="s">
        <v>9</v>
      </c>
      <c r="E490" s="214" t="s">
        <v>192</v>
      </c>
      <c r="F490" s="215" t="s">
        <v>9</v>
      </c>
      <c r="G490" s="216" t="s">
        <v>673</v>
      </c>
      <c r="H490" s="59"/>
      <c r="I490" s="367">
        <f>SUM(I491:I492)</f>
        <v>1758188</v>
      </c>
      <c r="J490" s="367">
        <f>SUM(J491:J492)</f>
        <v>1080544</v>
      </c>
      <c r="K490" s="367">
        <f>SUM(K491:K492)</f>
        <v>1080544</v>
      </c>
    </row>
    <row r="491" spans="1:14" s="554" customFormat="1" ht="63" x14ac:dyDescent="0.25">
      <c r="A491" s="101" t="s">
        <v>67</v>
      </c>
      <c r="B491" s="556" t="s">
        <v>773</v>
      </c>
      <c r="C491" s="5" t="s">
        <v>27</v>
      </c>
      <c r="D491" s="5" t="s">
        <v>9</v>
      </c>
      <c r="E491" s="214" t="s">
        <v>192</v>
      </c>
      <c r="F491" s="215" t="s">
        <v>9</v>
      </c>
      <c r="G491" s="216" t="s">
        <v>673</v>
      </c>
      <c r="H491" s="59" t="s">
        <v>12</v>
      </c>
      <c r="I491" s="369">
        <v>913822</v>
      </c>
      <c r="J491" s="369">
        <v>575000</v>
      </c>
      <c r="K491" s="369">
        <v>575000</v>
      </c>
    </row>
    <row r="492" spans="1:14" s="554" customFormat="1" ht="15.75" x14ac:dyDescent="0.25">
      <c r="A492" s="61" t="s">
        <v>38</v>
      </c>
      <c r="B492" s="556" t="s">
        <v>773</v>
      </c>
      <c r="C492" s="5" t="s">
        <v>27</v>
      </c>
      <c r="D492" s="5" t="s">
        <v>9</v>
      </c>
      <c r="E492" s="214" t="s">
        <v>192</v>
      </c>
      <c r="F492" s="215" t="s">
        <v>9</v>
      </c>
      <c r="G492" s="216" t="s">
        <v>673</v>
      </c>
      <c r="H492" s="59" t="s">
        <v>37</v>
      </c>
      <c r="I492" s="369">
        <v>844366</v>
      </c>
      <c r="J492" s="369">
        <v>505544</v>
      </c>
      <c r="K492" s="369">
        <v>505544</v>
      </c>
    </row>
    <row r="493" spans="1:14" s="554" customFormat="1" ht="94.5" hidden="1" x14ac:dyDescent="0.25">
      <c r="A493" s="3" t="s">
        <v>679</v>
      </c>
      <c r="B493" s="556" t="s">
        <v>773</v>
      </c>
      <c r="C493" s="5" t="s">
        <v>27</v>
      </c>
      <c r="D493" s="5" t="s">
        <v>9</v>
      </c>
      <c r="E493" s="214" t="s">
        <v>192</v>
      </c>
      <c r="F493" s="215" t="s">
        <v>9</v>
      </c>
      <c r="G493" s="216" t="s">
        <v>674</v>
      </c>
      <c r="H493" s="59"/>
      <c r="I493" s="367">
        <f>SUM(I494)</f>
        <v>0</v>
      </c>
      <c r="J493" s="367">
        <f>SUM(J494)</f>
        <v>0</v>
      </c>
      <c r="K493" s="367">
        <f>SUM(K494)</f>
        <v>0</v>
      </c>
    </row>
    <row r="494" spans="1:14" s="554" customFormat="1" ht="31.5" hidden="1" x14ac:dyDescent="0.25">
      <c r="A494" s="499" t="s">
        <v>463</v>
      </c>
      <c r="B494" s="556" t="s">
        <v>773</v>
      </c>
      <c r="C494" s="5" t="s">
        <v>27</v>
      </c>
      <c r="D494" s="5" t="s">
        <v>9</v>
      </c>
      <c r="E494" s="214" t="s">
        <v>192</v>
      </c>
      <c r="F494" s="215" t="s">
        <v>9</v>
      </c>
      <c r="G494" s="216" t="s">
        <v>674</v>
      </c>
      <c r="H494" s="59" t="s">
        <v>15</v>
      </c>
      <c r="I494" s="369"/>
      <c r="J494" s="369"/>
      <c r="K494" s="369"/>
    </row>
    <row r="495" spans="1:14" ht="94.5" x14ac:dyDescent="0.25">
      <c r="A495" s="3" t="s">
        <v>388</v>
      </c>
      <c r="B495" s="334" t="s">
        <v>773</v>
      </c>
      <c r="C495" s="5" t="s">
        <v>27</v>
      </c>
      <c r="D495" s="5" t="s">
        <v>9</v>
      </c>
      <c r="E495" s="214" t="s">
        <v>192</v>
      </c>
      <c r="F495" s="215" t="s">
        <v>9</v>
      </c>
      <c r="G495" s="216" t="s">
        <v>389</v>
      </c>
      <c r="H495" s="2"/>
      <c r="I495" s="367">
        <f>SUM(I496:I497)</f>
        <v>24568295</v>
      </c>
      <c r="J495" s="367">
        <f>SUM(J496:J497)</f>
        <v>25150003</v>
      </c>
      <c r="K495" s="367">
        <f>SUM(K496:K497)</f>
        <v>25150003</v>
      </c>
    </row>
    <row r="496" spans="1:14" ht="63" x14ac:dyDescent="0.25">
      <c r="A496" s="101" t="s">
        <v>67</v>
      </c>
      <c r="B496" s="323" t="s">
        <v>773</v>
      </c>
      <c r="C496" s="5" t="s">
        <v>27</v>
      </c>
      <c r="D496" s="5" t="s">
        <v>9</v>
      </c>
      <c r="E496" s="214" t="s">
        <v>192</v>
      </c>
      <c r="F496" s="215" t="s">
        <v>9</v>
      </c>
      <c r="G496" s="216" t="s">
        <v>389</v>
      </c>
      <c r="H496" s="262" t="s">
        <v>12</v>
      </c>
      <c r="I496" s="369">
        <v>24346851</v>
      </c>
      <c r="J496" s="369">
        <v>24928559</v>
      </c>
      <c r="K496" s="369">
        <v>24928559</v>
      </c>
    </row>
    <row r="497" spans="1:12" ht="31.5" x14ac:dyDescent="0.25">
      <c r="A497" s="498" t="s">
        <v>463</v>
      </c>
      <c r="B497" s="6" t="s">
        <v>773</v>
      </c>
      <c r="C497" s="5" t="s">
        <v>27</v>
      </c>
      <c r="D497" s="5" t="s">
        <v>9</v>
      </c>
      <c r="E497" s="214" t="s">
        <v>192</v>
      </c>
      <c r="F497" s="215" t="s">
        <v>9</v>
      </c>
      <c r="G497" s="216" t="s">
        <v>389</v>
      </c>
      <c r="H497" s="262" t="s">
        <v>15</v>
      </c>
      <c r="I497" s="369">
        <v>221444</v>
      </c>
      <c r="J497" s="369">
        <v>221444</v>
      </c>
      <c r="K497" s="369">
        <v>221444</v>
      </c>
    </row>
    <row r="498" spans="1:12" ht="31.5" hidden="1" x14ac:dyDescent="0.25">
      <c r="A498" s="505" t="s">
        <v>460</v>
      </c>
      <c r="B498" s="6" t="s">
        <v>773</v>
      </c>
      <c r="C498" s="5" t="s">
        <v>27</v>
      </c>
      <c r="D498" s="5" t="s">
        <v>9</v>
      </c>
      <c r="E498" s="214" t="s">
        <v>192</v>
      </c>
      <c r="F498" s="215" t="s">
        <v>9</v>
      </c>
      <c r="G498" s="216" t="s">
        <v>459</v>
      </c>
      <c r="H498" s="262"/>
      <c r="I498" s="367">
        <f>SUM(I499)</f>
        <v>0</v>
      </c>
      <c r="J498" s="367">
        <f>SUM(J499)</f>
        <v>0</v>
      </c>
      <c r="K498" s="367">
        <f>SUM(K499)</f>
        <v>0</v>
      </c>
    </row>
    <row r="499" spans="1:12" ht="31.5" hidden="1" x14ac:dyDescent="0.25">
      <c r="A499" s="498" t="s">
        <v>463</v>
      </c>
      <c r="B499" s="6" t="s">
        <v>773</v>
      </c>
      <c r="C499" s="5" t="s">
        <v>27</v>
      </c>
      <c r="D499" s="5" t="s">
        <v>9</v>
      </c>
      <c r="E499" s="214" t="s">
        <v>192</v>
      </c>
      <c r="F499" s="215" t="s">
        <v>9</v>
      </c>
      <c r="G499" s="216" t="s">
        <v>459</v>
      </c>
      <c r="H499" s="262" t="s">
        <v>15</v>
      </c>
      <c r="I499" s="369"/>
      <c r="J499" s="369"/>
      <c r="K499" s="369"/>
    </row>
    <row r="500" spans="1:12" ht="31.5" x14ac:dyDescent="0.25">
      <c r="A500" s="3" t="s">
        <v>75</v>
      </c>
      <c r="B500" s="334" t="s">
        <v>773</v>
      </c>
      <c r="C500" s="5" t="s">
        <v>27</v>
      </c>
      <c r="D500" s="5" t="s">
        <v>9</v>
      </c>
      <c r="E500" s="214" t="s">
        <v>192</v>
      </c>
      <c r="F500" s="215" t="s">
        <v>9</v>
      </c>
      <c r="G500" s="216" t="s">
        <v>364</v>
      </c>
      <c r="H500" s="59"/>
      <c r="I500" s="367">
        <f>SUM(I501:I503)</f>
        <v>16016606</v>
      </c>
      <c r="J500" s="367">
        <f>SUM(J501:J503)</f>
        <v>15148004</v>
      </c>
      <c r="K500" s="367">
        <f>SUM(K501:K503)</f>
        <v>15148004</v>
      </c>
    </row>
    <row r="501" spans="1:12" ht="63" x14ac:dyDescent="0.25">
      <c r="A501" s="101" t="s">
        <v>67</v>
      </c>
      <c r="B501" s="323" t="s">
        <v>773</v>
      </c>
      <c r="C501" s="5" t="s">
        <v>27</v>
      </c>
      <c r="D501" s="5" t="s">
        <v>9</v>
      </c>
      <c r="E501" s="214" t="s">
        <v>192</v>
      </c>
      <c r="F501" s="215" t="s">
        <v>9</v>
      </c>
      <c r="G501" s="216" t="s">
        <v>364</v>
      </c>
      <c r="H501" s="59" t="s">
        <v>12</v>
      </c>
      <c r="I501" s="369">
        <v>8258292</v>
      </c>
      <c r="J501" s="369">
        <v>7543258</v>
      </c>
      <c r="K501" s="369">
        <v>7543258</v>
      </c>
    </row>
    <row r="502" spans="1:12" ht="31.5" x14ac:dyDescent="0.25">
      <c r="A502" s="498" t="s">
        <v>463</v>
      </c>
      <c r="B502" s="6" t="s">
        <v>773</v>
      </c>
      <c r="C502" s="5" t="s">
        <v>27</v>
      </c>
      <c r="D502" s="5" t="s">
        <v>9</v>
      </c>
      <c r="E502" s="214" t="s">
        <v>192</v>
      </c>
      <c r="F502" s="215" t="s">
        <v>9</v>
      </c>
      <c r="G502" s="216" t="s">
        <v>364</v>
      </c>
      <c r="H502" s="59" t="s">
        <v>15</v>
      </c>
      <c r="I502" s="369">
        <v>7292680</v>
      </c>
      <c r="J502" s="369">
        <v>7139112</v>
      </c>
      <c r="K502" s="369">
        <v>7139112</v>
      </c>
    </row>
    <row r="503" spans="1:12" ht="15.75" x14ac:dyDescent="0.25">
      <c r="A503" s="3" t="s">
        <v>17</v>
      </c>
      <c r="B503" s="334" t="s">
        <v>773</v>
      </c>
      <c r="C503" s="5" t="s">
        <v>27</v>
      </c>
      <c r="D503" s="5" t="s">
        <v>9</v>
      </c>
      <c r="E503" s="214" t="s">
        <v>192</v>
      </c>
      <c r="F503" s="215" t="s">
        <v>9</v>
      </c>
      <c r="G503" s="216" t="s">
        <v>364</v>
      </c>
      <c r="H503" s="59" t="s">
        <v>16</v>
      </c>
      <c r="I503" s="369">
        <v>465634</v>
      </c>
      <c r="J503" s="369">
        <v>465634</v>
      </c>
      <c r="K503" s="369">
        <v>465634</v>
      </c>
    </row>
    <row r="504" spans="1:12" s="554" customFormat="1" ht="31.5" hidden="1" x14ac:dyDescent="0.25">
      <c r="A504" s="3" t="s">
        <v>458</v>
      </c>
      <c r="B504" s="556" t="s">
        <v>773</v>
      </c>
      <c r="C504" s="5" t="s">
        <v>27</v>
      </c>
      <c r="D504" s="5" t="s">
        <v>9</v>
      </c>
      <c r="E504" s="214" t="s">
        <v>192</v>
      </c>
      <c r="F504" s="215" t="s">
        <v>9</v>
      </c>
      <c r="G504" s="216" t="s">
        <v>457</v>
      </c>
      <c r="H504" s="59"/>
      <c r="I504" s="367">
        <f>SUM(I505)</f>
        <v>0</v>
      </c>
      <c r="J504" s="367">
        <f>SUM(J505)</f>
        <v>0</v>
      </c>
      <c r="K504" s="367">
        <f>SUM(K505)</f>
        <v>0</v>
      </c>
    </row>
    <row r="505" spans="1:12" s="554" customFormat="1" ht="31.5" hidden="1" x14ac:dyDescent="0.25">
      <c r="A505" s="498" t="s">
        <v>463</v>
      </c>
      <c r="B505" s="556" t="s">
        <v>773</v>
      </c>
      <c r="C505" s="5" t="s">
        <v>27</v>
      </c>
      <c r="D505" s="5" t="s">
        <v>9</v>
      </c>
      <c r="E505" s="214" t="s">
        <v>192</v>
      </c>
      <c r="F505" s="215" t="s">
        <v>9</v>
      </c>
      <c r="G505" s="216" t="s">
        <v>457</v>
      </c>
      <c r="H505" s="59" t="s">
        <v>15</v>
      </c>
      <c r="I505" s="369"/>
      <c r="J505" s="369"/>
      <c r="K505" s="369"/>
    </row>
    <row r="506" spans="1:12" ht="78.75" x14ac:dyDescent="0.25">
      <c r="A506" s="75" t="s">
        <v>699</v>
      </c>
      <c r="B506" s="30" t="s">
        <v>773</v>
      </c>
      <c r="C506" s="28" t="s">
        <v>27</v>
      </c>
      <c r="D506" s="42" t="s">
        <v>9</v>
      </c>
      <c r="E506" s="223" t="s">
        <v>176</v>
      </c>
      <c r="F506" s="224" t="s">
        <v>332</v>
      </c>
      <c r="G506" s="225" t="s">
        <v>333</v>
      </c>
      <c r="H506" s="28"/>
      <c r="I506" s="366">
        <f>SUM(I507)</f>
        <v>77700</v>
      </c>
      <c r="J506" s="366">
        <f t="shared" ref="J506:K509" si="68">SUM(J507)</f>
        <v>93200</v>
      </c>
      <c r="K506" s="366">
        <f t="shared" si="68"/>
        <v>93200</v>
      </c>
    </row>
    <row r="507" spans="1:12" ht="112.5" customHeight="1" x14ac:dyDescent="0.25">
      <c r="A507" s="76" t="s">
        <v>750</v>
      </c>
      <c r="B507" s="53" t="s">
        <v>773</v>
      </c>
      <c r="C507" s="2" t="s">
        <v>27</v>
      </c>
      <c r="D507" s="8" t="s">
        <v>9</v>
      </c>
      <c r="E507" s="247" t="s">
        <v>178</v>
      </c>
      <c r="F507" s="248" t="s">
        <v>332</v>
      </c>
      <c r="G507" s="249" t="s">
        <v>333</v>
      </c>
      <c r="H507" s="2"/>
      <c r="I507" s="367">
        <f>SUM(I508)</f>
        <v>77700</v>
      </c>
      <c r="J507" s="367">
        <f t="shared" si="68"/>
        <v>93200</v>
      </c>
      <c r="K507" s="367">
        <f t="shared" si="68"/>
        <v>93200</v>
      </c>
    </row>
    <row r="508" spans="1:12" ht="47.25" x14ac:dyDescent="0.25">
      <c r="A508" s="76" t="s">
        <v>352</v>
      </c>
      <c r="B508" s="53" t="s">
        <v>773</v>
      </c>
      <c r="C508" s="2" t="s">
        <v>27</v>
      </c>
      <c r="D508" s="8" t="s">
        <v>9</v>
      </c>
      <c r="E508" s="247" t="s">
        <v>178</v>
      </c>
      <c r="F508" s="248" t="s">
        <v>9</v>
      </c>
      <c r="G508" s="249" t="s">
        <v>333</v>
      </c>
      <c r="H508" s="2"/>
      <c r="I508" s="367">
        <f>SUM(I509)</f>
        <v>77700</v>
      </c>
      <c r="J508" s="367">
        <f t="shared" si="68"/>
        <v>93200</v>
      </c>
      <c r="K508" s="367">
        <f t="shared" si="68"/>
        <v>93200</v>
      </c>
    </row>
    <row r="509" spans="1:12" ht="31.5" x14ac:dyDescent="0.25">
      <c r="A509" s="3" t="s">
        <v>83</v>
      </c>
      <c r="B509" s="323" t="s">
        <v>773</v>
      </c>
      <c r="C509" s="2" t="s">
        <v>27</v>
      </c>
      <c r="D509" s="8" t="s">
        <v>9</v>
      </c>
      <c r="E509" s="247" t="s">
        <v>178</v>
      </c>
      <c r="F509" s="248" t="s">
        <v>9</v>
      </c>
      <c r="G509" s="249" t="s">
        <v>353</v>
      </c>
      <c r="H509" s="2"/>
      <c r="I509" s="367">
        <f>SUM(I510)</f>
        <v>77700</v>
      </c>
      <c r="J509" s="367">
        <f t="shared" si="68"/>
        <v>93200</v>
      </c>
      <c r="K509" s="367">
        <f t="shared" si="68"/>
        <v>93200</v>
      </c>
    </row>
    <row r="510" spans="1:12" ht="33.75" customHeight="1" x14ac:dyDescent="0.25">
      <c r="A510" s="500" t="s">
        <v>463</v>
      </c>
      <c r="B510" s="272" t="s">
        <v>773</v>
      </c>
      <c r="C510" s="2" t="s">
        <v>27</v>
      </c>
      <c r="D510" s="8" t="s">
        <v>9</v>
      </c>
      <c r="E510" s="247" t="s">
        <v>178</v>
      </c>
      <c r="F510" s="248" t="s">
        <v>9</v>
      </c>
      <c r="G510" s="249" t="s">
        <v>353</v>
      </c>
      <c r="H510" s="2" t="s">
        <v>15</v>
      </c>
      <c r="I510" s="368">
        <v>77700</v>
      </c>
      <c r="J510" s="368">
        <v>93200</v>
      </c>
      <c r="K510" s="368">
        <v>93200</v>
      </c>
    </row>
    <row r="511" spans="1:12" ht="15.75" x14ac:dyDescent="0.25">
      <c r="A511" s="97" t="s">
        <v>28</v>
      </c>
      <c r="B511" s="26" t="s">
        <v>773</v>
      </c>
      <c r="C511" s="22" t="s">
        <v>27</v>
      </c>
      <c r="D511" s="22" t="s">
        <v>11</v>
      </c>
      <c r="E511" s="259"/>
      <c r="F511" s="260"/>
      <c r="G511" s="261"/>
      <c r="H511" s="22"/>
      <c r="I511" s="365">
        <f>SUM(I512+I594+I599)</f>
        <v>268359272</v>
      </c>
      <c r="J511" s="365">
        <f>SUM(J512+J594+J599)</f>
        <v>335923375</v>
      </c>
      <c r="K511" s="365">
        <f>SUM(K512+K594+K599)</f>
        <v>270353687</v>
      </c>
      <c r="L511" s="409"/>
    </row>
    <row r="512" spans="1:12" ht="31.5" x14ac:dyDescent="0.25">
      <c r="A512" s="27" t="s">
        <v>121</v>
      </c>
      <c r="B512" s="30" t="s">
        <v>773</v>
      </c>
      <c r="C512" s="28" t="s">
        <v>27</v>
      </c>
      <c r="D512" s="28" t="s">
        <v>11</v>
      </c>
      <c r="E512" s="211" t="s">
        <v>386</v>
      </c>
      <c r="F512" s="212" t="s">
        <v>332</v>
      </c>
      <c r="G512" s="213" t="s">
        <v>333</v>
      </c>
      <c r="H512" s="28"/>
      <c r="I512" s="366">
        <f>SUM(I513+I590)</f>
        <v>267716539</v>
      </c>
      <c r="J512" s="366">
        <f>SUM(J513+J590)</f>
        <v>335175873</v>
      </c>
      <c r="K512" s="366">
        <f>SUM(K513+K590)</f>
        <v>269606185</v>
      </c>
    </row>
    <row r="513" spans="1:11" ht="50.25" customHeight="1" x14ac:dyDescent="0.25">
      <c r="A513" s="61" t="s">
        <v>122</v>
      </c>
      <c r="B513" s="323" t="s">
        <v>773</v>
      </c>
      <c r="C513" s="2" t="s">
        <v>27</v>
      </c>
      <c r="D513" s="2" t="s">
        <v>11</v>
      </c>
      <c r="E513" s="214" t="s">
        <v>192</v>
      </c>
      <c r="F513" s="215" t="s">
        <v>332</v>
      </c>
      <c r="G513" s="216" t="s">
        <v>333</v>
      </c>
      <c r="H513" s="2"/>
      <c r="I513" s="367">
        <f>SUM(I514+I580+I583)</f>
        <v>267695736</v>
      </c>
      <c r="J513" s="367">
        <f t="shared" ref="J513:K513" si="69">SUM(J514+J580+J583)</f>
        <v>335132186</v>
      </c>
      <c r="K513" s="367">
        <f t="shared" si="69"/>
        <v>269562498</v>
      </c>
    </row>
    <row r="514" spans="1:11" ht="15.75" x14ac:dyDescent="0.25">
      <c r="A514" s="61" t="s">
        <v>397</v>
      </c>
      <c r="B514" s="323" t="s">
        <v>773</v>
      </c>
      <c r="C514" s="2" t="s">
        <v>27</v>
      </c>
      <c r="D514" s="2" t="s">
        <v>11</v>
      </c>
      <c r="E514" s="214" t="s">
        <v>192</v>
      </c>
      <c r="F514" s="215" t="s">
        <v>11</v>
      </c>
      <c r="G514" s="216" t="s">
        <v>333</v>
      </c>
      <c r="H514" s="2"/>
      <c r="I514" s="367">
        <f>SUM(I520+I525+I530+I553+I558+I536+I567+I573+I571+I575+I528+I556+I547+I532+I534+I561+I563+I515+I518+I578+I539+I549+I565+I541+I543+I545+I523+I551)</f>
        <v>244929145</v>
      </c>
      <c r="J514" s="367">
        <f>SUM(J520+J525+J530+J553+J558+J536+J567+J573+J571+J575+J528+J556+J547+J532+J534+J561+J563+J515+J518+J578+J539+J549+J565)</f>
        <v>243395357</v>
      </c>
      <c r="K514" s="367">
        <f>SUM(K520+K525+K530+K553+K558+K536+K567+K573+K571+K575+K528+K556+K547+K532+K534+K561+K563+K515+K518+K578+K539+K549+K565)</f>
        <v>246721918</v>
      </c>
    </row>
    <row r="515" spans="1:11" s="554" customFormat="1" ht="63" x14ac:dyDescent="0.25">
      <c r="A515" s="3" t="s">
        <v>678</v>
      </c>
      <c r="B515" s="556" t="s">
        <v>773</v>
      </c>
      <c r="C515" s="5" t="s">
        <v>27</v>
      </c>
      <c r="D515" s="2" t="s">
        <v>11</v>
      </c>
      <c r="E515" s="214" t="s">
        <v>192</v>
      </c>
      <c r="F515" s="215" t="s">
        <v>11</v>
      </c>
      <c r="G515" s="216" t="s">
        <v>673</v>
      </c>
      <c r="H515" s="59"/>
      <c r="I515" s="367">
        <f>SUM(I516:I517)</f>
        <v>11065558</v>
      </c>
      <c r="J515" s="367">
        <f>SUM(J516:J517)</f>
        <v>6626063</v>
      </c>
      <c r="K515" s="367">
        <f>SUM(K516:K517)</f>
        <v>6626063</v>
      </c>
    </row>
    <row r="516" spans="1:11" s="554" customFormat="1" ht="63" x14ac:dyDescent="0.25">
      <c r="A516" s="101" t="s">
        <v>67</v>
      </c>
      <c r="B516" s="556" t="s">
        <v>773</v>
      </c>
      <c r="C516" s="5" t="s">
        <v>27</v>
      </c>
      <c r="D516" s="2" t="s">
        <v>11</v>
      </c>
      <c r="E516" s="214" t="s">
        <v>192</v>
      </c>
      <c r="F516" s="215" t="s">
        <v>11</v>
      </c>
      <c r="G516" s="216" t="s">
        <v>673</v>
      </c>
      <c r="H516" s="59" t="s">
        <v>12</v>
      </c>
      <c r="I516" s="369">
        <v>6220000</v>
      </c>
      <c r="J516" s="369">
        <v>4000000</v>
      </c>
      <c r="K516" s="369">
        <v>4000000</v>
      </c>
    </row>
    <row r="517" spans="1:11" s="554" customFormat="1" ht="15.75" x14ac:dyDescent="0.25">
      <c r="A517" s="61" t="s">
        <v>38</v>
      </c>
      <c r="B517" s="556" t="s">
        <v>773</v>
      </c>
      <c r="C517" s="5" t="s">
        <v>27</v>
      </c>
      <c r="D517" s="2" t="s">
        <v>11</v>
      </c>
      <c r="E517" s="214" t="s">
        <v>192</v>
      </c>
      <c r="F517" s="215" t="s">
        <v>11</v>
      </c>
      <c r="G517" s="216" t="s">
        <v>673</v>
      </c>
      <c r="H517" s="59" t="s">
        <v>37</v>
      </c>
      <c r="I517" s="369">
        <v>4845558</v>
      </c>
      <c r="J517" s="369">
        <v>2626063</v>
      </c>
      <c r="K517" s="369">
        <v>2626063</v>
      </c>
    </row>
    <row r="518" spans="1:11" s="554" customFormat="1" ht="96.75" customHeight="1" x14ac:dyDescent="0.25">
      <c r="A518" s="3" t="s">
        <v>791</v>
      </c>
      <c r="B518" s="556" t="s">
        <v>773</v>
      </c>
      <c r="C518" s="5" t="s">
        <v>27</v>
      </c>
      <c r="D518" s="2" t="s">
        <v>11</v>
      </c>
      <c r="E518" s="214" t="s">
        <v>192</v>
      </c>
      <c r="F518" s="215" t="s">
        <v>11</v>
      </c>
      <c r="G518" s="216" t="s">
        <v>674</v>
      </c>
      <c r="H518" s="59"/>
      <c r="I518" s="367">
        <f>SUM(I519)</f>
        <v>300111</v>
      </c>
      <c r="J518" s="367">
        <f>SUM(J519)</f>
        <v>286093</v>
      </c>
      <c r="K518" s="367">
        <f>SUM(K519)</f>
        <v>286093</v>
      </c>
    </row>
    <row r="519" spans="1:11" s="554" customFormat="1" ht="31.5" x14ac:dyDescent="0.25">
      <c r="A519" s="499" t="s">
        <v>463</v>
      </c>
      <c r="B519" s="556" t="s">
        <v>773</v>
      </c>
      <c r="C519" s="5" t="s">
        <v>27</v>
      </c>
      <c r="D519" s="2" t="s">
        <v>11</v>
      </c>
      <c r="E519" s="214" t="s">
        <v>192</v>
      </c>
      <c r="F519" s="215" t="s">
        <v>11</v>
      </c>
      <c r="G519" s="216" t="s">
        <v>674</v>
      </c>
      <c r="H519" s="59" t="s">
        <v>15</v>
      </c>
      <c r="I519" s="369">
        <v>300111</v>
      </c>
      <c r="J519" s="369">
        <v>286093</v>
      </c>
      <c r="K519" s="369">
        <v>286093</v>
      </c>
    </row>
    <row r="520" spans="1:11" ht="94.5" x14ac:dyDescent="0.25">
      <c r="A520" s="506" t="s">
        <v>124</v>
      </c>
      <c r="B520" s="323" t="s">
        <v>773</v>
      </c>
      <c r="C520" s="2" t="s">
        <v>27</v>
      </c>
      <c r="D520" s="2" t="s">
        <v>11</v>
      </c>
      <c r="E520" s="214" t="s">
        <v>192</v>
      </c>
      <c r="F520" s="215" t="s">
        <v>11</v>
      </c>
      <c r="G520" s="216" t="s">
        <v>390</v>
      </c>
      <c r="H520" s="2"/>
      <c r="I520" s="367">
        <f>SUM(I521:I522)</f>
        <v>195998171</v>
      </c>
      <c r="J520" s="367">
        <f>SUM(J521:J522)</f>
        <v>202552262</v>
      </c>
      <c r="K520" s="367">
        <f>SUM(K521:K522)</f>
        <v>202552262</v>
      </c>
    </row>
    <row r="521" spans="1:11" ht="63" x14ac:dyDescent="0.25">
      <c r="A521" s="101" t="s">
        <v>67</v>
      </c>
      <c r="B521" s="323" t="s">
        <v>773</v>
      </c>
      <c r="C521" s="2" t="s">
        <v>27</v>
      </c>
      <c r="D521" s="2" t="s">
        <v>11</v>
      </c>
      <c r="E521" s="214" t="s">
        <v>192</v>
      </c>
      <c r="F521" s="215" t="s">
        <v>11</v>
      </c>
      <c r="G521" s="216" t="s">
        <v>390</v>
      </c>
      <c r="H521" s="2" t="s">
        <v>12</v>
      </c>
      <c r="I521" s="369">
        <v>189919184</v>
      </c>
      <c r="J521" s="369">
        <v>196473275</v>
      </c>
      <c r="K521" s="369">
        <v>196473275</v>
      </c>
    </row>
    <row r="522" spans="1:11" ht="31.5" x14ac:dyDescent="0.25">
      <c r="A522" s="498" t="s">
        <v>463</v>
      </c>
      <c r="B522" s="6" t="s">
        <v>773</v>
      </c>
      <c r="C522" s="2" t="s">
        <v>27</v>
      </c>
      <c r="D522" s="2" t="s">
        <v>11</v>
      </c>
      <c r="E522" s="214" t="s">
        <v>192</v>
      </c>
      <c r="F522" s="215" t="s">
        <v>11</v>
      </c>
      <c r="G522" s="216" t="s">
        <v>390</v>
      </c>
      <c r="H522" s="2" t="s">
        <v>15</v>
      </c>
      <c r="I522" s="369">
        <v>6078987</v>
      </c>
      <c r="J522" s="369">
        <v>6078987</v>
      </c>
      <c r="K522" s="369">
        <v>6078987</v>
      </c>
    </row>
    <row r="523" spans="1:11" s="608" customFormat="1" ht="31.5" hidden="1" x14ac:dyDescent="0.25">
      <c r="A523" s="505" t="s">
        <v>761</v>
      </c>
      <c r="B523" s="6" t="s">
        <v>773</v>
      </c>
      <c r="C523" s="2" t="s">
        <v>27</v>
      </c>
      <c r="D523" s="2" t="s">
        <v>11</v>
      </c>
      <c r="E523" s="214" t="s">
        <v>192</v>
      </c>
      <c r="F523" s="215" t="s">
        <v>11</v>
      </c>
      <c r="G523" s="216" t="s">
        <v>760</v>
      </c>
      <c r="H523" s="2"/>
      <c r="I523" s="367">
        <f>SUM(I524)</f>
        <v>0</v>
      </c>
      <c r="J523" s="367">
        <f>SUM(J524)</f>
        <v>0</v>
      </c>
      <c r="K523" s="367">
        <f>SUM(K524)</f>
        <v>0</v>
      </c>
    </row>
    <row r="524" spans="1:11" s="608" customFormat="1" ht="31.5" hidden="1" x14ac:dyDescent="0.25">
      <c r="A524" s="498" t="s">
        <v>463</v>
      </c>
      <c r="B524" s="6" t="s">
        <v>773</v>
      </c>
      <c r="C524" s="2" t="s">
        <v>27</v>
      </c>
      <c r="D524" s="2" t="s">
        <v>11</v>
      </c>
      <c r="E524" s="214" t="s">
        <v>192</v>
      </c>
      <c r="F524" s="215" t="s">
        <v>11</v>
      </c>
      <c r="G524" s="216" t="s">
        <v>760</v>
      </c>
      <c r="H524" s="2" t="s">
        <v>15</v>
      </c>
      <c r="I524" s="369"/>
      <c r="J524" s="369"/>
      <c r="K524" s="369"/>
    </row>
    <row r="525" spans="1:11" ht="31.5" x14ac:dyDescent="0.25">
      <c r="A525" s="505" t="s">
        <v>470</v>
      </c>
      <c r="B525" s="6" t="s">
        <v>773</v>
      </c>
      <c r="C525" s="2" t="s">
        <v>27</v>
      </c>
      <c r="D525" s="2" t="s">
        <v>11</v>
      </c>
      <c r="E525" s="214" t="s">
        <v>192</v>
      </c>
      <c r="F525" s="215" t="s">
        <v>11</v>
      </c>
      <c r="G525" s="216" t="s">
        <v>469</v>
      </c>
      <c r="H525" s="2"/>
      <c r="I525" s="367">
        <f>SUM(I526:I527)</f>
        <v>42919</v>
      </c>
      <c r="J525" s="367">
        <f>SUM(J526:J527)</f>
        <v>42919</v>
      </c>
      <c r="K525" s="367">
        <f>SUM(K526:K527)</f>
        <v>42919</v>
      </c>
    </row>
    <row r="526" spans="1:11" ht="63" x14ac:dyDescent="0.25">
      <c r="A526" s="101" t="s">
        <v>67</v>
      </c>
      <c r="B526" s="6" t="s">
        <v>773</v>
      </c>
      <c r="C526" s="2" t="s">
        <v>27</v>
      </c>
      <c r="D526" s="2" t="s">
        <v>11</v>
      </c>
      <c r="E526" s="214" t="s">
        <v>192</v>
      </c>
      <c r="F526" s="215" t="s">
        <v>11</v>
      </c>
      <c r="G526" s="216" t="s">
        <v>469</v>
      </c>
      <c r="H526" s="2" t="s">
        <v>12</v>
      </c>
      <c r="I526" s="369">
        <v>29659</v>
      </c>
      <c r="J526" s="369">
        <v>29659</v>
      </c>
      <c r="K526" s="369">
        <v>29659</v>
      </c>
    </row>
    <row r="527" spans="1:11" ht="15.75" x14ac:dyDescent="0.25">
      <c r="A527" s="61" t="s">
        <v>38</v>
      </c>
      <c r="B527" s="6" t="s">
        <v>773</v>
      </c>
      <c r="C527" s="2" t="s">
        <v>27</v>
      </c>
      <c r="D527" s="2" t="s">
        <v>11</v>
      </c>
      <c r="E527" s="214" t="s">
        <v>192</v>
      </c>
      <c r="F527" s="215" t="s">
        <v>11</v>
      </c>
      <c r="G527" s="216" t="s">
        <v>469</v>
      </c>
      <c r="H527" s="2" t="s">
        <v>37</v>
      </c>
      <c r="I527" s="369">
        <v>13260</v>
      </c>
      <c r="J527" s="369">
        <v>13260</v>
      </c>
      <c r="K527" s="369">
        <v>13260</v>
      </c>
    </row>
    <row r="528" spans="1:11" ht="47.25" x14ac:dyDescent="0.25">
      <c r="A528" s="506" t="s">
        <v>539</v>
      </c>
      <c r="B528" s="6" t="s">
        <v>773</v>
      </c>
      <c r="C528" s="2" t="s">
        <v>27</v>
      </c>
      <c r="D528" s="2" t="s">
        <v>11</v>
      </c>
      <c r="E528" s="214" t="s">
        <v>192</v>
      </c>
      <c r="F528" s="215" t="s">
        <v>11</v>
      </c>
      <c r="G528" s="216" t="s">
        <v>538</v>
      </c>
      <c r="H528" s="2"/>
      <c r="I528" s="367">
        <f>SUM(I529)</f>
        <v>335285</v>
      </c>
      <c r="J528" s="367">
        <f>SUM(J529)</f>
        <v>335285</v>
      </c>
      <c r="K528" s="367">
        <f>SUM(K529)</f>
        <v>335285</v>
      </c>
    </row>
    <row r="529" spans="1:12" ht="31.5" x14ac:dyDescent="0.25">
      <c r="A529" s="498" t="s">
        <v>463</v>
      </c>
      <c r="B529" s="6" t="s">
        <v>773</v>
      </c>
      <c r="C529" s="2" t="s">
        <v>27</v>
      </c>
      <c r="D529" s="2" t="s">
        <v>11</v>
      </c>
      <c r="E529" s="214" t="s">
        <v>192</v>
      </c>
      <c r="F529" s="215" t="s">
        <v>11</v>
      </c>
      <c r="G529" s="216" t="s">
        <v>538</v>
      </c>
      <c r="H529" s="2" t="s">
        <v>15</v>
      </c>
      <c r="I529" s="369">
        <v>335285</v>
      </c>
      <c r="J529" s="369">
        <v>335285</v>
      </c>
      <c r="K529" s="369">
        <v>335285</v>
      </c>
    </row>
    <row r="530" spans="1:12" ht="63" x14ac:dyDescent="0.25">
      <c r="A530" s="505" t="s">
        <v>511</v>
      </c>
      <c r="B530" s="6" t="s">
        <v>773</v>
      </c>
      <c r="C530" s="2" t="s">
        <v>27</v>
      </c>
      <c r="D530" s="2" t="s">
        <v>11</v>
      </c>
      <c r="E530" s="214" t="s">
        <v>192</v>
      </c>
      <c r="F530" s="215" t="s">
        <v>11</v>
      </c>
      <c r="G530" s="216" t="s">
        <v>468</v>
      </c>
      <c r="H530" s="2"/>
      <c r="I530" s="367">
        <f>SUM(I531)</f>
        <v>660132</v>
      </c>
      <c r="J530" s="367">
        <f>SUM(J531)</f>
        <v>454263</v>
      </c>
      <c r="K530" s="367">
        <f>SUM(K531)</f>
        <v>454263</v>
      </c>
    </row>
    <row r="531" spans="1:12" ht="31.5" x14ac:dyDescent="0.25">
      <c r="A531" s="498" t="s">
        <v>463</v>
      </c>
      <c r="B531" s="6" t="s">
        <v>773</v>
      </c>
      <c r="C531" s="2" t="s">
        <v>27</v>
      </c>
      <c r="D531" s="2" t="s">
        <v>11</v>
      </c>
      <c r="E531" s="214" t="s">
        <v>192</v>
      </c>
      <c r="F531" s="215" t="s">
        <v>11</v>
      </c>
      <c r="G531" s="216" t="s">
        <v>468</v>
      </c>
      <c r="H531" s="2" t="s">
        <v>15</v>
      </c>
      <c r="I531" s="369">
        <v>660132</v>
      </c>
      <c r="J531" s="369">
        <v>454263</v>
      </c>
      <c r="K531" s="369">
        <v>454263</v>
      </c>
    </row>
    <row r="532" spans="1:12" s="457" customFormat="1" ht="50.25" hidden="1" customHeight="1" x14ac:dyDescent="0.25">
      <c r="A532" s="574" t="s">
        <v>774</v>
      </c>
      <c r="B532" s="6" t="s">
        <v>773</v>
      </c>
      <c r="C532" s="2" t="s">
        <v>27</v>
      </c>
      <c r="D532" s="2" t="s">
        <v>11</v>
      </c>
      <c r="E532" s="214" t="s">
        <v>192</v>
      </c>
      <c r="F532" s="215" t="s">
        <v>11</v>
      </c>
      <c r="G532" s="216" t="s">
        <v>604</v>
      </c>
      <c r="H532" s="2"/>
      <c r="I532" s="367">
        <f>SUM(I533)</f>
        <v>0</v>
      </c>
      <c r="J532" s="367">
        <f>SUM(J533)</f>
        <v>0</v>
      </c>
      <c r="K532" s="367">
        <f>SUM(K533)</f>
        <v>0</v>
      </c>
    </row>
    <row r="533" spans="1:12" s="457" customFormat="1" ht="31.5" hidden="1" x14ac:dyDescent="0.25">
      <c r="A533" s="503" t="s">
        <v>463</v>
      </c>
      <c r="B533" s="6" t="s">
        <v>773</v>
      </c>
      <c r="C533" s="2" t="s">
        <v>27</v>
      </c>
      <c r="D533" s="2" t="s">
        <v>11</v>
      </c>
      <c r="E533" s="214" t="s">
        <v>192</v>
      </c>
      <c r="F533" s="215" t="s">
        <v>11</v>
      </c>
      <c r="G533" s="216" t="s">
        <v>604</v>
      </c>
      <c r="H533" s="2" t="s">
        <v>15</v>
      </c>
      <c r="I533" s="369"/>
      <c r="J533" s="369"/>
      <c r="K533" s="369"/>
    </row>
    <row r="534" spans="1:12" s="459" customFormat="1" ht="47.25" hidden="1" x14ac:dyDescent="0.25">
      <c r="A534" s="574" t="s">
        <v>775</v>
      </c>
      <c r="B534" s="6" t="s">
        <v>773</v>
      </c>
      <c r="C534" s="2" t="s">
        <v>27</v>
      </c>
      <c r="D534" s="2" t="s">
        <v>11</v>
      </c>
      <c r="E534" s="214" t="s">
        <v>192</v>
      </c>
      <c r="F534" s="215" t="s">
        <v>11</v>
      </c>
      <c r="G534" s="216" t="s">
        <v>605</v>
      </c>
      <c r="H534" s="2"/>
      <c r="I534" s="367">
        <f>SUM(I535)</f>
        <v>0</v>
      </c>
      <c r="J534" s="367">
        <f>SUM(J535)</f>
        <v>0</v>
      </c>
      <c r="K534" s="367">
        <f>SUM(K535)</f>
        <v>0</v>
      </c>
    </row>
    <row r="535" spans="1:12" s="459" customFormat="1" ht="31.5" hidden="1" x14ac:dyDescent="0.25">
      <c r="A535" s="498" t="s">
        <v>463</v>
      </c>
      <c r="B535" s="6" t="s">
        <v>773</v>
      </c>
      <c r="C535" s="2" t="s">
        <v>27</v>
      </c>
      <c r="D535" s="2" t="s">
        <v>11</v>
      </c>
      <c r="E535" s="214" t="s">
        <v>192</v>
      </c>
      <c r="F535" s="215" t="s">
        <v>11</v>
      </c>
      <c r="G535" s="216" t="s">
        <v>605</v>
      </c>
      <c r="H535" s="2" t="s">
        <v>15</v>
      </c>
      <c r="I535" s="369"/>
      <c r="J535" s="369"/>
      <c r="K535" s="369"/>
    </row>
    <row r="536" spans="1:12" ht="47.25" x14ac:dyDescent="0.25">
      <c r="A536" s="507" t="s">
        <v>575</v>
      </c>
      <c r="B536" s="323" t="s">
        <v>773</v>
      </c>
      <c r="C536" s="5" t="s">
        <v>27</v>
      </c>
      <c r="D536" s="5" t="s">
        <v>11</v>
      </c>
      <c r="E536" s="214" t="s">
        <v>192</v>
      </c>
      <c r="F536" s="215" t="s">
        <v>11</v>
      </c>
      <c r="G536" s="216" t="s">
        <v>574</v>
      </c>
      <c r="H536" s="2"/>
      <c r="I536" s="367">
        <f>SUM(I537:I538)</f>
        <v>6248616</v>
      </c>
      <c r="J536" s="367">
        <f>SUM(J537:J538)</f>
        <v>5682112</v>
      </c>
      <c r="K536" s="367">
        <f>SUM(K537:K538)</f>
        <v>5772087</v>
      </c>
    </row>
    <row r="537" spans="1:12" ht="31.5" x14ac:dyDescent="0.25">
      <c r="A537" s="498" t="s">
        <v>463</v>
      </c>
      <c r="B537" s="323" t="s">
        <v>773</v>
      </c>
      <c r="C537" s="5" t="s">
        <v>27</v>
      </c>
      <c r="D537" s="5" t="s">
        <v>11</v>
      </c>
      <c r="E537" s="214" t="s">
        <v>192</v>
      </c>
      <c r="F537" s="215" t="s">
        <v>11</v>
      </c>
      <c r="G537" s="216" t="s">
        <v>574</v>
      </c>
      <c r="H537" s="2" t="s">
        <v>15</v>
      </c>
      <c r="I537" s="369">
        <v>6248616</v>
      </c>
      <c r="J537" s="369">
        <v>5682112</v>
      </c>
      <c r="K537" s="369">
        <v>5772087</v>
      </c>
    </row>
    <row r="538" spans="1:12" s="612" customFormat="1" ht="15.75" hidden="1" x14ac:dyDescent="0.25">
      <c r="A538" s="61" t="s">
        <v>38</v>
      </c>
      <c r="B538" s="613" t="s">
        <v>773</v>
      </c>
      <c r="C538" s="5" t="s">
        <v>27</v>
      </c>
      <c r="D538" s="5" t="s">
        <v>11</v>
      </c>
      <c r="E538" s="214" t="s">
        <v>192</v>
      </c>
      <c r="F538" s="215" t="s">
        <v>11</v>
      </c>
      <c r="G538" s="216" t="s">
        <v>574</v>
      </c>
      <c r="H538" s="2" t="s">
        <v>37</v>
      </c>
      <c r="I538" s="369"/>
      <c r="J538" s="369"/>
      <c r="K538" s="369"/>
    </row>
    <row r="539" spans="1:12" s="572" customFormat="1" ht="63" hidden="1" x14ac:dyDescent="0.25">
      <c r="A539" s="488" t="s">
        <v>723</v>
      </c>
      <c r="B539" s="573" t="s">
        <v>773</v>
      </c>
      <c r="C539" s="5" t="s">
        <v>27</v>
      </c>
      <c r="D539" s="5" t="s">
        <v>11</v>
      </c>
      <c r="E539" s="214" t="s">
        <v>192</v>
      </c>
      <c r="F539" s="215" t="s">
        <v>11</v>
      </c>
      <c r="G539" s="216" t="s">
        <v>719</v>
      </c>
      <c r="H539" s="2"/>
      <c r="I539" s="367">
        <f>SUM(I540)</f>
        <v>0</v>
      </c>
      <c r="J539" s="367">
        <f>SUM(J540)</f>
        <v>0</v>
      </c>
      <c r="K539" s="367">
        <f>SUM(K540)</f>
        <v>0</v>
      </c>
    </row>
    <row r="540" spans="1:12" s="572" customFormat="1" ht="31.5" hidden="1" x14ac:dyDescent="0.25">
      <c r="A540" s="487" t="s">
        <v>463</v>
      </c>
      <c r="B540" s="573" t="s">
        <v>773</v>
      </c>
      <c r="C540" s="5" t="s">
        <v>27</v>
      </c>
      <c r="D540" s="5" t="s">
        <v>11</v>
      </c>
      <c r="E540" s="214" t="s">
        <v>192</v>
      </c>
      <c r="F540" s="215" t="s">
        <v>11</v>
      </c>
      <c r="G540" s="216" t="s">
        <v>719</v>
      </c>
      <c r="H540" s="2" t="s">
        <v>15</v>
      </c>
      <c r="I540" s="369"/>
      <c r="J540" s="369"/>
      <c r="K540" s="369"/>
      <c r="L540" s="617"/>
    </row>
    <row r="541" spans="1:12" s="592" customFormat="1" ht="63" hidden="1" x14ac:dyDescent="0.25">
      <c r="A541" s="488" t="s">
        <v>724</v>
      </c>
      <c r="B541" s="594" t="s">
        <v>773</v>
      </c>
      <c r="C541" s="5" t="s">
        <v>27</v>
      </c>
      <c r="D541" s="5" t="s">
        <v>11</v>
      </c>
      <c r="E541" s="214" t="s">
        <v>192</v>
      </c>
      <c r="F541" s="215" t="s">
        <v>11</v>
      </c>
      <c r="G541" s="216" t="s">
        <v>720</v>
      </c>
      <c r="H541" s="2"/>
      <c r="I541" s="367">
        <f>SUM(I542)</f>
        <v>0</v>
      </c>
      <c r="J541" s="367">
        <f>SUM(J542)</f>
        <v>0</v>
      </c>
      <c r="K541" s="367">
        <f>SUM(K542)</f>
        <v>0</v>
      </c>
    </row>
    <row r="542" spans="1:12" s="592" customFormat="1" ht="31.5" hidden="1" x14ac:dyDescent="0.25">
      <c r="A542" s="487" t="s">
        <v>463</v>
      </c>
      <c r="B542" s="594" t="s">
        <v>773</v>
      </c>
      <c r="C542" s="5" t="s">
        <v>27</v>
      </c>
      <c r="D542" s="5" t="s">
        <v>11</v>
      </c>
      <c r="E542" s="214" t="s">
        <v>192</v>
      </c>
      <c r="F542" s="215" t="s">
        <v>11</v>
      </c>
      <c r="G542" s="216" t="s">
        <v>720</v>
      </c>
      <c r="H542" s="2" t="s">
        <v>15</v>
      </c>
      <c r="I542" s="369"/>
      <c r="J542" s="369"/>
      <c r="K542" s="369"/>
      <c r="L542" s="617"/>
    </row>
    <row r="543" spans="1:12" s="592" customFormat="1" ht="78.75" hidden="1" x14ac:dyDescent="0.25">
      <c r="A543" s="488" t="s">
        <v>725</v>
      </c>
      <c r="B543" s="594" t="s">
        <v>773</v>
      </c>
      <c r="C543" s="5" t="s">
        <v>27</v>
      </c>
      <c r="D543" s="5" t="s">
        <v>11</v>
      </c>
      <c r="E543" s="214" t="s">
        <v>192</v>
      </c>
      <c r="F543" s="215" t="s">
        <v>11</v>
      </c>
      <c r="G543" s="216" t="s">
        <v>721</v>
      </c>
      <c r="H543" s="2"/>
      <c r="I543" s="367">
        <f>SUM(I544)</f>
        <v>0</v>
      </c>
      <c r="J543" s="367">
        <f>SUM(J544)</f>
        <v>0</v>
      </c>
      <c r="K543" s="367">
        <f>SUM(K544)</f>
        <v>0</v>
      </c>
    </row>
    <row r="544" spans="1:12" s="592" customFormat="1" ht="31.5" hidden="1" x14ac:dyDescent="0.25">
      <c r="A544" s="487" t="s">
        <v>463</v>
      </c>
      <c r="B544" s="594" t="s">
        <v>773</v>
      </c>
      <c r="C544" s="5" t="s">
        <v>27</v>
      </c>
      <c r="D544" s="5" t="s">
        <v>11</v>
      </c>
      <c r="E544" s="214" t="s">
        <v>192</v>
      </c>
      <c r="F544" s="215" t="s">
        <v>11</v>
      </c>
      <c r="G544" s="216" t="s">
        <v>721</v>
      </c>
      <c r="H544" s="2" t="s">
        <v>15</v>
      </c>
      <c r="I544" s="369"/>
      <c r="J544" s="369"/>
      <c r="K544" s="369"/>
      <c r="L544" s="617"/>
    </row>
    <row r="545" spans="1:12" s="592" customFormat="1" ht="78.75" hidden="1" x14ac:dyDescent="0.25">
      <c r="A545" s="488" t="s">
        <v>726</v>
      </c>
      <c r="B545" s="594" t="s">
        <v>773</v>
      </c>
      <c r="C545" s="5" t="s">
        <v>27</v>
      </c>
      <c r="D545" s="5" t="s">
        <v>11</v>
      </c>
      <c r="E545" s="214" t="s">
        <v>192</v>
      </c>
      <c r="F545" s="215" t="s">
        <v>11</v>
      </c>
      <c r="G545" s="216" t="s">
        <v>722</v>
      </c>
      <c r="H545" s="2"/>
      <c r="I545" s="367">
        <f>SUM(I546)</f>
        <v>0</v>
      </c>
      <c r="J545" s="367">
        <f>SUM(J546)</f>
        <v>0</v>
      </c>
      <c r="K545" s="367">
        <f>SUM(K546)</f>
        <v>0</v>
      </c>
    </row>
    <row r="546" spans="1:12" s="592" customFormat="1" ht="31.5" hidden="1" x14ac:dyDescent="0.25">
      <c r="A546" s="487" t="s">
        <v>463</v>
      </c>
      <c r="B546" s="594" t="s">
        <v>773</v>
      </c>
      <c r="C546" s="5" t="s">
        <v>27</v>
      </c>
      <c r="D546" s="5" t="s">
        <v>11</v>
      </c>
      <c r="E546" s="214" t="s">
        <v>192</v>
      </c>
      <c r="F546" s="215" t="s">
        <v>11</v>
      </c>
      <c r="G546" s="216" t="s">
        <v>722</v>
      </c>
      <c r="H546" s="2" t="s">
        <v>15</v>
      </c>
      <c r="I546" s="369"/>
      <c r="J546" s="369"/>
      <c r="K546" s="369"/>
      <c r="L546" s="617"/>
    </row>
    <row r="547" spans="1:12" s="456" customFormat="1" ht="94.5" hidden="1" x14ac:dyDescent="0.25">
      <c r="A547" s="501" t="s">
        <v>753</v>
      </c>
      <c r="B547" s="6" t="s">
        <v>773</v>
      </c>
      <c r="C547" s="2" t="s">
        <v>27</v>
      </c>
      <c r="D547" s="2" t="s">
        <v>11</v>
      </c>
      <c r="E547" s="214" t="s">
        <v>192</v>
      </c>
      <c r="F547" s="215" t="s">
        <v>11</v>
      </c>
      <c r="G547" s="216" t="s">
        <v>752</v>
      </c>
      <c r="H547" s="2"/>
      <c r="I547" s="367">
        <f>SUM(I548)</f>
        <v>0</v>
      </c>
      <c r="J547" s="367">
        <f>SUM(J548)</f>
        <v>0</v>
      </c>
      <c r="K547" s="367">
        <f>SUM(K548)</f>
        <v>0</v>
      </c>
    </row>
    <row r="548" spans="1:12" s="456" customFormat="1" ht="63" hidden="1" x14ac:dyDescent="0.25">
      <c r="A548" s="101" t="s">
        <v>67</v>
      </c>
      <c r="B548" s="6" t="s">
        <v>773</v>
      </c>
      <c r="C548" s="2" t="s">
        <v>27</v>
      </c>
      <c r="D548" s="2" t="s">
        <v>11</v>
      </c>
      <c r="E548" s="214" t="s">
        <v>192</v>
      </c>
      <c r="F548" s="215" t="s">
        <v>11</v>
      </c>
      <c r="G548" s="216" t="s">
        <v>752</v>
      </c>
      <c r="H548" s="2" t="s">
        <v>12</v>
      </c>
      <c r="I548" s="369"/>
      <c r="J548" s="369"/>
      <c r="K548" s="369"/>
    </row>
    <row r="549" spans="1:12" s="572" customFormat="1" ht="31.5" hidden="1" x14ac:dyDescent="0.25">
      <c r="A549" s="488" t="s">
        <v>779</v>
      </c>
      <c r="B549" s="573" t="s">
        <v>773</v>
      </c>
      <c r="C549" s="5" t="s">
        <v>27</v>
      </c>
      <c r="D549" s="5" t="s">
        <v>11</v>
      </c>
      <c r="E549" s="214" t="s">
        <v>192</v>
      </c>
      <c r="F549" s="215" t="s">
        <v>11</v>
      </c>
      <c r="G549" s="216" t="s">
        <v>778</v>
      </c>
      <c r="H549" s="2"/>
      <c r="I549" s="367">
        <f>SUM(I550)</f>
        <v>0</v>
      </c>
      <c r="J549" s="367">
        <f>SUM(J550)</f>
        <v>0</v>
      </c>
      <c r="K549" s="367">
        <f>SUM(K550)</f>
        <v>0</v>
      </c>
    </row>
    <row r="550" spans="1:12" s="572" customFormat="1" ht="31.5" hidden="1" x14ac:dyDescent="0.25">
      <c r="A550" s="487" t="s">
        <v>463</v>
      </c>
      <c r="B550" s="573" t="s">
        <v>773</v>
      </c>
      <c r="C550" s="5" t="s">
        <v>27</v>
      </c>
      <c r="D550" s="5" t="s">
        <v>11</v>
      </c>
      <c r="E550" s="214" t="s">
        <v>192</v>
      </c>
      <c r="F550" s="215" t="s">
        <v>11</v>
      </c>
      <c r="G550" s="216" t="s">
        <v>778</v>
      </c>
      <c r="H550" s="2" t="s">
        <v>15</v>
      </c>
      <c r="I550" s="369"/>
      <c r="J550" s="369"/>
      <c r="K550" s="369"/>
    </row>
    <row r="551" spans="1:12" s="608" customFormat="1" ht="31.5" hidden="1" x14ac:dyDescent="0.25">
      <c r="A551" s="506" t="s">
        <v>460</v>
      </c>
      <c r="B551" s="6" t="s">
        <v>773</v>
      </c>
      <c r="C551" s="44" t="s">
        <v>27</v>
      </c>
      <c r="D551" s="44" t="s">
        <v>11</v>
      </c>
      <c r="E551" s="250" t="s">
        <v>192</v>
      </c>
      <c r="F551" s="251" t="s">
        <v>11</v>
      </c>
      <c r="G551" s="252" t="s">
        <v>459</v>
      </c>
      <c r="H551" s="44"/>
      <c r="I551" s="367">
        <f>SUM(I552)</f>
        <v>0</v>
      </c>
      <c r="J551" s="367">
        <f>SUM(J552)</f>
        <v>0</v>
      </c>
      <c r="K551" s="367">
        <f>SUM(K552)</f>
        <v>0</v>
      </c>
    </row>
    <row r="552" spans="1:12" s="608" customFormat="1" ht="31.5" hidden="1" x14ac:dyDescent="0.25">
      <c r="A552" s="509" t="s">
        <v>463</v>
      </c>
      <c r="B552" s="6" t="s">
        <v>773</v>
      </c>
      <c r="C552" s="59" t="s">
        <v>27</v>
      </c>
      <c r="D552" s="44" t="s">
        <v>11</v>
      </c>
      <c r="E552" s="250" t="s">
        <v>192</v>
      </c>
      <c r="F552" s="251" t="s">
        <v>11</v>
      </c>
      <c r="G552" s="252" t="s">
        <v>459</v>
      </c>
      <c r="H552" s="44" t="s">
        <v>15</v>
      </c>
      <c r="I552" s="369"/>
      <c r="J552" s="369"/>
      <c r="K552" s="369"/>
    </row>
    <row r="553" spans="1:12" ht="31.5" x14ac:dyDescent="0.25">
      <c r="A553" s="508" t="s">
        <v>391</v>
      </c>
      <c r="B553" s="6" t="s">
        <v>773</v>
      </c>
      <c r="C553" s="2" t="s">
        <v>27</v>
      </c>
      <c r="D553" s="2" t="s">
        <v>11</v>
      </c>
      <c r="E553" s="214" t="s">
        <v>192</v>
      </c>
      <c r="F553" s="215" t="s">
        <v>11</v>
      </c>
      <c r="G553" s="216" t="s">
        <v>392</v>
      </c>
      <c r="H553" s="2"/>
      <c r="I553" s="367">
        <f>SUM(I554:I555)</f>
        <v>815461</v>
      </c>
      <c r="J553" s="367">
        <f>SUM(J554:J555)</f>
        <v>815461</v>
      </c>
      <c r="K553" s="367">
        <f>SUM(K554:K555)</f>
        <v>815461</v>
      </c>
    </row>
    <row r="554" spans="1:12" ht="63" x14ac:dyDescent="0.25">
      <c r="A554" s="101" t="s">
        <v>67</v>
      </c>
      <c r="B554" s="323" t="s">
        <v>773</v>
      </c>
      <c r="C554" s="2" t="s">
        <v>27</v>
      </c>
      <c r="D554" s="2" t="s">
        <v>11</v>
      </c>
      <c r="E554" s="214" t="s">
        <v>192</v>
      </c>
      <c r="F554" s="215" t="s">
        <v>11</v>
      </c>
      <c r="G554" s="216" t="s">
        <v>392</v>
      </c>
      <c r="H554" s="2" t="s">
        <v>12</v>
      </c>
      <c r="I554" s="369">
        <v>597436</v>
      </c>
      <c r="J554" s="369">
        <v>597436</v>
      </c>
      <c r="K554" s="369">
        <v>597436</v>
      </c>
    </row>
    <row r="555" spans="1:12" ht="15.75" x14ac:dyDescent="0.25">
      <c r="A555" s="61" t="s">
        <v>38</v>
      </c>
      <c r="B555" s="323" t="s">
        <v>773</v>
      </c>
      <c r="C555" s="2" t="s">
        <v>27</v>
      </c>
      <c r="D555" s="2" t="s">
        <v>11</v>
      </c>
      <c r="E555" s="214" t="s">
        <v>192</v>
      </c>
      <c r="F555" s="215" t="s">
        <v>11</v>
      </c>
      <c r="G555" s="216" t="s">
        <v>392</v>
      </c>
      <c r="H555" s="262" t="s">
        <v>37</v>
      </c>
      <c r="I555" s="369">
        <v>218025</v>
      </c>
      <c r="J555" s="369">
        <v>218025</v>
      </c>
      <c r="K555" s="369">
        <v>218025</v>
      </c>
    </row>
    <row r="556" spans="1:12" ht="47.25" x14ac:dyDescent="0.25">
      <c r="A556" s="506" t="s">
        <v>541</v>
      </c>
      <c r="B556" s="6" t="s">
        <v>773</v>
      </c>
      <c r="C556" s="44" t="s">
        <v>27</v>
      </c>
      <c r="D556" s="44" t="s">
        <v>11</v>
      </c>
      <c r="E556" s="250" t="s">
        <v>192</v>
      </c>
      <c r="F556" s="251" t="s">
        <v>11</v>
      </c>
      <c r="G556" s="252" t="s">
        <v>540</v>
      </c>
      <c r="H556" s="44"/>
      <c r="I556" s="367">
        <f>SUM(I557)</f>
        <v>940880</v>
      </c>
      <c r="J556" s="367">
        <f>SUM(J557)</f>
        <v>940880</v>
      </c>
      <c r="K556" s="367">
        <f>SUM(K557)</f>
        <v>940880</v>
      </c>
    </row>
    <row r="557" spans="1:12" ht="31.5" x14ac:dyDescent="0.25">
      <c r="A557" s="509" t="s">
        <v>463</v>
      </c>
      <c r="B557" s="6" t="s">
        <v>773</v>
      </c>
      <c r="C557" s="59" t="s">
        <v>27</v>
      </c>
      <c r="D557" s="44" t="s">
        <v>11</v>
      </c>
      <c r="E557" s="250" t="s">
        <v>192</v>
      </c>
      <c r="F557" s="251" t="s">
        <v>11</v>
      </c>
      <c r="G557" s="252" t="s">
        <v>540</v>
      </c>
      <c r="H557" s="44" t="s">
        <v>15</v>
      </c>
      <c r="I557" s="369">
        <v>940880</v>
      </c>
      <c r="J557" s="369">
        <v>940880</v>
      </c>
      <c r="K557" s="369">
        <v>940880</v>
      </c>
    </row>
    <row r="558" spans="1:12" ht="63" x14ac:dyDescent="0.25">
      <c r="A558" s="508" t="s">
        <v>504</v>
      </c>
      <c r="B558" s="6" t="s">
        <v>773</v>
      </c>
      <c r="C558" s="44" t="s">
        <v>27</v>
      </c>
      <c r="D558" s="44" t="s">
        <v>11</v>
      </c>
      <c r="E558" s="250" t="s">
        <v>192</v>
      </c>
      <c r="F558" s="251" t="s">
        <v>11</v>
      </c>
      <c r="G558" s="252" t="s">
        <v>393</v>
      </c>
      <c r="H558" s="44"/>
      <c r="I558" s="367">
        <f>SUM(I559+I560)</f>
        <v>4451418</v>
      </c>
      <c r="J558" s="367">
        <f>SUM(J559+J560)</f>
        <v>4657287</v>
      </c>
      <c r="K558" s="367">
        <f>SUM(K559+K560)</f>
        <v>4657287</v>
      </c>
    </row>
    <row r="559" spans="1:12" ht="31.5" x14ac:dyDescent="0.25">
      <c r="A559" s="509" t="s">
        <v>463</v>
      </c>
      <c r="B559" s="6" t="s">
        <v>773</v>
      </c>
      <c r="C559" s="59" t="s">
        <v>27</v>
      </c>
      <c r="D559" s="44" t="s">
        <v>11</v>
      </c>
      <c r="E559" s="250" t="s">
        <v>192</v>
      </c>
      <c r="F559" s="251" t="s">
        <v>11</v>
      </c>
      <c r="G559" s="252" t="s">
        <v>393</v>
      </c>
      <c r="H559" s="44" t="s">
        <v>15</v>
      </c>
      <c r="I559" s="369">
        <v>4451418</v>
      </c>
      <c r="J559" s="369">
        <v>4657287</v>
      </c>
      <c r="K559" s="369">
        <v>4657287</v>
      </c>
    </row>
    <row r="560" spans="1:12" s="452" customFormat="1" ht="15.75" hidden="1" x14ac:dyDescent="0.25">
      <c r="A560" s="61" t="s">
        <v>38</v>
      </c>
      <c r="B560" s="6" t="s">
        <v>773</v>
      </c>
      <c r="C560" s="59" t="s">
        <v>27</v>
      </c>
      <c r="D560" s="44" t="s">
        <v>11</v>
      </c>
      <c r="E560" s="250" t="s">
        <v>192</v>
      </c>
      <c r="F560" s="251" t="s">
        <v>11</v>
      </c>
      <c r="G560" s="252" t="s">
        <v>393</v>
      </c>
      <c r="H560" s="44" t="s">
        <v>37</v>
      </c>
      <c r="I560" s="369"/>
      <c r="J560" s="369"/>
      <c r="K560" s="369"/>
    </row>
    <row r="561" spans="1:11" s="459" customFormat="1" ht="63" hidden="1" x14ac:dyDescent="0.25">
      <c r="A561" s="574" t="s">
        <v>776</v>
      </c>
      <c r="B561" s="6" t="s">
        <v>773</v>
      </c>
      <c r="C561" s="2" t="s">
        <v>27</v>
      </c>
      <c r="D561" s="2" t="s">
        <v>11</v>
      </c>
      <c r="E561" s="214" t="s">
        <v>192</v>
      </c>
      <c r="F561" s="215" t="s">
        <v>11</v>
      </c>
      <c r="G561" s="216" t="s">
        <v>606</v>
      </c>
      <c r="H561" s="2"/>
      <c r="I561" s="367">
        <f>SUM(I562)</f>
        <v>0</v>
      </c>
      <c r="J561" s="367">
        <f>SUM(J562)</f>
        <v>0</v>
      </c>
      <c r="K561" s="367">
        <f>SUM(K562)</f>
        <v>0</v>
      </c>
    </row>
    <row r="562" spans="1:11" s="459" customFormat="1" ht="31.5" hidden="1" x14ac:dyDescent="0.25">
      <c r="A562" s="503" t="s">
        <v>463</v>
      </c>
      <c r="B562" s="6" t="s">
        <v>773</v>
      </c>
      <c r="C562" s="2" t="s">
        <v>27</v>
      </c>
      <c r="D562" s="2" t="s">
        <v>11</v>
      </c>
      <c r="E562" s="214" t="s">
        <v>192</v>
      </c>
      <c r="F562" s="215" t="s">
        <v>11</v>
      </c>
      <c r="G562" s="216" t="s">
        <v>606</v>
      </c>
      <c r="H562" s="2" t="s">
        <v>15</v>
      </c>
      <c r="I562" s="369"/>
      <c r="J562" s="369"/>
      <c r="K562" s="369"/>
    </row>
    <row r="563" spans="1:11" s="459" customFormat="1" ht="52.5" hidden="1" customHeight="1" x14ac:dyDescent="0.25">
      <c r="A563" s="574" t="s">
        <v>777</v>
      </c>
      <c r="B563" s="6" t="s">
        <v>773</v>
      </c>
      <c r="C563" s="2" t="s">
        <v>27</v>
      </c>
      <c r="D563" s="2" t="s">
        <v>11</v>
      </c>
      <c r="E563" s="214" t="s">
        <v>192</v>
      </c>
      <c r="F563" s="215" t="s">
        <v>11</v>
      </c>
      <c r="G563" s="216" t="s">
        <v>607</v>
      </c>
      <c r="H563" s="2"/>
      <c r="I563" s="367">
        <f>SUM(I564)</f>
        <v>0</v>
      </c>
      <c r="J563" s="367">
        <f>SUM(J564)</f>
        <v>0</v>
      </c>
      <c r="K563" s="367">
        <f>SUM(K564)</f>
        <v>0</v>
      </c>
    </row>
    <row r="564" spans="1:11" s="459" customFormat="1" ht="31.5" hidden="1" x14ac:dyDescent="0.25">
      <c r="A564" s="498" t="s">
        <v>463</v>
      </c>
      <c r="B564" s="6" t="s">
        <v>773</v>
      </c>
      <c r="C564" s="2" t="s">
        <v>27</v>
      </c>
      <c r="D564" s="2" t="s">
        <v>11</v>
      </c>
      <c r="E564" s="214" t="s">
        <v>192</v>
      </c>
      <c r="F564" s="215" t="s">
        <v>11</v>
      </c>
      <c r="G564" s="216" t="s">
        <v>607</v>
      </c>
      <c r="H564" s="2" t="s">
        <v>15</v>
      </c>
      <c r="I564" s="369"/>
      <c r="J564" s="369"/>
      <c r="K564" s="369"/>
    </row>
    <row r="565" spans="1:11" s="572" customFormat="1" ht="15.75" hidden="1" x14ac:dyDescent="0.25">
      <c r="A565" s="493" t="s">
        <v>697</v>
      </c>
      <c r="B565" s="6" t="s">
        <v>773</v>
      </c>
      <c r="C565" s="59" t="s">
        <v>27</v>
      </c>
      <c r="D565" s="44" t="s">
        <v>11</v>
      </c>
      <c r="E565" s="250" t="s">
        <v>192</v>
      </c>
      <c r="F565" s="251" t="s">
        <v>11</v>
      </c>
      <c r="G565" s="252" t="s">
        <v>698</v>
      </c>
      <c r="H565" s="44"/>
      <c r="I565" s="367">
        <f>SUM(I566)</f>
        <v>0</v>
      </c>
      <c r="J565" s="367">
        <f>SUM(J566)</f>
        <v>0</v>
      </c>
      <c r="K565" s="367">
        <f>SUM(K566)</f>
        <v>0</v>
      </c>
    </row>
    <row r="566" spans="1:11" s="572" customFormat="1" ht="31.5" hidden="1" x14ac:dyDescent="0.25">
      <c r="A566" s="492" t="s">
        <v>463</v>
      </c>
      <c r="B566" s="6" t="s">
        <v>773</v>
      </c>
      <c r="C566" s="59" t="s">
        <v>27</v>
      </c>
      <c r="D566" s="44" t="s">
        <v>11</v>
      </c>
      <c r="E566" s="250" t="s">
        <v>192</v>
      </c>
      <c r="F566" s="251" t="s">
        <v>11</v>
      </c>
      <c r="G566" s="252" t="s">
        <v>698</v>
      </c>
      <c r="H566" s="44" t="s">
        <v>15</v>
      </c>
      <c r="I566" s="369"/>
      <c r="J566" s="369"/>
      <c r="K566" s="369"/>
    </row>
    <row r="567" spans="1:11" ht="31.5" x14ac:dyDescent="0.25">
      <c r="A567" s="61" t="s">
        <v>75</v>
      </c>
      <c r="B567" s="323" t="s">
        <v>773</v>
      </c>
      <c r="C567" s="5" t="s">
        <v>27</v>
      </c>
      <c r="D567" s="5" t="s">
        <v>11</v>
      </c>
      <c r="E567" s="214" t="s">
        <v>192</v>
      </c>
      <c r="F567" s="215" t="s">
        <v>11</v>
      </c>
      <c r="G567" s="216" t="s">
        <v>364</v>
      </c>
      <c r="H567" s="2"/>
      <c r="I567" s="367">
        <f>SUM(I568:I570)</f>
        <v>22727238</v>
      </c>
      <c r="J567" s="367">
        <f>SUM(J568:J570)</f>
        <v>19619910</v>
      </c>
      <c r="K567" s="367">
        <f>SUM(K568:K570)</f>
        <v>22856496</v>
      </c>
    </row>
    <row r="568" spans="1:11" ht="63" x14ac:dyDescent="0.25">
      <c r="A568" s="101" t="s">
        <v>67</v>
      </c>
      <c r="B568" s="323" t="s">
        <v>773</v>
      </c>
      <c r="C568" s="5" t="s">
        <v>27</v>
      </c>
      <c r="D568" s="5" t="s">
        <v>11</v>
      </c>
      <c r="E568" s="214" t="s">
        <v>192</v>
      </c>
      <c r="F568" s="215" t="s">
        <v>11</v>
      </c>
      <c r="G568" s="216" t="s">
        <v>364</v>
      </c>
      <c r="H568" s="2" t="s">
        <v>12</v>
      </c>
      <c r="I568" s="368">
        <v>2663139</v>
      </c>
      <c r="J568" s="368">
        <v>2398618</v>
      </c>
      <c r="K568" s="368">
        <v>2398618</v>
      </c>
    </row>
    <row r="569" spans="1:11" ht="31.5" x14ac:dyDescent="0.25">
      <c r="A569" s="498" t="s">
        <v>463</v>
      </c>
      <c r="B569" s="6" t="s">
        <v>773</v>
      </c>
      <c r="C569" s="5" t="s">
        <v>27</v>
      </c>
      <c r="D569" s="5" t="s">
        <v>11</v>
      </c>
      <c r="E569" s="214" t="s">
        <v>192</v>
      </c>
      <c r="F569" s="215" t="s">
        <v>11</v>
      </c>
      <c r="G569" s="216" t="s">
        <v>364</v>
      </c>
      <c r="H569" s="2" t="s">
        <v>15</v>
      </c>
      <c r="I569" s="371">
        <v>17749535</v>
      </c>
      <c r="J569" s="371">
        <v>14906728</v>
      </c>
      <c r="K569" s="371">
        <v>18143314</v>
      </c>
    </row>
    <row r="570" spans="1:11" ht="15.75" x14ac:dyDescent="0.25">
      <c r="A570" s="61" t="s">
        <v>17</v>
      </c>
      <c r="B570" s="323" t="s">
        <v>773</v>
      </c>
      <c r="C570" s="44" t="s">
        <v>27</v>
      </c>
      <c r="D570" s="44" t="s">
        <v>11</v>
      </c>
      <c r="E570" s="250" t="s">
        <v>192</v>
      </c>
      <c r="F570" s="251" t="s">
        <v>11</v>
      </c>
      <c r="G570" s="252" t="s">
        <v>364</v>
      </c>
      <c r="H570" s="44" t="s">
        <v>16</v>
      </c>
      <c r="I570" s="368">
        <v>2314564</v>
      </c>
      <c r="J570" s="368">
        <v>2314564</v>
      </c>
      <c r="K570" s="368">
        <v>2314564</v>
      </c>
    </row>
    <row r="571" spans="1:11" ht="31.5" hidden="1" x14ac:dyDescent="0.25">
      <c r="A571" s="352" t="s">
        <v>458</v>
      </c>
      <c r="B571" s="323" t="s">
        <v>773</v>
      </c>
      <c r="C571" s="44" t="s">
        <v>27</v>
      </c>
      <c r="D571" s="44" t="s">
        <v>11</v>
      </c>
      <c r="E571" s="250" t="s">
        <v>192</v>
      </c>
      <c r="F571" s="251" t="s">
        <v>11</v>
      </c>
      <c r="G571" s="252" t="s">
        <v>457</v>
      </c>
      <c r="H571" s="44"/>
      <c r="I571" s="367">
        <f>SUM(I572)</f>
        <v>0</v>
      </c>
      <c r="J571" s="367">
        <f>SUM(J572)</f>
        <v>0</v>
      </c>
      <c r="K571" s="367">
        <f>SUM(K572)</f>
        <v>0</v>
      </c>
    </row>
    <row r="572" spans="1:11" ht="31.5" hidden="1" x14ac:dyDescent="0.25">
      <c r="A572" s="101" t="s">
        <v>463</v>
      </c>
      <c r="B572" s="323" t="s">
        <v>773</v>
      </c>
      <c r="C572" s="44" t="s">
        <v>27</v>
      </c>
      <c r="D572" s="44" t="s">
        <v>11</v>
      </c>
      <c r="E572" s="250" t="s">
        <v>192</v>
      </c>
      <c r="F572" s="251" t="s">
        <v>11</v>
      </c>
      <c r="G572" s="252" t="s">
        <v>457</v>
      </c>
      <c r="H572" s="44" t="s">
        <v>15</v>
      </c>
      <c r="I572" s="368"/>
      <c r="J572" s="368"/>
      <c r="K572" s="368"/>
    </row>
    <row r="573" spans="1:11" ht="15.75" hidden="1" x14ac:dyDescent="0.25">
      <c r="A573" s="61" t="s">
        <v>462</v>
      </c>
      <c r="B573" s="323" t="s">
        <v>773</v>
      </c>
      <c r="C573" s="2" t="s">
        <v>27</v>
      </c>
      <c r="D573" s="2" t="s">
        <v>11</v>
      </c>
      <c r="E573" s="214" t="s">
        <v>192</v>
      </c>
      <c r="F573" s="215" t="s">
        <v>11</v>
      </c>
      <c r="G573" s="252" t="s">
        <v>461</v>
      </c>
      <c r="H573" s="2"/>
      <c r="I573" s="367">
        <f>SUM(I574)</f>
        <v>0</v>
      </c>
      <c r="J573" s="367">
        <f>SUM(J574)</f>
        <v>0</v>
      </c>
      <c r="K573" s="367">
        <f>SUM(K574)</f>
        <v>0</v>
      </c>
    </row>
    <row r="574" spans="1:11" ht="31.5" hidden="1" x14ac:dyDescent="0.25">
      <c r="A574" s="509" t="s">
        <v>463</v>
      </c>
      <c r="B574" s="6" t="s">
        <v>773</v>
      </c>
      <c r="C574" s="59" t="s">
        <v>27</v>
      </c>
      <c r="D574" s="44" t="s">
        <v>11</v>
      </c>
      <c r="E574" s="250" t="s">
        <v>192</v>
      </c>
      <c r="F574" s="251" t="s">
        <v>11</v>
      </c>
      <c r="G574" s="252" t="s">
        <v>461</v>
      </c>
      <c r="H574" s="44" t="s">
        <v>15</v>
      </c>
      <c r="I574" s="369"/>
      <c r="J574" s="369"/>
      <c r="K574" s="369"/>
    </row>
    <row r="575" spans="1:11" ht="31.5" x14ac:dyDescent="0.25">
      <c r="A575" s="510" t="s">
        <v>534</v>
      </c>
      <c r="B575" s="6" t="s">
        <v>773</v>
      </c>
      <c r="C575" s="59" t="s">
        <v>27</v>
      </c>
      <c r="D575" s="44" t="s">
        <v>11</v>
      </c>
      <c r="E575" s="250" t="s">
        <v>192</v>
      </c>
      <c r="F575" s="251" t="s">
        <v>11</v>
      </c>
      <c r="G575" s="252" t="s">
        <v>533</v>
      </c>
      <c r="H575" s="44"/>
      <c r="I575" s="367">
        <f>SUM(I576:I577)</f>
        <v>1343356</v>
      </c>
      <c r="J575" s="367">
        <f>SUM(J576:J577)</f>
        <v>1382822</v>
      </c>
      <c r="K575" s="367">
        <f>SUM(K576:K577)</f>
        <v>1382822</v>
      </c>
    </row>
    <row r="576" spans="1:11" ht="31.5" x14ac:dyDescent="0.25">
      <c r="A576" s="510" t="s">
        <v>463</v>
      </c>
      <c r="B576" s="6" t="s">
        <v>773</v>
      </c>
      <c r="C576" s="59" t="s">
        <v>27</v>
      </c>
      <c r="D576" s="44" t="s">
        <v>11</v>
      </c>
      <c r="E576" s="250" t="s">
        <v>192</v>
      </c>
      <c r="F576" s="251" t="s">
        <v>11</v>
      </c>
      <c r="G576" s="252" t="s">
        <v>533</v>
      </c>
      <c r="H576" s="44" t="s">
        <v>15</v>
      </c>
      <c r="I576" s="369">
        <v>1343356</v>
      </c>
      <c r="J576" s="369">
        <v>1382822</v>
      </c>
      <c r="K576" s="369">
        <v>1382822</v>
      </c>
    </row>
    <row r="577" spans="1:11" s="533" customFormat="1" ht="15.75" hidden="1" x14ac:dyDescent="0.25">
      <c r="A577" s="61" t="s">
        <v>38</v>
      </c>
      <c r="B577" s="6" t="s">
        <v>773</v>
      </c>
      <c r="C577" s="59" t="s">
        <v>27</v>
      </c>
      <c r="D577" s="44" t="s">
        <v>11</v>
      </c>
      <c r="E577" s="250" t="s">
        <v>192</v>
      </c>
      <c r="F577" s="251" t="s">
        <v>11</v>
      </c>
      <c r="G577" s="252" t="s">
        <v>533</v>
      </c>
      <c r="H577" s="44" t="s">
        <v>37</v>
      </c>
      <c r="I577" s="369"/>
      <c r="J577" s="369"/>
      <c r="K577" s="369"/>
    </row>
    <row r="578" spans="1:11" s="554" customFormat="1" ht="15.75" hidden="1" x14ac:dyDescent="0.25">
      <c r="A578" s="61" t="s">
        <v>395</v>
      </c>
      <c r="B578" s="6" t="s">
        <v>773</v>
      </c>
      <c r="C578" s="59" t="s">
        <v>27</v>
      </c>
      <c r="D578" s="44" t="s">
        <v>11</v>
      </c>
      <c r="E578" s="250" t="s">
        <v>192</v>
      </c>
      <c r="F578" s="251" t="s">
        <v>11</v>
      </c>
      <c r="G578" s="252" t="s">
        <v>396</v>
      </c>
      <c r="H578" s="44"/>
      <c r="I578" s="367">
        <f>SUM(I579)</f>
        <v>0</v>
      </c>
      <c r="J578" s="367">
        <f>SUM(J579)</f>
        <v>0</v>
      </c>
      <c r="K578" s="367">
        <f>SUM(K579)</f>
        <v>0</v>
      </c>
    </row>
    <row r="579" spans="1:11" s="554" customFormat="1" ht="31.5" hidden="1" x14ac:dyDescent="0.25">
      <c r="A579" s="510" t="s">
        <v>463</v>
      </c>
      <c r="B579" s="6" t="s">
        <v>773</v>
      </c>
      <c r="C579" s="59" t="s">
        <v>27</v>
      </c>
      <c r="D579" s="44" t="s">
        <v>11</v>
      </c>
      <c r="E579" s="250" t="s">
        <v>192</v>
      </c>
      <c r="F579" s="251" t="s">
        <v>11</v>
      </c>
      <c r="G579" s="252" t="s">
        <v>396</v>
      </c>
      <c r="H579" s="44" t="s">
        <v>15</v>
      </c>
      <c r="I579" s="369"/>
      <c r="J579" s="369"/>
      <c r="K579" s="369"/>
    </row>
    <row r="580" spans="1:11" s="425" customFormat="1" ht="15.75" customHeight="1" x14ac:dyDescent="0.25">
      <c r="A580" s="61" t="s">
        <v>847</v>
      </c>
      <c r="B580" s="426" t="s">
        <v>773</v>
      </c>
      <c r="C580" s="2" t="s">
        <v>27</v>
      </c>
      <c r="D580" s="2" t="s">
        <v>11</v>
      </c>
      <c r="E580" s="214" t="s">
        <v>192</v>
      </c>
      <c r="F580" s="215" t="s">
        <v>846</v>
      </c>
      <c r="G580" s="216" t="s">
        <v>333</v>
      </c>
      <c r="H580" s="2"/>
      <c r="I580" s="367">
        <f t="shared" ref="I580:K581" si="70">SUM(I581)</f>
        <v>0</v>
      </c>
      <c r="J580" s="367">
        <f t="shared" si="70"/>
        <v>68927296</v>
      </c>
      <c r="K580" s="367">
        <f t="shared" si="70"/>
        <v>0</v>
      </c>
    </row>
    <row r="581" spans="1:11" s="425" customFormat="1" ht="31.5" x14ac:dyDescent="0.25">
      <c r="A581" s="61" t="s">
        <v>849</v>
      </c>
      <c r="B581" s="426" t="s">
        <v>773</v>
      </c>
      <c r="C581" s="2" t="s">
        <v>27</v>
      </c>
      <c r="D581" s="2" t="s">
        <v>11</v>
      </c>
      <c r="E581" s="214" t="s">
        <v>192</v>
      </c>
      <c r="F581" s="215" t="s">
        <v>846</v>
      </c>
      <c r="G581" s="216" t="s">
        <v>848</v>
      </c>
      <c r="H581" s="2"/>
      <c r="I581" s="367">
        <f t="shared" si="70"/>
        <v>0</v>
      </c>
      <c r="J581" s="367">
        <f t="shared" si="70"/>
        <v>68927296</v>
      </c>
      <c r="K581" s="367">
        <f t="shared" si="70"/>
        <v>0</v>
      </c>
    </row>
    <row r="582" spans="1:11" s="425" customFormat="1" ht="31.5" customHeight="1" x14ac:dyDescent="0.25">
      <c r="A582" s="510" t="s">
        <v>463</v>
      </c>
      <c r="B582" s="426" t="s">
        <v>773</v>
      </c>
      <c r="C582" s="2" t="s">
        <v>27</v>
      </c>
      <c r="D582" s="2" t="s">
        <v>11</v>
      </c>
      <c r="E582" s="214" t="s">
        <v>192</v>
      </c>
      <c r="F582" s="215" t="s">
        <v>846</v>
      </c>
      <c r="G582" s="216" t="s">
        <v>848</v>
      </c>
      <c r="H582" s="2" t="s">
        <v>15</v>
      </c>
      <c r="I582" s="369"/>
      <c r="J582" s="369">
        <v>68927296</v>
      </c>
      <c r="K582" s="369"/>
    </row>
    <row r="583" spans="1:11" s="595" customFormat="1" ht="18" customHeight="1" x14ac:dyDescent="0.25">
      <c r="A583" s="61" t="s">
        <v>851</v>
      </c>
      <c r="B583" s="597" t="s">
        <v>773</v>
      </c>
      <c r="C583" s="2" t="s">
        <v>27</v>
      </c>
      <c r="D583" s="2" t="s">
        <v>11</v>
      </c>
      <c r="E583" s="214" t="s">
        <v>192</v>
      </c>
      <c r="F583" s="215" t="s">
        <v>850</v>
      </c>
      <c r="G583" s="216" t="s">
        <v>333</v>
      </c>
      <c r="H583" s="2"/>
      <c r="I583" s="367">
        <f>SUM(I584+I586+I588)</f>
        <v>22766591</v>
      </c>
      <c r="J583" s="367">
        <f t="shared" ref="J583:K583" si="71">SUM(J584+J586+J588)</f>
        <v>22809533</v>
      </c>
      <c r="K583" s="367">
        <f t="shared" si="71"/>
        <v>22840580</v>
      </c>
    </row>
    <row r="584" spans="1:11" s="595" customFormat="1" ht="93.75" customHeight="1" x14ac:dyDescent="0.25">
      <c r="A584" s="510" t="s">
        <v>854</v>
      </c>
      <c r="B584" s="597" t="s">
        <v>773</v>
      </c>
      <c r="C584" s="2" t="s">
        <v>27</v>
      </c>
      <c r="D584" s="2" t="s">
        <v>11</v>
      </c>
      <c r="E584" s="214" t="s">
        <v>192</v>
      </c>
      <c r="F584" s="215" t="s">
        <v>850</v>
      </c>
      <c r="G584" s="216" t="s">
        <v>852</v>
      </c>
      <c r="H584" s="2"/>
      <c r="I584" s="367">
        <f t="shared" ref="I584:K584" si="72">SUM(I585)</f>
        <v>781200</v>
      </c>
      <c r="J584" s="367">
        <f t="shared" si="72"/>
        <v>781200</v>
      </c>
      <c r="K584" s="367">
        <f t="shared" si="72"/>
        <v>781200</v>
      </c>
    </row>
    <row r="585" spans="1:11" s="595" customFormat="1" ht="63" customHeight="1" x14ac:dyDescent="0.25">
      <c r="A585" s="101" t="s">
        <v>67</v>
      </c>
      <c r="B585" s="597" t="s">
        <v>773</v>
      </c>
      <c r="C585" s="2" t="s">
        <v>27</v>
      </c>
      <c r="D585" s="2" t="s">
        <v>11</v>
      </c>
      <c r="E585" s="214" t="s">
        <v>192</v>
      </c>
      <c r="F585" s="215" t="s">
        <v>850</v>
      </c>
      <c r="G585" s="216" t="s">
        <v>852</v>
      </c>
      <c r="H585" s="2" t="s">
        <v>12</v>
      </c>
      <c r="I585" s="369">
        <v>781200</v>
      </c>
      <c r="J585" s="369">
        <v>781200</v>
      </c>
      <c r="K585" s="369">
        <v>781200</v>
      </c>
    </row>
    <row r="586" spans="1:11" s="641" customFormat="1" ht="50.25" customHeight="1" x14ac:dyDescent="0.25">
      <c r="A586" s="510" t="s">
        <v>754</v>
      </c>
      <c r="B586" s="643" t="s">
        <v>773</v>
      </c>
      <c r="C586" s="2" t="s">
        <v>27</v>
      </c>
      <c r="D586" s="2" t="s">
        <v>11</v>
      </c>
      <c r="E586" s="214" t="s">
        <v>192</v>
      </c>
      <c r="F586" s="215" t="s">
        <v>850</v>
      </c>
      <c r="G586" s="216" t="s">
        <v>755</v>
      </c>
      <c r="H586" s="2"/>
      <c r="I586" s="367">
        <f>SUM(I587)</f>
        <v>1674191</v>
      </c>
      <c r="J586" s="367">
        <f t="shared" ref="J586:K586" si="73">SUM(J587)</f>
        <v>1717133</v>
      </c>
      <c r="K586" s="367">
        <f t="shared" si="73"/>
        <v>1748180</v>
      </c>
    </row>
    <row r="587" spans="1:11" s="641" customFormat="1" ht="63" customHeight="1" x14ac:dyDescent="0.25">
      <c r="A587" s="101" t="s">
        <v>67</v>
      </c>
      <c r="B587" s="643" t="s">
        <v>773</v>
      </c>
      <c r="C587" s="2" t="s">
        <v>27</v>
      </c>
      <c r="D587" s="2" t="s">
        <v>11</v>
      </c>
      <c r="E587" s="214" t="s">
        <v>192</v>
      </c>
      <c r="F587" s="215" t="s">
        <v>850</v>
      </c>
      <c r="G587" s="216" t="s">
        <v>755</v>
      </c>
      <c r="H587" s="2" t="s">
        <v>12</v>
      </c>
      <c r="I587" s="369">
        <v>1674191</v>
      </c>
      <c r="J587" s="369">
        <v>1717133</v>
      </c>
      <c r="K587" s="369">
        <v>1748180</v>
      </c>
    </row>
    <row r="588" spans="1:11" s="641" customFormat="1" ht="98.25" customHeight="1" x14ac:dyDescent="0.25">
      <c r="A588" s="501" t="s">
        <v>753</v>
      </c>
      <c r="B588" s="643" t="s">
        <v>773</v>
      </c>
      <c r="C588" s="2" t="s">
        <v>27</v>
      </c>
      <c r="D588" s="2" t="s">
        <v>11</v>
      </c>
      <c r="E588" s="214" t="s">
        <v>192</v>
      </c>
      <c r="F588" s="215" t="s">
        <v>850</v>
      </c>
      <c r="G588" s="216" t="s">
        <v>853</v>
      </c>
      <c r="H588" s="2"/>
      <c r="I588" s="367">
        <f>SUM(I589)</f>
        <v>20311200</v>
      </c>
      <c r="J588" s="367">
        <f t="shared" ref="J588" si="74">SUM(J589)</f>
        <v>20311200</v>
      </c>
      <c r="K588" s="367">
        <f t="shared" ref="K588" si="75">SUM(K589)</f>
        <v>20311200</v>
      </c>
    </row>
    <row r="589" spans="1:11" s="641" customFormat="1" ht="63" customHeight="1" x14ac:dyDescent="0.25">
      <c r="A589" s="101" t="s">
        <v>67</v>
      </c>
      <c r="B589" s="643" t="s">
        <v>773</v>
      </c>
      <c r="C589" s="2" t="s">
        <v>27</v>
      </c>
      <c r="D589" s="2" t="s">
        <v>11</v>
      </c>
      <c r="E589" s="214" t="s">
        <v>192</v>
      </c>
      <c r="F589" s="215" t="s">
        <v>850</v>
      </c>
      <c r="G589" s="216" t="s">
        <v>853</v>
      </c>
      <c r="H589" s="2" t="s">
        <v>12</v>
      </c>
      <c r="I589" s="369">
        <v>20311200</v>
      </c>
      <c r="J589" s="369">
        <v>20311200</v>
      </c>
      <c r="K589" s="369">
        <v>20311200</v>
      </c>
    </row>
    <row r="590" spans="1:11" ht="63" x14ac:dyDescent="0.25">
      <c r="A590" s="103" t="s">
        <v>126</v>
      </c>
      <c r="B590" s="53" t="s">
        <v>773</v>
      </c>
      <c r="C590" s="44" t="s">
        <v>27</v>
      </c>
      <c r="D590" s="44" t="s">
        <v>11</v>
      </c>
      <c r="E590" s="250" t="s">
        <v>194</v>
      </c>
      <c r="F590" s="251" t="s">
        <v>332</v>
      </c>
      <c r="G590" s="252" t="s">
        <v>333</v>
      </c>
      <c r="H590" s="44"/>
      <c r="I590" s="367">
        <f>SUM(I591)</f>
        <v>20803</v>
      </c>
      <c r="J590" s="367">
        <f t="shared" ref="J590:K592" si="76">SUM(J591)</f>
        <v>43687</v>
      </c>
      <c r="K590" s="367">
        <f t="shared" si="76"/>
        <v>43687</v>
      </c>
    </row>
    <row r="591" spans="1:11" ht="31.5" x14ac:dyDescent="0.25">
      <c r="A591" s="103" t="s">
        <v>394</v>
      </c>
      <c r="B591" s="53" t="s">
        <v>773</v>
      </c>
      <c r="C591" s="44" t="s">
        <v>27</v>
      </c>
      <c r="D591" s="44" t="s">
        <v>11</v>
      </c>
      <c r="E591" s="250" t="s">
        <v>194</v>
      </c>
      <c r="F591" s="251" t="s">
        <v>9</v>
      </c>
      <c r="G591" s="252" t="s">
        <v>333</v>
      </c>
      <c r="H591" s="44"/>
      <c r="I591" s="367">
        <f>SUM(I592)</f>
        <v>20803</v>
      </c>
      <c r="J591" s="367">
        <f t="shared" si="76"/>
        <v>43687</v>
      </c>
      <c r="K591" s="367">
        <f t="shared" si="76"/>
        <v>43687</v>
      </c>
    </row>
    <row r="592" spans="1:11" ht="15.75" x14ac:dyDescent="0.25">
      <c r="A592" s="497" t="s">
        <v>395</v>
      </c>
      <c r="B592" s="53" t="s">
        <v>773</v>
      </c>
      <c r="C592" s="44" t="s">
        <v>27</v>
      </c>
      <c r="D592" s="44" t="s">
        <v>11</v>
      </c>
      <c r="E592" s="250" t="s">
        <v>194</v>
      </c>
      <c r="F592" s="251" t="s">
        <v>9</v>
      </c>
      <c r="G592" s="252" t="s">
        <v>396</v>
      </c>
      <c r="H592" s="44"/>
      <c r="I592" s="367">
        <f>SUM(I593)</f>
        <v>20803</v>
      </c>
      <c r="J592" s="367">
        <f t="shared" si="76"/>
        <v>43687</v>
      </c>
      <c r="K592" s="367">
        <f t="shared" si="76"/>
        <v>43687</v>
      </c>
    </row>
    <row r="593" spans="1:12" ht="31.5" x14ac:dyDescent="0.25">
      <c r="A593" s="498" t="s">
        <v>463</v>
      </c>
      <c r="B593" s="6" t="s">
        <v>773</v>
      </c>
      <c r="C593" s="2" t="s">
        <v>27</v>
      </c>
      <c r="D593" s="2" t="s">
        <v>11</v>
      </c>
      <c r="E593" s="214" t="s">
        <v>194</v>
      </c>
      <c r="F593" s="215" t="s">
        <v>9</v>
      </c>
      <c r="G593" s="216" t="s">
        <v>396</v>
      </c>
      <c r="H593" s="2" t="s">
        <v>15</v>
      </c>
      <c r="I593" s="424">
        <v>20803</v>
      </c>
      <c r="J593" s="424">
        <v>43687</v>
      </c>
      <c r="K593" s="424">
        <v>43687</v>
      </c>
    </row>
    <row r="594" spans="1:12" s="37" customFormat="1" ht="78.75" x14ac:dyDescent="0.25">
      <c r="A594" s="102" t="s">
        <v>699</v>
      </c>
      <c r="B594" s="30" t="s">
        <v>773</v>
      </c>
      <c r="C594" s="28" t="s">
        <v>27</v>
      </c>
      <c r="D594" s="42" t="s">
        <v>11</v>
      </c>
      <c r="E594" s="223" t="s">
        <v>176</v>
      </c>
      <c r="F594" s="224" t="s">
        <v>332</v>
      </c>
      <c r="G594" s="225" t="s">
        <v>333</v>
      </c>
      <c r="H594" s="28"/>
      <c r="I594" s="366">
        <f>SUM(I595)</f>
        <v>523845</v>
      </c>
      <c r="J594" s="366">
        <f t="shared" ref="J594:K597" si="77">SUM(J595)</f>
        <v>628614</v>
      </c>
      <c r="K594" s="366">
        <f t="shared" si="77"/>
        <v>628614</v>
      </c>
    </row>
    <row r="595" spans="1:12" s="37" customFormat="1" ht="112.5" customHeight="1" x14ac:dyDescent="0.25">
      <c r="A595" s="103" t="s">
        <v>750</v>
      </c>
      <c r="B595" s="53" t="s">
        <v>773</v>
      </c>
      <c r="C595" s="2" t="s">
        <v>27</v>
      </c>
      <c r="D595" s="35" t="s">
        <v>11</v>
      </c>
      <c r="E595" s="253" t="s">
        <v>178</v>
      </c>
      <c r="F595" s="254" t="s">
        <v>332</v>
      </c>
      <c r="G595" s="255" t="s">
        <v>333</v>
      </c>
      <c r="H595" s="2"/>
      <c r="I595" s="367">
        <f>SUM(I596)</f>
        <v>523845</v>
      </c>
      <c r="J595" s="367">
        <f t="shared" si="77"/>
        <v>628614</v>
      </c>
      <c r="K595" s="367">
        <f t="shared" si="77"/>
        <v>628614</v>
      </c>
    </row>
    <row r="596" spans="1:12" s="37" customFormat="1" ht="47.25" x14ac:dyDescent="0.25">
      <c r="A596" s="103" t="s">
        <v>352</v>
      </c>
      <c r="B596" s="53" t="s">
        <v>773</v>
      </c>
      <c r="C596" s="2" t="s">
        <v>27</v>
      </c>
      <c r="D596" s="35" t="s">
        <v>11</v>
      </c>
      <c r="E596" s="253" t="s">
        <v>178</v>
      </c>
      <c r="F596" s="254" t="s">
        <v>9</v>
      </c>
      <c r="G596" s="255" t="s">
        <v>333</v>
      </c>
      <c r="H596" s="2"/>
      <c r="I596" s="367">
        <f>SUM(I597)</f>
        <v>523845</v>
      </c>
      <c r="J596" s="367">
        <f t="shared" si="77"/>
        <v>628614</v>
      </c>
      <c r="K596" s="367">
        <f t="shared" si="77"/>
        <v>628614</v>
      </c>
    </row>
    <row r="597" spans="1:12" s="37" customFormat="1" ht="31.5" x14ac:dyDescent="0.25">
      <c r="A597" s="61" t="s">
        <v>83</v>
      </c>
      <c r="B597" s="323" t="s">
        <v>773</v>
      </c>
      <c r="C597" s="2" t="s">
        <v>27</v>
      </c>
      <c r="D597" s="35" t="s">
        <v>11</v>
      </c>
      <c r="E597" s="253" t="s">
        <v>178</v>
      </c>
      <c r="F597" s="254" t="s">
        <v>9</v>
      </c>
      <c r="G597" s="255" t="s">
        <v>353</v>
      </c>
      <c r="H597" s="2"/>
      <c r="I597" s="367">
        <f>SUM(I598)</f>
        <v>523845</v>
      </c>
      <c r="J597" s="367">
        <f t="shared" si="77"/>
        <v>628614</v>
      </c>
      <c r="K597" s="367">
        <f t="shared" si="77"/>
        <v>628614</v>
      </c>
    </row>
    <row r="598" spans="1:12" s="37" customFormat="1" ht="31.5" x14ac:dyDescent="0.25">
      <c r="A598" s="498" t="s">
        <v>463</v>
      </c>
      <c r="B598" s="6" t="s">
        <v>773</v>
      </c>
      <c r="C598" s="2" t="s">
        <v>27</v>
      </c>
      <c r="D598" s="35" t="s">
        <v>11</v>
      </c>
      <c r="E598" s="253" t="s">
        <v>178</v>
      </c>
      <c r="F598" s="254" t="s">
        <v>9</v>
      </c>
      <c r="G598" s="255" t="s">
        <v>353</v>
      </c>
      <c r="H598" s="2" t="s">
        <v>15</v>
      </c>
      <c r="I598" s="371">
        <v>523845</v>
      </c>
      <c r="J598" s="371">
        <v>628614</v>
      </c>
      <c r="K598" s="371">
        <v>628614</v>
      </c>
      <c r="L598" s="64"/>
    </row>
    <row r="599" spans="1:12" s="37" customFormat="1" ht="47.25" x14ac:dyDescent="0.25">
      <c r="A599" s="114" t="s">
        <v>98</v>
      </c>
      <c r="B599" s="30" t="s">
        <v>773</v>
      </c>
      <c r="C599" s="28" t="s">
        <v>27</v>
      </c>
      <c r="D599" s="42" t="s">
        <v>11</v>
      </c>
      <c r="E599" s="223" t="s">
        <v>163</v>
      </c>
      <c r="F599" s="224" t="s">
        <v>332</v>
      </c>
      <c r="G599" s="225" t="s">
        <v>333</v>
      </c>
      <c r="H599" s="28"/>
      <c r="I599" s="366">
        <f>SUM(I600)</f>
        <v>118888</v>
      </c>
      <c r="J599" s="366">
        <f t="shared" ref="J599:K602" si="78">SUM(J600)</f>
        <v>118888</v>
      </c>
      <c r="K599" s="366">
        <f t="shared" si="78"/>
        <v>118888</v>
      </c>
      <c r="L599" s="64"/>
    </row>
    <row r="600" spans="1:12" s="37" customFormat="1" ht="63" x14ac:dyDescent="0.25">
      <c r="A600" s="7" t="s">
        <v>576</v>
      </c>
      <c r="B600" s="6" t="s">
        <v>773</v>
      </c>
      <c r="C600" s="2" t="s">
        <v>27</v>
      </c>
      <c r="D600" s="35" t="s">
        <v>11</v>
      </c>
      <c r="E600" s="253" t="s">
        <v>579</v>
      </c>
      <c r="F600" s="254" t="s">
        <v>332</v>
      </c>
      <c r="G600" s="255" t="s">
        <v>333</v>
      </c>
      <c r="H600" s="2"/>
      <c r="I600" s="367">
        <f>SUM(I601)</f>
        <v>118888</v>
      </c>
      <c r="J600" s="367">
        <f t="shared" si="78"/>
        <v>118888</v>
      </c>
      <c r="K600" s="367">
        <f t="shared" si="78"/>
        <v>118888</v>
      </c>
      <c r="L600" s="64"/>
    </row>
    <row r="601" spans="1:12" s="37" customFormat="1" ht="31.5" x14ac:dyDescent="0.25">
      <c r="A601" s="7" t="s">
        <v>577</v>
      </c>
      <c r="B601" s="6" t="s">
        <v>773</v>
      </c>
      <c r="C601" s="2" t="s">
        <v>27</v>
      </c>
      <c r="D601" s="35" t="s">
        <v>11</v>
      </c>
      <c r="E601" s="253" t="s">
        <v>579</v>
      </c>
      <c r="F601" s="254" t="s">
        <v>9</v>
      </c>
      <c r="G601" s="255" t="s">
        <v>333</v>
      </c>
      <c r="H601" s="2"/>
      <c r="I601" s="367">
        <f>SUM(I602)</f>
        <v>118888</v>
      </c>
      <c r="J601" s="367">
        <f t="shared" si="78"/>
        <v>118888</v>
      </c>
      <c r="K601" s="367">
        <f t="shared" si="78"/>
        <v>118888</v>
      </c>
      <c r="L601" s="64"/>
    </row>
    <row r="602" spans="1:12" s="37" customFormat="1" ht="18" customHeight="1" x14ac:dyDescent="0.25">
      <c r="A602" s="7" t="s">
        <v>578</v>
      </c>
      <c r="B602" s="6" t="s">
        <v>773</v>
      </c>
      <c r="C602" s="2" t="s">
        <v>27</v>
      </c>
      <c r="D602" s="35" t="s">
        <v>11</v>
      </c>
      <c r="E602" s="253" t="s">
        <v>579</v>
      </c>
      <c r="F602" s="254" t="s">
        <v>9</v>
      </c>
      <c r="G602" s="255" t="s">
        <v>580</v>
      </c>
      <c r="H602" s="2"/>
      <c r="I602" s="367">
        <f>SUM(I603)</f>
        <v>118888</v>
      </c>
      <c r="J602" s="367">
        <f t="shared" si="78"/>
        <v>118888</v>
      </c>
      <c r="K602" s="367">
        <f t="shared" si="78"/>
        <v>118888</v>
      </c>
      <c r="L602" s="64"/>
    </row>
    <row r="603" spans="1:12" s="37" customFormat="1" ht="31.5" x14ac:dyDescent="0.25">
      <c r="A603" s="7" t="s">
        <v>463</v>
      </c>
      <c r="B603" s="6" t="s">
        <v>773</v>
      </c>
      <c r="C603" s="2" t="s">
        <v>27</v>
      </c>
      <c r="D603" s="35" t="s">
        <v>11</v>
      </c>
      <c r="E603" s="253" t="s">
        <v>579</v>
      </c>
      <c r="F603" s="254" t="s">
        <v>9</v>
      </c>
      <c r="G603" s="255" t="s">
        <v>580</v>
      </c>
      <c r="H603" s="2" t="s">
        <v>15</v>
      </c>
      <c r="I603" s="368">
        <v>118888</v>
      </c>
      <c r="J603" s="368">
        <v>118888</v>
      </c>
      <c r="K603" s="368">
        <v>118888</v>
      </c>
      <c r="L603" s="64"/>
    </row>
    <row r="604" spans="1:12" s="37" customFormat="1" ht="15.75" x14ac:dyDescent="0.25">
      <c r="A604" s="109" t="s">
        <v>484</v>
      </c>
      <c r="B604" s="26" t="s">
        <v>773</v>
      </c>
      <c r="C604" s="22" t="s">
        <v>27</v>
      </c>
      <c r="D604" s="22" t="s">
        <v>14</v>
      </c>
      <c r="E604" s="259"/>
      <c r="F604" s="260"/>
      <c r="G604" s="261"/>
      <c r="H604" s="22"/>
      <c r="I604" s="365">
        <f>SUM(I605+I631)</f>
        <v>16823909</v>
      </c>
      <c r="J604" s="365">
        <f>SUM(J605+J631)</f>
        <v>12800303</v>
      </c>
      <c r="K604" s="365">
        <f>SUM(K605+K631)</f>
        <v>12800303</v>
      </c>
    </row>
    <row r="605" spans="1:12" s="37" customFormat="1" ht="31.5" x14ac:dyDescent="0.25">
      <c r="A605" s="27" t="s">
        <v>121</v>
      </c>
      <c r="B605" s="30" t="s">
        <v>773</v>
      </c>
      <c r="C605" s="28" t="s">
        <v>27</v>
      </c>
      <c r="D605" s="28" t="s">
        <v>14</v>
      </c>
      <c r="E605" s="211" t="s">
        <v>386</v>
      </c>
      <c r="F605" s="212" t="s">
        <v>332</v>
      </c>
      <c r="G605" s="213" t="s">
        <v>333</v>
      </c>
      <c r="H605" s="28"/>
      <c r="I605" s="366">
        <f>SUM(I613+I627+I606)</f>
        <v>16752409</v>
      </c>
      <c r="J605" s="366">
        <f>SUM(J613+J627+J606)</f>
        <v>12721553</v>
      </c>
      <c r="K605" s="366">
        <f>SUM(K613+K627+K606)</f>
        <v>12721553</v>
      </c>
    </row>
    <row r="606" spans="1:12" s="622" customFormat="1" ht="47.25" x14ac:dyDescent="0.25">
      <c r="A606" s="3" t="s">
        <v>122</v>
      </c>
      <c r="B606" s="624" t="s">
        <v>773</v>
      </c>
      <c r="C606" s="44" t="s">
        <v>27</v>
      </c>
      <c r="D606" s="44" t="s">
        <v>14</v>
      </c>
      <c r="E606" s="214" t="s">
        <v>192</v>
      </c>
      <c r="F606" s="215" t="s">
        <v>332</v>
      </c>
      <c r="G606" s="216" t="s">
        <v>333</v>
      </c>
      <c r="H606" s="59"/>
      <c r="I606" s="367">
        <f>SUM(I607+I610)</f>
        <v>2785540</v>
      </c>
      <c r="J606" s="367">
        <f>SUM(J607+J610)</f>
        <v>0</v>
      </c>
      <c r="K606" s="367">
        <f>SUM(K607+K610)</f>
        <v>0</v>
      </c>
    </row>
    <row r="607" spans="1:12" s="622" customFormat="1" ht="15.75" x14ac:dyDescent="0.25">
      <c r="A607" s="3" t="s">
        <v>387</v>
      </c>
      <c r="B607" s="624" t="s">
        <v>773</v>
      </c>
      <c r="C607" s="44" t="s">
        <v>27</v>
      </c>
      <c r="D607" s="44" t="s">
        <v>14</v>
      </c>
      <c r="E607" s="214" t="s">
        <v>192</v>
      </c>
      <c r="F607" s="215" t="s">
        <v>9</v>
      </c>
      <c r="G607" s="216" t="s">
        <v>333</v>
      </c>
      <c r="H607" s="59"/>
      <c r="I607" s="367">
        <f t="shared" ref="I607:K608" si="79">SUM(I608)</f>
        <v>116843</v>
      </c>
      <c r="J607" s="367">
        <f t="shared" si="79"/>
        <v>0</v>
      </c>
      <c r="K607" s="367">
        <f t="shared" si="79"/>
        <v>0</v>
      </c>
    </row>
    <row r="608" spans="1:12" s="622" customFormat="1" ht="31.5" x14ac:dyDescent="0.25">
      <c r="A608" s="3" t="s">
        <v>75</v>
      </c>
      <c r="B608" s="624" t="s">
        <v>773</v>
      </c>
      <c r="C608" s="44" t="s">
        <v>27</v>
      </c>
      <c r="D608" s="44" t="s">
        <v>14</v>
      </c>
      <c r="E608" s="214" t="s">
        <v>192</v>
      </c>
      <c r="F608" s="215" t="s">
        <v>9</v>
      </c>
      <c r="G608" s="216" t="s">
        <v>364</v>
      </c>
      <c r="H608" s="2"/>
      <c r="I608" s="367">
        <f t="shared" si="79"/>
        <v>116843</v>
      </c>
      <c r="J608" s="367">
        <f t="shared" si="79"/>
        <v>0</v>
      </c>
      <c r="K608" s="367">
        <f t="shared" si="79"/>
        <v>0</v>
      </c>
    </row>
    <row r="609" spans="1:11" s="622" customFormat="1" ht="63" x14ac:dyDescent="0.25">
      <c r="A609" s="101" t="s">
        <v>67</v>
      </c>
      <c r="B609" s="623" t="s">
        <v>773</v>
      </c>
      <c r="C609" s="44" t="s">
        <v>27</v>
      </c>
      <c r="D609" s="44" t="s">
        <v>14</v>
      </c>
      <c r="E609" s="214" t="s">
        <v>192</v>
      </c>
      <c r="F609" s="215" t="s">
        <v>9</v>
      </c>
      <c r="G609" s="216" t="s">
        <v>364</v>
      </c>
      <c r="H609" s="262" t="s">
        <v>12</v>
      </c>
      <c r="I609" s="369">
        <v>116843</v>
      </c>
      <c r="J609" s="369"/>
      <c r="K609" s="369"/>
    </row>
    <row r="610" spans="1:11" s="622" customFormat="1" ht="15.75" x14ac:dyDescent="0.25">
      <c r="A610" s="61" t="s">
        <v>397</v>
      </c>
      <c r="B610" s="623" t="s">
        <v>773</v>
      </c>
      <c r="C610" s="44" t="s">
        <v>27</v>
      </c>
      <c r="D610" s="44" t="s">
        <v>14</v>
      </c>
      <c r="E610" s="214" t="s">
        <v>192</v>
      </c>
      <c r="F610" s="215" t="s">
        <v>11</v>
      </c>
      <c r="G610" s="216" t="s">
        <v>333</v>
      </c>
      <c r="H610" s="2"/>
      <c r="I610" s="367">
        <f t="shared" ref="I610:K611" si="80">SUM(I611)</f>
        <v>2668697</v>
      </c>
      <c r="J610" s="367">
        <f t="shared" si="80"/>
        <v>0</v>
      </c>
      <c r="K610" s="367">
        <f t="shared" si="80"/>
        <v>0</v>
      </c>
    </row>
    <row r="611" spans="1:11" s="622" customFormat="1" ht="94.5" x14ac:dyDescent="0.25">
      <c r="A611" s="506" t="s">
        <v>124</v>
      </c>
      <c r="B611" s="623" t="s">
        <v>773</v>
      </c>
      <c r="C611" s="44" t="s">
        <v>27</v>
      </c>
      <c r="D611" s="44" t="s">
        <v>14</v>
      </c>
      <c r="E611" s="214" t="s">
        <v>192</v>
      </c>
      <c r="F611" s="215" t="s">
        <v>11</v>
      </c>
      <c r="G611" s="216" t="s">
        <v>390</v>
      </c>
      <c r="H611" s="2"/>
      <c r="I611" s="367">
        <f t="shared" si="80"/>
        <v>2668697</v>
      </c>
      <c r="J611" s="367">
        <f t="shared" si="80"/>
        <v>0</v>
      </c>
      <c r="K611" s="367">
        <f t="shared" si="80"/>
        <v>0</v>
      </c>
    </row>
    <row r="612" spans="1:11" s="622" customFormat="1" ht="63" x14ac:dyDescent="0.25">
      <c r="A612" s="101" t="s">
        <v>67</v>
      </c>
      <c r="B612" s="623" t="s">
        <v>773</v>
      </c>
      <c r="C612" s="44" t="s">
        <v>27</v>
      </c>
      <c r="D612" s="44" t="s">
        <v>14</v>
      </c>
      <c r="E612" s="214" t="s">
        <v>192</v>
      </c>
      <c r="F612" s="215" t="s">
        <v>11</v>
      </c>
      <c r="G612" s="216" t="s">
        <v>390</v>
      </c>
      <c r="H612" s="2" t="s">
        <v>12</v>
      </c>
      <c r="I612" s="369">
        <v>2668697</v>
      </c>
      <c r="J612" s="369"/>
      <c r="K612" s="369"/>
    </row>
    <row r="613" spans="1:11" s="37" customFormat="1" ht="63" customHeight="1" x14ac:dyDescent="0.25">
      <c r="A613" s="61" t="s">
        <v>125</v>
      </c>
      <c r="B613" s="323" t="s">
        <v>773</v>
      </c>
      <c r="C613" s="44" t="s">
        <v>27</v>
      </c>
      <c r="D613" s="44" t="s">
        <v>14</v>
      </c>
      <c r="E613" s="250" t="s">
        <v>193</v>
      </c>
      <c r="F613" s="251" t="s">
        <v>332</v>
      </c>
      <c r="G613" s="252" t="s">
        <v>333</v>
      </c>
      <c r="H613" s="44"/>
      <c r="I613" s="367">
        <f>SUM(I614)</f>
        <v>13966869</v>
      </c>
      <c r="J613" s="367">
        <f>SUM(J614)</f>
        <v>12721553</v>
      </c>
      <c r="K613" s="367">
        <f>SUM(K614)</f>
        <v>12721553</v>
      </c>
    </row>
    <row r="614" spans="1:11" s="37" customFormat="1" ht="31.5" x14ac:dyDescent="0.25">
      <c r="A614" s="61" t="s">
        <v>400</v>
      </c>
      <c r="B614" s="323" t="s">
        <v>773</v>
      </c>
      <c r="C614" s="44" t="s">
        <v>27</v>
      </c>
      <c r="D614" s="44" t="s">
        <v>14</v>
      </c>
      <c r="E614" s="250" t="s">
        <v>193</v>
      </c>
      <c r="F614" s="251" t="s">
        <v>9</v>
      </c>
      <c r="G614" s="252" t="s">
        <v>333</v>
      </c>
      <c r="H614" s="44"/>
      <c r="I614" s="367">
        <f>SUM(I615+I617+I619+I624)</f>
        <v>13966869</v>
      </c>
      <c r="J614" s="367">
        <f>SUM(J615+J617+J619+J624)</f>
        <v>12721553</v>
      </c>
      <c r="K614" s="367">
        <f>SUM(K615+K617+K619+K624)</f>
        <v>12721553</v>
      </c>
    </row>
    <row r="615" spans="1:11" s="554" customFormat="1" ht="63" x14ac:dyDescent="0.25">
      <c r="A615" s="3" t="s">
        <v>678</v>
      </c>
      <c r="B615" s="556" t="s">
        <v>773</v>
      </c>
      <c r="C615" s="44" t="s">
        <v>27</v>
      </c>
      <c r="D615" s="44" t="s">
        <v>14</v>
      </c>
      <c r="E615" s="250" t="s">
        <v>193</v>
      </c>
      <c r="F615" s="251" t="s">
        <v>9</v>
      </c>
      <c r="G615" s="216" t="s">
        <v>673</v>
      </c>
      <c r="H615" s="59"/>
      <c r="I615" s="367">
        <f>SUM(I616)</f>
        <v>382972</v>
      </c>
      <c r="J615" s="367">
        <f>SUM(J616)</f>
        <v>216555</v>
      </c>
      <c r="K615" s="367">
        <f>SUM(K616)</f>
        <v>216555</v>
      </c>
    </row>
    <row r="616" spans="1:11" s="554" customFormat="1" ht="31.5" x14ac:dyDescent="0.25">
      <c r="A616" s="89" t="s">
        <v>655</v>
      </c>
      <c r="B616" s="556" t="s">
        <v>773</v>
      </c>
      <c r="C616" s="44" t="s">
        <v>27</v>
      </c>
      <c r="D616" s="44" t="s">
        <v>14</v>
      </c>
      <c r="E616" s="250" t="s">
        <v>193</v>
      </c>
      <c r="F616" s="251" t="s">
        <v>9</v>
      </c>
      <c r="G616" s="216" t="s">
        <v>673</v>
      </c>
      <c r="H616" s="59" t="s">
        <v>656</v>
      </c>
      <c r="I616" s="369">
        <v>382972</v>
      </c>
      <c r="J616" s="369">
        <v>216555</v>
      </c>
      <c r="K616" s="369">
        <v>216555</v>
      </c>
    </row>
    <row r="617" spans="1:11" s="554" customFormat="1" ht="94.5" hidden="1" x14ac:dyDescent="0.25">
      <c r="A617" s="3" t="s">
        <v>679</v>
      </c>
      <c r="B617" s="556" t="s">
        <v>773</v>
      </c>
      <c r="C617" s="44" t="s">
        <v>27</v>
      </c>
      <c r="D617" s="44" t="s">
        <v>14</v>
      </c>
      <c r="E617" s="250" t="s">
        <v>193</v>
      </c>
      <c r="F617" s="251" t="s">
        <v>9</v>
      </c>
      <c r="G617" s="216" t="s">
        <v>674</v>
      </c>
      <c r="H617" s="59"/>
      <c r="I617" s="367">
        <f>SUM(I618)</f>
        <v>0</v>
      </c>
      <c r="J617" s="367">
        <f>SUM(J618)</f>
        <v>0</v>
      </c>
      <c r="K617" s="367">
        <f>SUM(K618)</f>
        <v>0</v>
      </c>
    </row>
    <row r="618" spans="1:11" s="554" customFormat="1" ht="31.5" hidden="1" x14ac:dyDescent="0.25">
      <c r="A618" s="89" t="s">
        <v>655</v>
      </c>
      <c r="B618" s="556" t="s">
        <v>773</v>
      </c>
      <c r="C618" s="44" t="s">
        <v>27</v>
      </c>
      <c r="D618" s="44" t="s">
        <v>14</v>
      </c>
      <c r="E618" s="250" t="s">
        <v>193</v>
      </c>
      <c r="F618" s="251" t="s">
        <v>9</v>
      </c>
      <c r="G618" s="216" t="s">
        <v>674</v>
      </c>
      <c r="H618" s="59" t="s">
        <v>656</v>
      </c>
      <c r="I618" s="369"/>
      <c r="J618" s="369"/>
      <c r="K618" s="369"/>
    </row>
    <row r="619" spans="1:11" s="37" customFormat="1" ht="31.5" x14ac:dyDescent="0.25">
      <c r="A619" s="61" t="s">
        <v>75</v>
      </c>
      <c r="B619" s="323" t="s">
        <v>773</v>
      </c>
      <c r="C619" s="44" t="s">
        <v>27</v>
      </c>
      <c r="D619" s="44" t="s">
        <v>14</v>
      </c>
      <c r="E619" s="250" t="s">
        <v>193</v>
      </c>
      <c r="F619" s="251" t="s">
        <v>9</v>
      </c>
      <c r="G619" s="252" t="s">
        <v>364</v>
      </c>
      <c r="H619" s="44"/>
      <c r="I619" s="367">
        <f>SUM(I620:I623)</f>
        <v>9160177</v>
      </c>
      <c r="J619" s="367">
        <f>SUM(J620:J623)</f>
        <v>9101918</v>
      </c>
      <c r="K619" s="367">
        <f>SUM(K620:K623)</f>
        <v>9101918</v>
      </c>
    </row>
    <row r="620" spans="1:11" s="37" customFormat="1" ht="63" hidden="1" x14ac:dyDescent="0.25">
      <c r="A620" s="101" t="s">
        <v>67</v>
      </c>
      <c r="B620" s="546" t="s">
        <v>773</v>
      </c>
      <c r="C620" s="44" t="s">
        <v>27</v>
      </c>
      <c r="D620" s="44" t="s">
        <v>14</v>
      </c>
      <c r="E620" s="250" t="s">
        <v>193</v>
      </c>
      <c r="F620" s="251" t="s">
        <v>9</v>
      </c>
      <c r="G620" s="252" t="s">
        <v>364</v>
      </c>
      <c r="H620" s="44" t="s">
        <v>12</v>
      </c>
      <c r="I620" s="369"/>
      <c r="J620" s="369"/>
      <c r="K620" s="369"/>
    </row>
    <row r="621" spans="1:11" s="37" customFormat="1" ht="31.5" hidden="1" x14ac:dyDescent="0.25">
      <c r="A621" s="498" t="s">
        <v>463</v>
      </c>
      <c r="B621" s="546" t="s">
        <v>773</v>
      </c>
      <c r="C621" s="44" t="s">
        <v>27</v>
      </c>
      <c r="D621" s="44" t="s">
        <v>14</v>
      </c>
      <c r="E621" s="250" t="s">
        <v>193</v>
      </c>
      <c r="F621" s="251" t="s">
        <v>9</v>
      </c>
      <c r="G621" s="252" t="s">
        <v>364</v>
      </c>
      <c r="H621" s="44" t="s">
        <v>15</v>
      </c>
      <c r="I621" s="369"/>
      <c r="J621" s="369"/>
      <c r="K621" s="369"/>
    </row>
    <row r="622" spans="1:11" s="37" customFormat="1" ht="31.5" x14ac:dyDescent="0.25">
      <c r="A622" s="89" t="s">
        <v>655</v>
      </c>
      <c r="B622" s="555" t="s">
        <v>773</v>
      </c>
      <c r="C622" s="44" t="s">
        <v>27</v>
      </c>
      <c r="D622" s="44" t="s">
        <v>14</v>
      </c>
      <c r="E622" s="250" t="s">
        <v>193</v>
      </c>
      <c r="F622" s="251" t="s">
        <v>9</v>
      </c>
      <c r="G622" s="252" t="s">
        <v>364</v>
      </c>
      <c r="H622" s="44" t="s">
        <v>656</v>
      </c>
      <c r="I622" s="369">
        <v>9160177</v>
      </c>
      <c r="J622" s="369">
        <v>9101918</v>
      </c>
      <c r="K622" s="369">
        <v>9101918</v>
      </c>
    </row>
    <row r="623" spans="1:11" s="37" customFormat="1" ht="15.75" hidden="1" x14ac:dyDescent="0.25">
      <c r="A623" s="61" t="s">
        <v>17</v>
      </c>
      <c r="B623" s="323" t="s">
        <v>773</v>
      </c>
      <c r="C623" s="44" t="s">
        <v>27</v>
      </c>
      <c r="D623" s="44" t="s">
        <v>14</v>
      </c>
      <c r="E623" s="250" t="s">
        <v>193</v>
      </c>
      <c r="F623" s="251" t="s">
        <v>9</v>
      </c>
      <c r="G623" s="252" t="s">
        <v>364</v>
      </c>
      <c r="H623" s="44" t="s">
        <v>16</v>
      </c>
      <c r="I623" s="369"/>
      <c r="J623" s="369"/>
      <c r="K623" s="369"/>
    </row>
    <row r="624" spans="1:11" s="37" customFormat="1" ht="47.25" x14ac:dyDescent="0.25">
      <c r="A624" s="61" t="s">
        <v>658</v>
      </c>
      <c r="B624" s="520" t="s">
        <v>773</v>
      </c>
      <c r="C624" s="44" t="s">
        <v>27</v>
      </c>
      <c r="D624" s="44" t="s">
        <v>14</v>
      </c>
      <c r="E624" s="250" t="s">
        <v>193</v>
      </c>
      <c r="F624" s="251" t="s">
        <v>9</v>
      </c>
      <c r="G624" s="252" t="s">
        <v>657</v>
      </c>
      <c r="H624" s="44"/>
      <c r="I624" s="367">
        <f>SUM(I625:I626)</f>
        <v>4423720</v>
      </c>
      <c r="J624" s="367">
        <f>SUM(J625)</f>
        <v>3403080</v>
      </c>
      <c r="K624" s="367">
        <f>SUM(K625)</f>
        <v>3403080</v>
      </c>
    </row>
    <row r="625" spans="1:11" s="37" customFormat="1" ht="31.5" customHeight="1" x14ac:dyDescent="0.25">
      <c r="A625" s="101" t="s">
        <v>655</v>
      </c>
      <c r="B625" s="520" t="s">
        <v>773</v>
      </c>
      <c r="C625" s="44" t="s">
        <v>27</v>
      </c>
      <c r="D625" s="44" t="s">
        <v>14</v>
      </c>
      <c r="E625" s="250" t="s">
        <v>193</v>
      </c>
      <c r="F625" s="251" t="s">
        <v>9</v>
      </c>
      <c r="G625" s="252" t="s">
        <v>657</v>
      </c>
      <c r="H625" s="44" t="s">
        <v>656</v>
      </c>
      <c r="I625" s="369">
        <v>4423720</v>
      </c>
      <c r="J625" s="369">
        <v>3403080</v>
      </c>
      <c r="K625" s="369">
        <v>3403080</v>
      </c>
    </row>
    <row r="626" spans="1:11" s="37" customFormat="1" ht="15.75" hidden="1" customHeight="1" x14ac:dyDescent="0.25">
      <c r="A626" s="61" t="s">
        <v>17</v>
      </c>
      <c r="B626" s="613" t="s">
        <v>773</v>
      </c>
      <c r="C626" s="44" t="s">
        <v>27</v>
      </c>
      <c r="D626" s="44" t="s">
        <v>14</v>
      </c>
      <c r="E626" s="250" t="s">
        <v>193</v>
      </c>
      <c r="F626" s="251" t="s">
        <v>9</v>
      </c>
      <c r="G626" s="252" t="s">
        <v>657</v>
      </c>
      <c r="H626" s="44" t="s">
        <v>16</v>
      </c>
      <c r="I626" s="369"/>
      <c r="J626" s="369"/>
      <c r="K626" s="369"/>
    </row>
    <row r="627" spans="1:11" s="37" customFormat="1" ht="61.5" hidden="1" customHeight="1" x14ac:dyDescent="0.25">
      <c r="A627" s="103" t="s">
        <v>126</v>
      </c>
      <c r="B627" s="453" t="s">
        <v>773</v>
      </c>
      <c r="C627" s="44" t="s">
        <v>27</v>
      </c>
      <c r="D627" s="44" t="s">
        <v>14</v>
      </c>
      <c r="E627" s="250" t="s">
        <v>194</v>
      </c>
      <c r="F627" s="251" t="s">
        <v>332</v>
      </c>
      <c r="G627" s="252" t="s">
        <v>333</v>
      </c>
      <c r="H627" s="44"/>
      <c r="I627" s="367">
        <f>SUM(I628)</f>
        <v>0</v>
      </c>
      <c r="J627" s="367">
        <f t="shared" ref="J627:K629" si="81">SUM(J628)</f>
        <v>0</v>
      </c>
      <c r="K627" s="367">
        <f t="shared" si="81"/>
        <v>0</v>
      </c>
    </row>
    <row r="628" spans="1:11" s="37" customFormat="1" ht="31.5" hidden="1" customHeight="1" x14ac:dyDescent="0.25">
      <c r="A628" s="103" t="s">
        <v>394</v>
      </c>
      <c r="B628" s="453" t="s">
        <v>773</v>
      </c>
      <c r="C628" s="44" t="s">
        <v>27</v>
      </c>
      <c r="D628" s="44" t="s">
        <v>14</v>
      </c>
      <c r="E628" s="250" t="s">
        <v>194</v>
      </c>
      <c r="F628" s="251" t="s">
        <v>9</v>
      </c>
      <c r="G628" s="252" t="s">
        <v>333</v>
      </c>
      <c r="H628" s="44"/>
      <c r="I628" s="367">
        <f>SUM(I629)</f>
        <v>0</v>
      </c>
      <c r="J628" s="367">
        <f t="shared" si="81"/>
        <v>0</v>
      </c>
      <c r="K628" s="367">
        <f t="shared" si="81"/>
        <v>0</v>
      </c>
    </row>
    <row r="629" spans="1:11" s="37" customFormat="1" ht="18" hidden="1" customHeight="1" x14ac:dyDescent="0.25">
      <c r="A629" s="497" t="s">
        <v>395</v>
      </c>
      <c r="B629" s="453" t="s">
        <v>773</v>
      </c>
      <c r="C629" s="44" t="s">
        <v>27</v>
      </c>
      <c r="D629" s="44" t="s">
        <v>14</v>
      </c>
      <c r="E629" s="250" t="s">
        <v>194</v>
      </c>
      <c r="F629" s="251" t="s">
        <v>9</v>
      </c>
      <c r="G629" s="252" t="s">
        <v>396</v>
      </c>
      <c r="H629" s="44"/>
      <c r="I629" s="367">
        <f>SUM(I630)</f>
        <v>0</v>
      </c>
      <c r="J629" s="367">
        <f t="shared" si="81"/>
        <v>0</v>
      </c>
      <c r="K629" s="367">
        <f t="shared" si="81"/>
        <v>0</v>
      </c>
    </row>
    <row r="630" spans="1:11" s="37" customFormat="1" ht="31.5" hidden="1" customHeight="1" x14ac:dyDescent="0.25">
      <c r="A630" s="498" t="s">
        <v>463</v>
      </c>
      <c r="B630" s="453" t="s">
        <v>773</v>
      </c>
      <c r="C630" s="44" t="s">
        <v>27</v>
      </c>
      <c r="D630" s="44" t="s">
        <v>14</v>
      </c>
      <c r="E630" s="250" t="s">
        <v>194</v>
      </c>
      <c r="F630" s="215" t="s">
        <v>9</v>
      </c>
      <c r="G630" s="216" t="s">
        <v>396</v>
      </c>
      <c r="H630" s="44" t="s">
        <v>15</v>
      </c>
      <c r="I630" s="369"/>
      <c r="J630" s="369"/>
      <c r="K630" s="369"/>
    </row>
    <row r="631" spans="1:11" s="37" customFormat="1" ht="78.75" x14ac:dyDescent="0.25">
      <c r="A631" s="102" t="s">
        <v>699</v>
      </c>
      <c r="B631" s="30" t="s">
        <v>773</v>
      </c>
      <c r="C631" s="28" t="s">
        <v>27</v>
      </c>
      <c r="D631" s="42" t="s">
        <v>14</v>
      </c>
      <c r="E631" s="223" t="s">
        <v>176</v>
      </c>
      <c r="F631" s="224" t="s">
        <v>332</v>
      </c>
      <c r="G631" s="225" t="s">
        <v>333</v>
      </c>
      <c r="H631" s="28"/>
      <c r="I631" s="366">
        <f>SUM(I632)</f>
        <v>71500</v>
      </c>
      <c r="J631" s="366">
        <f t="shared" ref="J631:K633" si="82">SUM(J632)</f>
        <v>78750</v>
      </c>
      <c r="K631" s="366">
        <f t="shared" si="82"/>
        <v>78750</v>
      </c>
    </row>
    <row r="632" spans="1:11" s="37" customFormat="1" ht="113.25" customHeight="1" x14ac:dyDescent="0.25">
      <c r="A632" s="103" t="s">
        <v>750</v>
      </c>
      <c r="B632" s="53" t="s">
        <v>773</v>
      </c>
      <c r="C632" s="2" t="s">
        <v>27</v>
      </c>
      <c r="D632" s="35" t="s">
        <v>14</v>
      </c>
      <c r="E632" s="253" t="s">
        <v>178</v>
      </c>
      <c r="F632" s="254" t="s">
        <v>332</v>
      </c>
      <c r="G632" s="255" t="s">
        <v>333</v>
      </c>
      <c r="H632" s="2"/>
      <c r="I632" s="367">
        <f>SUM(I633)</f>
        <v>71500</v>
      </c>
      <c r="J632" s="367">
        <f t="shared" si="82"/>
        <v>78750</v>
      </c>
      <c r="K632" s="367">
        <f t="shared" si="82"/>
        <v>78750</v>
      </c>
    </row>
    <row r="633" spans="1:11" s="37" customFormat="1" ht="47.25" x14ac:dyDescent="0.25">
      <c r="A633" s="103" t="s">
        <v>352</v>
      </c>
      <c r="B633" s="53" t="s">
        <v>773</v>
      </c>
      <c r="C633" s="2" t="s">
        <v>27</v>
      </c>
      <c r="D633" s="35" t="s">
        <v>14</v>
      </c>
      <c r="E633" s="253" t="s">
        <v>178</v>
      </c>
      <c r="F633" s="254" t="s">
        <v>9</v>
      </c>
      <c r="G633" s="255" t="s">
        <v>333</v>
      </c>
      <c r="H633" s="2"/>
      <c r="I633" s="367">
        <f>SUM(I634)</f>
        <v>71500</v>
      </c>
      <c r="J633" s="367">
        <f t="shared" si="82"/>
        <v>78750</v>
      </c>
      <c r="K633" s="367">
        <f t="shared" si="82"/>
        <v>78750</v>
      </c>
    </row>
    <row r="634" spans="1:11" s="37" customFormat="1" ht="31.5" x14ac:dyDescent="0.25">
      <c r="A634" s="101" t="s">
        <v>655</v>
      </c>
      <c r="B634" s="323" t="s">
        <v>773</v>
      </c>
      <c r="C634" s="2" t="s">
        <v>27</v>
      </c>
      <c r="D634" s="35" t="s">
        <v>14</v>
      </c>
      <c r="E634" s="253" t="s">
        <v>178</v>
      </c>
      <c r="F634" s="254" t="s">
        <v>9</v>
      </c>
      <c r="G634" s="255" t="s">
        <v>353</v>
      </c>
      <c r="H634" s="2"/>
      <c r="I634" s="367">
        <f>SUM(I635:I636)</f>
        <v>71500</v>
      </c>
      <c r="J634" s="367">
        <f>SUM(J635:J636)</f>
        <v>78750</v>
      </c>
      <c r="K634" s="367">
        <f>SUM(K635:K636)</f>
        <v>78750</v>
      </c>
    </row>
    <row r="635" spans="1:11" ht="31.5" hidden="1" x14ac:dyDescent="0.25">
      <c r="A635" s="498" t="s">
        <v>463</v>
      </c>
      <c r="B635" s="6" t="s">
        <v>773</v>
      </c>
      <c r="C635" s="2" t="s">
        <v>27</v>
      </c>
      <c r="D635" s="35" t="s">
        <v>14</v>
      </c>
      <c r="E635" s="253" t="s">
        <v>178</v>
      </c>
      <c r="F635" s="254" t="s">
        <v>9</v>
      </c>
      <c r="G635" s="255" t="s">
        <v>353</v>
      </c>
      <c r="H635" s="2" t="s">
        <v>15</v>
      </c>
      <c r="I635" s="368"/>
      <c r="J635" s="368"/>
      <c r="K635" s="368"/>
    </row>
    <row r="636" spans="1:11" s="554" customFormat="1" ht="31.5" x14ac:dyDescent="0.25">
      <c r="A636" s="101" t="s">
        <v>655</v>
      </c>
      <c r="B636" s="6" t="s">
        <v>773</v>
      </c>
      <c r="C636" s="2" t="s">
        <v>27</v>
      </c>
      <c r="D636" s="35" t="s">
        <v>14</v>
      </c>
      <c r="E636" s="253" t="s">
        <v>178</v>
      </c>
      <c r="F636" s="254" t="s">
        <v>9</v>
      </c>
      <c r="G636" s="255" t="s">
        <v>353</v>
      </c>
      <c r="H636" s="2" t="s">
        <v>656</v>
      </c>
      <c r="I636" s="368">
        <v>71500</v>
      </c>
      <c r="J636" s="368">
        <v>78750</v>
      </c>
      <c r="K636" s="368">
        <v>78750</v>
      </c>
    </row>
    <row r="637" spans="1:11" ht="15.75" x14ac:dyDescent="0.25">
      <c r="A637" s="109" t="s">
        <v>29</v>
      </c>
      <c r="B637" s="26" t="s">
        <v>773</v>
      </c>
      <c r="C637" s="22" t="s">
        <v>27</v>
      </c>
      <c r="D637" s="22" t="s">
        <v>30</v>
      </c>
      <c r="E637" s="259"/>
      <c r="F637" s="260"/>
      <c r="G637" s="261"/>
      <c r="H637" s="22"/>
      <c r="I637" s="365">
        <f>SUM(I643,I638,I672,I667+I658)</f>
        <v>6593057</v>
      </c>
      <c r="J637" s="365">
        <f>SUM(J643,J638,J672,J667+J658)</f>
        <v>6194755</v>
      </c>
      <c r="K637" s="365">
        <f>SUM(K643,K638,K672,K667+K658)</f>
        <v>6194755</v>
      </c>
    </row>
    <row r="638" spans="1:11" s="64" customFormat="1" ht="47.25" x14ac:dyDescent="0.25">
      <c r="A638" s="102" t="s">
        <v>94</v>
      </c>
      <c r="B638" s="30" t="s">
        <v>773</v>
      </c>
      <c r="C638" s="28" t="s">
        <v>27</v>
      </c>
      <c r="D638" s="28" t="s">
        <v>30</v>
      </c>
      <c r="E638" s="211" t="s">
        <v>157</v>
      </c>
      <c r="F638" s="212" t="s">
        <v>332</v>
      </c>
      <c r="G638" s="213" t="s">
        <v>333</v>
      </c>
      <c r="H638" s="28"/>
      <c r="I638" s="366">
        <f>SUM(I639)</f>
        <v>3000</v>
      </c>
      <c r="J638" s="366">
        <f t="shared" ref="J638:K641" si="83">SUM(J639)</f>
        <v>3000</v>
      </c>
      <c r="K638" s="366">
        <f t="shared" si="83"/>
        <v>3000</v>
      </c>
    </row>
    <row r="639" spans="1:11" s="37" customFormat="1" ht="78.75" x14ac:dyDescent="0.25">
      <c r="A639" s="104" t="s">
        <v>95</v>
      </c>
      <c r="B639" s="275" t="s">
        <v>773</v>
      </c>
      <c r="C639" s="70" t="s">
        <v>27</v>
      </c>
      <c r="D639" s="35" t="s">
        <v>30</v>
      </c>
      <c r="E639" s="253" t="s">
        <v>187</v>
      </c>
      <c r="F639" s="254" t="s">
        <v>332</v>
      </c>
      <c r="G639" s="255" t="s">
        <v>333</v>
      </c>
      <c r="H639" s="71"/>
      <c r="I639" s="370">
        <f>SUM(I640)</f>
        <v>3000</v>
      </c>
      <c r="J639" s="370">
        <f t="shared" si="83"/>
        <v>3000</v>
      </c>
      <c r="K639" s="370">
        <f t="shared" si="83"/>
        <v>3000</v>
      </c>
    </row>
    <row r="640" spans="1:11" s="37" customFormat="1" ht="47.25" x14ac:dyDescent="0.25">
      <c r="A640" s="104" t="s">
        <v>340</v>
      </c>
      <c r="B640" s="275" t="s">
        <v>773</v>
      </c>
      <c r="C640" s="70" t="s">
        <v>27</v>
      </c>
      <c r="D640" s="35" t="s">
        <v>30</v>
      </c>
      <c r="E640" s="253" t="s">
        <v>187</v>
      </c>
      <c r="F640" s="254" t="s">
        <v>9</v>
      </c>
      <c r="G640" s="255" t="s">
        <v>333</v>
      </c>
      <c r="H640" s="71"/>
      <c r="I640" s="370">
        <f>SUM(I641)</f>
        <v>3000</v>
      </c>
      <c r="J640" s="370">
        <f t="shared" si="83"/>
        <v>3000</v>
      </c>
      <c r="K640" s="370">
        <f t="shared" si="83"/>
        <v>3000</v>
      </c>
    </row>
    <row r="641" spans="1:11" s="37" customFormat="1" ht="31.5" x14ac:dyDescent="0.25">
      <c r="A641" s="497" t="s">
        <v>86</v>
      </c>
      <c r="B641" s="53" t="s">
        <v>773</v>
      </c>
      <c r="C641" s="70" t="s">
        <v>27</v>
      </c>
      <c r="D641" s="35" t="s">
        <v>30</v>
      </c>
      <c r="E641" s="253" t="s">
        <v>187</v>
      </c>
      <c r="F641" s="254" t="s">
        <v>9</v>
      </c>
      <c r="G641" s="255" t="s">
        <v>342</v>
      </c>
      <c r="H641" s="2"/>
      <c r="I641" s="367">
        <f>SUM(I642)</f>
        <v>3000</v>
      </c>
      <c r="J641" s="367">
        <f t="shared" si="83"/>
        <v>3000</v>
      </c>
      <c r="K641" s="367">
        <f t="shared" si="83"/>
        <v>3000</v>
      </c>
    </row>
    <row r="642" spans="1:11" s="37" customFormat="1" ht="31.5" x14ac:dyDescent="0.25">
      <c r="A642" s="503" t="s">
        <v>463</v>
      </c>
      <c r="B642" s="275" t="s">
        <v>773</v>
      </c>
      <c r="C642" s="70" t="s">
        <v>27</v>
      </c>
      <c r="D642" s="35" t="s">
        <v>30</v>
      </c>
      <c r="E642" s="253" t="s">
        <v>187</v>
      </c>
      <c r="F642" s="254" t="s">
        <v>9</v>
      </c>
      <c r="G642" s="255" t="s">
        <v>342</v>
      </c>
      <c r="H642" s="71" t="s">
        <v>15</v>
      </c>
      <c r="I642" s="371">
        <v>3000</v>
      </c>
      <c r="J642" s="371">
        <v>3000</v>
      </c>
      <c r="K642" s="371">
        <v>3000</v>
      </c>
    </row>
    <row r="643" spans="1:11" ht="31.5" x14ac:dyDescent="0.25">
      <c r="A643" s="99" t="s">
        <v>121</v>
      </c>
      <c r="B643" s="30" t="s">
        <v>773</v>
      </c>
      <c r="C643" s="28" t="s">
        <v>27</v>
      </c>
      <c r="D643" s="28" t="s">
        <v>30</v>
      </c>
      <c r="E643" s="211" t="s">
        <v>386</v>
      </c>
      <c r="F643" s="212" t="s">
        <v>332</v>
      </c>
      <c r="G643" s="213" t="s">
        <v>333</v>
      </c>
      <c r="H643" s="28"/>
      <c r="I643" s="366">
        <f>SUM(I648+I644)</f>
        <v>5061524</v>
      </c>
      <c r="J643" s="366">
        <f>SUM(J648+J644)</f>
        <v>4614223</v>
      </c>
      <c r="K643" s="366">
        <f>SUM(K648+K644)</f>
        <v>4614223</v>
      </c>
    </row>
    <row r="644" spans="1:11" s="420" customFormat="1" ht="63" x14ac:dyDescent="0.25">
      <c r="A644" s="103" t="s">
        <v>126</v>
      </c>
      <c r="B644" s="53" t="s">
        <v>773</v>
      </c>
      <c r="C644" s="2" t="s">
        <v>27</v>
      </c>
      <c r="D644" s="2" t="s">
        <v>30</v>
      </c>
      <c r="E644" s="250" t="s">
        <v>194</v>
      </c>
      <c r="F644" s="251" t="s">
        <v>332</v>
      </c>
      <c r="G644" s="252" t="s">
        <v>333</v>
      </c>
      <c r="H644" s="44"/>
      <c r="I644" s="367">
        <f>SUM(I645)</f>
        <v>22500</v>
      </c>
      <c r="J644" s="367">
        <f t="shared" ref="J644:K646" si="84">SUM(J645)</f>
        <v>47250</v>
      </c>
      <c r="K644" s="367">
        <f t="shared" si="84"/>
        <v>47250</v>
      </c>
    </row>
    <row r="645" spans="1:11" s="420" customFormat="1" ht="31.5" x14ac:dyDescent="0.25">
      <c r="A645" s="103" t="s">
        <v>394</v>
      </c>
      <c r="B645" s="53" t="s">
        <v>773</v>
      </c>
      <c r="C645" s="2" t="s">
        <v>27</v>
      </c>
      <c r="D645" s="2" t="s">
        <v>30</v>
      </c>
      <c r="E645" s="250" t="s">
        <v>194</v>
      </c>
      <c r="F645" s="251" t="s">
        <v>9</v>
      </c>
      <c r="G645" s="252" t="s">
        <v>333</v>
      </c>
      <c r="H645" s="44"/>
      <c r="I645" s="367">
        <f>SUM(I646)</f>
        <v>22500</v>
      </c>
      <c r="J645" s="367">
        <f t="shared" si="84"/>
        <v>47250</v>
      </c>
      <c r="K645" s="367">
        <f t="shared" si="84"/>
        <v>47250</v>
      </c>
    </row>
    <row r="646" spans="1:11" s="420" customFormat="1" ht="15.75" x14ac:dyDescent="0.25">
      <c r="A646" s="497" t="s">
        <v>395</v>
      </c>
      <c r="B646" s="53" t="s">
        <v>773</v>
      </c>
      <c r="C646" s="2" t="s">
        <v>27</v>
      </c>
      <c r="D646" s="2" t="s">
        <v>30</v>
      </c>
      <c r="E646" s="250" t="s">
        <v>194</v>
      </c>
      <c r="F646" s="251" t="s">
        <v>9</v>
      </c>
      <c r="G646" s="252" t="s">
        <v>396</v>
      </c>
      <c r="H646" s="44"/>
      <c r="I646" s="367">
        <f>SUM(I647)</f>
        <v>22500</v>
      </c>
      <c r="J646" s="367">
        <f t="shared" si="84"/>
        <v>47250</v>
      </c>
      <c r="K646" s="367">
        <f t="shared" si="84"/>
        <v>47250</v>
      </c>
    </row>
    <row r="647" spans="1:11" s="420" customFormat="1" ht="31.5" x14ac:dyDescent="0.25">
      <c r="A647" s="498" t="s">
        <v>463</v>
      </c>
      <c r="B647" s="6" t="s">
        <v>773</v>
      </c>
      <c r="C647" s="2" t="s">
        <v>27</v>
      </c>
      <c r="D647" s="2" t="s">
        <v>30</v>
      </c>
      <c r="E647" s="214" t="s">
        <v>194</v>
      </c>
      <c r="F647" s="215" t="s">
        <v>9</v>
      </c>
      <c r="G647" s="216" t="s">
        <v>396</v>
      </c>
      <c r="H647" s="2" t="s">
        <v>15</v>
      </c>
      <c r="I647" s="369">
        <v>22500</v>
      </c>
      <c r="J647" s="369">
        <v>47250</v>
      </c>
      <c r="K647" s="369">
        <v>47250</v>
      </c>
    </row>
    <row r="648" spans="1:11" ht="63" x14ac:dyDescent="0.25">
      <c r="A648" s="61" t="s">
        <v>133</v>
      </c>
      <c r="B648" s="323" t="s">
        <v>773</v>
      </c>
      <c r="C648" s="2" t="s">
        <v>27</v>
      </c>
      <c r="D648" s="2" t="s">
        <v>30</v>
      </c>
      <c r="E648" s="214" t="s">
        <v>197</v>
      </c>
      <c r="F648" s="215" t="s">
        <v>332</v>
      </c>
      <c r="G648" s="216" t="s">
        <v>333</v>
      </c>
      <c r="H648" s="2"/>
      <c r="I648" s="367">
        <f>SUM(I649+I654)</f>
        <v>5039024</v>
      </c>
      <c r="J648" s="367">
        <f>SUM(J649+J654)</f>
        <v>4566973</v>
      </c>
      <c r="K648" s="367">
        <f>SUM(K649+K654)</f>
        <v>4566973</v>
      </c>
    </row>
    <row r="649" spans="1:11" ht="47.25" x14ac:dyDescent="0.25">
      <c r="A649" s="61" t="s">
        <v>407</v>
      </c>
      <c r="B649" s="323" t="s">
        <v>773</v>
      </c>
      <c r="C649" s="2" t="s">
        <v>27</v>
      </c>
      <c r="D649" s="2" t="s">
        <v>30</v>
      </c>
      <c r="E649" s="214" t="s">
        <v>197</v>
      </c>
      <c r="F649" s="215" t="s">
        <v>9</v>
      </c>
      <c r="G649" s="216" t="s">
        <v>333</v>
      </c>
      <c r="H649" s="2"/>
      <c r="I649" s="367">
        <f>SUM(I650)</f>
        <v>2733196</v>
      </c>
      <c r="J649" s="367">
        <f>SUM(J650)</f>
        <v>2490176</v>
      </c>
      <c r="K649" s="367">
        <f>SUM(K650)</f>
        <v>2490176</v>
      </c>
    </row>
    <row r="650" spans="1:11" ht="31.5" x14ac:dyDescent="0.25">
      <c r="A650" s="61" t="s">
        <v>75</v>
      </c>
      <c r="B650" s="323" t="s">
        <v>773</v>
      </c>
      <c r="C650" s="44" t="s">
        <v>27</v>
      </c>
      <c r="D650" s="44" t="s">
        <v>30</v>
      </c>
      <c r="E650" s="250" t="s">
        <v>197</v>
      </c>
      <c r="F650" s="251" t="s">
        <v>9</v>
      </c>
      <c r="G650" s="252" t="s">
        <v>364</v>
      </c>
      <c r="H650" s="44"/>
      <c r="I650" s="367">
        <f>SUM(I651:I653)</f>
        <v>2733196</v>
      </c>
      <c r="J650" s="367">
        <f>SUM(J651:J653)</f>
        <v>2490176</v>
      </c>
      <c r="K650" s="367">
        <f>SUM(K651:K653)</f>
        <v>2490176</v>
      </c>
    </row>
    <row r="651" spans="1:11" ht="63" x14ac:dyDescent="0.25">
      <c r="A651" s="101" t="s">
        <v>67</v>
      </c>
      <c r="B651" s="323" t="s">
        <v>773</v>
      </c>
      <c r="C651" s="2" t="s">
        <v>27</v>
      </c>
      <c r="D651" s="2" t="s">
        <v>30</v>
      </c>
      <c r="E651" s="214" t="s">
        <v>197</v>
      </c>
      <c r="F651" s="215" t="s">
        <v>9</v>
      </c>
      <c r="G651" s="216" t="s">
        <v>364</v>
      </c>
      <c r="H651" s="2" t="s">
        <v>12</v>
      </c>
      <c r="I651" s="369">
        <v>2540893</v>
      </c>
      <c r="J651" s="369">
        <v>2288515</v>
      </c>
      <c r="K651" s="369">
        <v>2288515</v>
      </c>
    </row>
    <row r="652" spans="1:11" ht="31.5" x14ac:dyDescent="0.25">
      <c r="A652" s="498" t="s">
        <v>463</v>
      </c>
      <c r="B652" s="6" t="s">
        <v>773</v>
      </c>
      <c r="C652" s="2" t="s">
        <v>27</v>
      </c>
      <c r="D652" s="2" t="s">
        <v>30</v>
      </c>
      <c r="E652" s="214" t="s">
        <v>197</v>
      </c>
      <c r="F652" s="215" t="s">
        <v>9</v>
      </c>
      <c r="G652" s="216" t="s">
        <v>364</v>
      </c>
      <c r="H652" s="2" t="s">
        <v>15</v>
      </c>
      <c r="I652" s="424">
        <v>187392</v>
      </c>
      <c r="J652" s="424">
        <v>196750</v>
      </c>
      <c r="K652" s="424">
        <v>196750</v>
      </c>
    </row>
    <row r="653" spans="1:11" ht="15.75" x14ac:dyDescent="0.25">
      <c r="A653" s="61" t="s">
        <v>17</v>
      </c>
      <c r="B653" s="323" t="s">
        <v>773</v>
      </c>
      <c r="C653" s="2" t="s">
        <v>27</v>
      </c>
      <c r="D653" s="2" t="s">
        <v>30</v>
      </c>
      <c r="E653" s="214" t="s">
        <v>197</v>
      </c>
      <c r="F653" s="215" t="s">
        <v>9</v>
      </c>
      <c r="G653" s="216" t="s">
        <v>364</v>
      </c>
      <c r="H653" s="2" t="s">
        <v>16</v>
      </c>
      <c r="I653" s="369">
        <v>4911</v>
      </c>
      <c r="J653" s="369">
        <v>4911</v>
      </c>
      <c r="K653" s="369">
        <v>4911</v>
      </c>
    </row>
    <row r="654" spans="1:11" ht="68.25" customHeight="1" x14ac:dyDescent="0.25">
      <c r="A654" s="61" t="s">
        <v>537</v>
      </c>
      <c r="B654" s="323" t="s">
        <v>773</v>
      </c>
      <c r="C654" s="2" t="s">
        <v>27</v>
      </c>
      <c r="D654" s="2" t="s">
        <v>30</v>
      </c>
      <c r="E654" s="214" t="s">
        <v>197</v>
      </c>
      <c r="F654" s="215" t="s">
        <v>11</v>
      </c>
      <c r="G654" s="216" t="s">
        <v>333</v>
      </c>
      <c r="H654" s="2"/>
      <c r="I654" s="367">
        <f>SUM(I655)</f>
        <v>2305828</v>
      </c>
      <c r="J654" s="367">
        <f>SUM(J655)</f>
        <v>2076797</v>
      </c>
      <c r="K654" s="367">
        <f>SUM(K655)</f>
        <v>2076797</v>
      </c>
    </row>
    <row r="655" spans="1:11" ht="31.5" x14ac:dyDescent="0.25">
      <c r="A655" s="61" t="s">
        <v>66</v>
      </c>
      <c r="B655" s="323" t="s">
        <v>773</v>
      </c>
      <c r="C655" s="2" t="s">
        <v>27</v>
      </c>
      <c r="D655" s="2" t="s">
        <v>30</v>
      </c>
      <c r="E655" s="214" t="s">
        <v>197</v>
      </c>
      <c r="F655" s="215" t="s">
        <v>11</v>
      </c>
      <c r="G655" s="216" t="s">
        <v>337</v>
      </c>
      <c r="H655" s="2"/>
      <c r="I655" s="367">
        <f>SUM(I656:I657)</f>
        <v>2305828</v>
      </c>
      <c r="J655" s="367">
        <f>SUM(J656:J657)</f>
        <v>2076797</v>
      </c>
      <c r="K655" s="367">
        <f>SUM(K656:K657)</f>
        <v>2076797</v>
      </c>
    </row>
    <row r="656" spans="1:11" ht="63" x14ac:dyDescent="0.25">
      <c r="A656" s="101" t="s">
        <v>67</v>
      </c>
      <c r="B656" s="323" t="s">
        <v>773</v>
      </c>
      <c r="C656" s="2" t="s">
        <v>27</v>
      </c>
      <c r="D656" s="2" t="s">
        <v>30</v>
      </c>
      <c r="E656" s="214" t="s">
        <v>197</v>
      </c>
      <c r="F656" s="215" t="s">
        <v>11</v>
      </c>
      <c r="G656" s="216" t="s">
        <v>337</v>
      </c>
      <c r="H656" s="2" t="s">
        <v>12</v>
      </c>
      <c r="I656" s="368">
        <v>2305828</v>
      </c>
      <c r="J656" s="368">
        <v>2076797</v>
      </c>
      <c r="K656" s="368">
        <v>2076797</v>
      </c>
    </row>
    <row r="657" spans="1:11" ht="31.5" hidden="1" x14ac:dyDescent="0.25">
      <c r="A657" s="503" t="s">
        <v>463</v>
      </c>
      <c r="B657" s="323" t="s">
        <v>773</v>
      </c>
      <c r="C657" s="2" t="s">
        <v>27</v>
      </c>
      <c r="D657" s="2" t="s">
        <v>30</v>
      </c>
      <c r="E657" s="214" t="s">
        <v>197</v>
      </c>
      <c r="F657" s="215" t="s">
        <v>11</v>
      </c>
      <c r="G657" s="216" t="s">
        <v>337</v>
      </c>
      <c r="H657" s="2" t="s">
        <v>15</v>
      </c>
      <c r="I657" s="368"/>
      <c r="J657" s="368"/>
      <c r="K657" s="368"/>
    </row>
    <row r="658" spans="1:11" ht="63" x14ac:dyDescent="0.25">
      <c r="A658" s="102" t="s">
        <v>130</v>
      </c>
      <c r="B658" s="30" t="s">
        <v>773</v>
      </c>
      <c r="C658" s="28" t="s">
        <v>27</v>
      </c>
      <c r="D658" s="28" t="s">
        <v>30</v>
      </c>
      <c r="E658" s="211" t="s">
        <v>401</v>
      </c>
      <c r="F658" s="212" t="s">
        <v>332</v>
      </c>
      <c r="G658" s="213" t="s">
        <v>333</v>
      </c>
      <c r="H658" s="28"/>
      <c r="I658" s="366">
        <f t="shared" ref="I658:K659" si="85">SUM(I659)</f>
        <v>1313207</v>
      </c>
      <c r="J658" s="366">
        <f t="shared" si="85"/>
        <v>1313207</v>
      </c>
      <c r="K658" s="366">
        <f t="shared" si="85"/>
        <v>1313207</v>
      </c>
    </row>
    <row r="659" spans="1:11" ht="78.75" x14ac:dyDescent="0.25">
      <c r="A659" s="103" t="s">
        <v>132</v>
      </c>
      <c r="B659" s="53" t="s">
        <v>773</v>
      </c>
      <c r="C659" s="44" t="s">
        <v>27</v>
      </c>
      <c r="D659" s="44" t="s">
        <v>30</v>
      </c>
      <c r="E659" s="250" t="s">
        <v>196</v>
      </c>
      <c r="F659" s="251" t="s">
        <v>332</v>
      </c>
      <c r="G659" s="252" t="s">
        <v>333</v>
      </c>
      <c r="H659" s="44"/>
      <c r="I659" s="367">
        <f t="shared" si="85"/>
        <v>1313207</v>
      </c>
      <c r="J659" s="367">
        <f t="shared" si="85"/>
        <v>1313207</v>
      </c>
      <c r="K659" s="367">
        <f t="shared" si="85"/>
        <v>1313207</v>
      </c>
    </row>
    <row r="660" spans="1:11" ht="31.5" x14ac:dyDescent="0.25">
      <c r="A660" s="103" t="s">
        <v>404</v>
      </c>
      <c r="B660" s="53" t="s">
        <v>773</v>
      </c>
      <c r="C660" s="44" t="s">
        <v>27</v>
      </c>
      <c r="D660" s="44" t="s">
        <v>30</v>
      </c>
      <c r="E660" s="250" t="s">
        <v>196</v>
      </c>
      <c r="F660" s="251" t="s">
        <v>9</v>
      </c>
      <c r="G660" s="252" t="s">
        <v>333</v>
      </c>
      <c r="H660" s="44"/>
      <c r="I660" s="367">
        <f>SUM(I661+I664)</f>
        <v>1313207</v>
      </c>
      <c r="J660" s="367">
        <f>SUM(J661+J664)</f>
        <v>1313207</v>
      </c>
      <c r="K660" s="367">
        <f>SUM(K661+K664)</f>
        <v>1313207</v>
      </c>
    </row>
    <row r="661" spans="1:11" ht="31.5" x14ac:dyDescent="0.25">
      <c r="A661" s="101" t="s">
        <v>405</v>
      </c>
      <c r="B661" s="323" t="s">
        <v>773</v>
      </c>
      <c r="C661" s="2" t="s">
        <v>27</v>
      </c>
      <c r="D661" s="2" t="s">
        <v>30</v>
      </c>
      <c r="E661" s="250" t="s">
        <v>196</v>
      </c>
      <c r="F661" s="215" t="s">
        <v>9</v>
      </c>
      <c r="G661" s="216" t="s">
        <v>406</v>
      </c>
      <c r="H661" s="2"/>
      <c r="I661" s="367">
        <f>SUM(I662:I663)</f>
        <v>905280</v>
      </c>
      <c r="J661" s="367">
        <f>SUM(J662:J663)</f>
        <v>905280</v>
      </c>
      <c r="K661" s="367">
        <f>SUM(K662:K663)</f>
        <v>905280</v>
      </c>
    </row>
    <row r="662" spans="1:11" ht="31.5" x14ac:dyDescent="0.25">
      <c r="A662" s="498" t="s">
        <v>463</v>
      </c>
      <c r="B662" s="6" t="s">
        <v>773</v>
      </c>
      <c r="C662" s="2" t="s">
        <v>27</v>
      </c>
      <c r="D662" s="2" t="s">
        <v>30</v>
      </c>
      <c r="E662" s="250" t="s">
        <v>196</v>
      </c>
      <c r="F662" s="215" t="s">
        <v>9</v>
      </c>
      <c r="G662" s="216" t="s">
        <v>406</v>
      </c>
      <c r="H662" s="2" t="s">
        <v>15</v>
      </c>
      <c r="I662" s="369">
        <v>905280</v>
      </c>
      <c r="J662" s="369">
        <v>905280</v>
      </c>
      <c r="K662" s="369">
        <v>905280</v>
      </c>
    </row>
    <row r="663" spans="1:11" s="452" customFormat="1" ht="15.75" hidden="1" x14ac:dyDescent="0.25">
      <c r="A663" s="61" t="s">
        <v>38</v>
      </c>
      <c r="B663" s="6" t="s">
        <v>773</v>
      </c>
      <c r="C663" s="2" t="s">
        <v>27</v>
      </c>
      <c r="D663" s="2" t="s">
        <v>30</v>
      </c>
      <c r="E663" s="250" t="s">
        <v>196</v>
      </c>
      <c r="F663" s="215" t="s">
        <v>9</v>
      </c>
      <c r="G663" s="216" t="s">
        <v>406</v>
      </c>
      <c r="H663" s="2" t="s">
        <v>37</v>
      </c>
      <c r="I663" s="369"/>
      <c r="J663" s="369"/>
      <c r="K663" s="369"/>
    </row>
    <row r="664" spans="1:11" ht="15.75" x14ac:dyDescent="0.25">
      <c r="A664" s="501" t="s">
        <v>472</v>
      </c>
      <c r="B664" s="6" t="s">
        <v>773</v>
      </c>
      <c r="C664" s="2" t="s">
        <v>27</v>
      </c>
      <c r="D664" s="2" t="s">
        <v>30</v>
      </c>
      <c r="E664" s="250" t="s">
        <v>196</v>
      </c>
      <c r="F664" s="215" t="s">
        <v>9</v>
      </c>
      <c r="G664" s="216" t="s">
        <v>471</v>
      </c>
      <c r="H664" s="2"/>
      <c r="I664" s="367">
        <f>SUM(I665:I666)</f>
        <v>407927</v>
      </c>
      <c r="J664" s="367">
        <f>SUM(J665:J666)</f>
        <v>407927</v>
      </c>
      <c r="K664" s="367">
        <f>SUM(K665:K666)</f>
        <v>407927</v>
      </c>
    </row>
    <row r="665" spans="1:11" ht="31.5" x14ac:dyDescent="0.25">
      <c r="A665" s="498" t="s">
        <v>463</v>
      </c>
      <c r="B665" s="6" t="s">
        <v>773</v>
      </c>
      <c r="C665" s="2" t="s">
        <v>27</v>
      </c>
      <c r="D665" s="2" t="s">
        <v>30</v>
      </c>
      <c r="E665" s="250" t="s">
        <v>196</v>
      </c>
      <c r="F665" s="215" t="s">
        <v>9</v>
      </c>
      <c r="G665" s="216" t="s">
        <v>471</v>
      </c>
      <c r="H665" s="2" t="s">
        <v>15</v>
      </c>
      <c r="I665" s="369">
        <v>228398</v>
      </c>
      <c r="J665" s="369">
        <v>228398</v>
      </c>
      <c r="K665" s="369">
        <v>228398</v>
      </c>
    </row>
    <row r="666" spans="1:11" s="452" customFormat="1" ht="31.5" x14ac:dyDescent="0.25">
      <c r="A666" s="101" t="s">
        <v>655</v>
      </c>
      <c r="B666" s="6" t="s">
        <v>773</v>
      </c>
      <c r="C666" s="2" t="s">
        <v>27</v>
      </c>
      <c r="D666" s="2" t="s">
        <v>30</v>
      </c>
      <c r="E666" s="250" t="s">
        <v>196</v>
      </c>
      <c r="F666" s="215" t="s">
        <v>9</v>
      </c>
      <c r="G666" s="216" t="s">
        <v>471</v>
      </c>
      <c r="H666" s="2" t="s">
        <v>656</v>
      </c>
      <c r="I666" s="369">
        <v>179529</v>
      </c>
      <c r="J666" s="369">
        <v>179529</v>
      </c>
      <c r="K666" s="369">
        <v>179529</v>
      </c>
    </row>
    <row r="667" spans="1:11" s="533" customFormat="1" ht="47.25" x14ac:dyDescent="0.25">
      <c r="A667" s="102" t="s">
        <v>89</v>
      </c>
      <c r="B667" s="30" t="s">
        <v>773</v>
      </c>
      <c r="C667" s="28" t="s">
        <v>27</v>
      </c>
      <c r="D667" s="28" t="s">
        <v>30</v>
      </c>
      <c r="E667" s="211" t="s">
        <v>335</v>
      </c>
      <c r="F667" s="212" t="s">
        <v>332</v>
      </c>
      <c r="G667" s="213" t="s">
        <v>333</v>
      </c>
      <c r="H667" s="28"/>
      <c r="I667" s="366">
        <f>SUM(I668)</f>
        <v>200216</v>
      </c>
      <c r="J667" s="366">
        <f t="shared" ref="J667:K670" si="86">SUM(J668)</f>
        <v>246244</v>
      </c>
      <c r="K667" s="366">
        <f t="shared" si="86"/>
        <v>246244</v>
      </c>
    </row>
    <row r="668" spans="1:11" s="533" customFormat="1" ht="63" x14ac:dyDescent="0.25">
      <c r="A668" s="103" t="s">
        <v>100</v>
      </c>
      <c r="B668" s="53" t="s">
        <v>773</v>
      </c>
      <c r="C668" s="2" t="s">
        <v>27</v>
      </c>
      <c r="D668" s="2" t="s">
        <v>30</v>
      </c>
      <c r="E668" s="214" t="s">
        <v>160</v>
      </c>
      <c r="F668" s="215" t="s">
        <v>332</v>
      </c>
      <c r="G668" s="216" t="s">
        <v>333</v>
      </c>
      <c r="H668" s="44"/>
      <c r="I668" s="367">
        <f>SUM(I669)</f>
        <v>200216</v>
      </c>
      <c r="J668" s="367">
        <f t="shared" si="86"/>
        <v>246244</v>
      </c>
      <c r="K668" s="367">
        <f t="shared" si="86"/>
        <v>246244</v>
      </c>
    </row>
    <row r="669" spans="1:11" s="533" customFormat="1" ht="47.25" x14ac:dyDescent="0.25">
      <c r="A669" s="103" t="s">
        <v>339</v>
      </c>
      <c r="B669" s="53" t="s">
        <v>773</v>
      </c>
      <c r="C669" s="2" t="s">
        <v>27</v>
      </c>
      <c r="D669" s="2" t="s">
        <v>30</v>
      </c>
      <c r="E669" s="214" t="s">
        <v>160</v>
      </c>
      <c r="F669" s="215" t="s">
        <v>9</v>
      </c>
      <c r="G669" s="216" t="s">
        <v>333</v>
      </c>
      <c r="H669" s="44"/>
      <c r="I669" s="367">
        <f>SUM(I670)</f>
        <v>200216</v>
      </c>
      <c r="J669" s="367">
        <f t="shared" si="86"/>
        <v>246244</v>
      </c>
      <c r="K669" s="367">
        <f t="shared" si="86"/>
        <v>246244</v>
      </c>
    </row>
    <row r="670" spans="1:11" s="533" customFormat="1" ht="15.75" x14ac:dyDescent="0.25">
      <c r="A670" s="103" t="s">
        <v>91</v>
      </c>
      <c r="B670" s="53" t="s">
        <v>773</v>
      </c>
      <c r="C670" s="2" t="s">
        <v>27</v>
      </c>
      <c r="D670" s="2" t="s">
        <v>30</v>
      </c>
      <c r="E670" s="214" t="s">
        <v>160</v>
      </c>
      <c r="F670" s="215" t="s">
        <v>9</v>
      </c>
      <c r="G670" s="216" t="s">
        <v>338</v>
      </c>
      <c r="H670" s="44"/>
      <c r="I670" s="367">
        <f>SUM(I671)</f>
        <v>200216</v>
      </c>
      <c r="J670" s="367">
        <f t="shared" si="86"/>
        <v>246244</v>
      </c>
      <c r="K670" s="367">
        <f t="shared" si="86"/>
        <v>246244</v>
      </c>
    </row>
    <row r="671" spans="1:11" s="533" customFormat="1" ht="31.5" x14ac:dyDescent="0.25">
      <c r="A671" s="498" t="s">
        <v>463</v>
      </c>
      <c r="B671" s="6" t="s">
        <v>773</v>
      </c>
      <c r="C671" s="2" t="s">
        <v>27</v>
      </c>
      <c r="D671" s="2" t="s">
        <v>30</v>
      </c>
      <c r="E671" s="214" t="s">
        <v>160</v>
      </c>
      <c r="F671" s="215" t="s">
        <v>9</v>
      </c>
      <c r="G671" s="216" t="s">
        <v>338</v>
      </c>
      <c r="H671" s="2" t="s">
        <v>15</v>
      </c>
      <c r="I671" s="369">
        <v>200216</v>
      </c>
      <c r="J671" s="369">
        <v>246244</v>
      </c>
      <c r="K671" s="369">
        <v>246244</v>
      </c>
    </row>
    <row r="672" spans="1:11" s="37" customFormat="1" ht="78.75" x14ac:dyDescent="0.25">
      <c r="A672" s="102" t="s">
        <v>699</v>
      </c>
      <c r="B672" s="30" t="s">
        <v>773</v>
      </c>
      <c r="C672" s="28" t="s">
        <v>27</v>
      </c>
      <c r="D672" s="42" t="s">
        <v>30</v>
      </c>
      <c r="E672" s="223" t="s">
        <v>176</v>
      </c>
      <c r="F672" s="224" t="s">
        <v>332</v>
      </c>
      <c r="G672" s="225" t="s">
        <v>333</v>
      </c>
      <c r="H672" s="28"/>
      <c r="I672" s="366">
        <f>SUM(I673)</f>
        <v>15110</v>
      </c>
      <c r="J672" s="366">
        <f t="shared" ref="J672:K675" si="87">SUM(J673)</f>
        <v>18081</v>
      </c>
      <c r="K672" s="366">
        <f t="shared" si="87"/>
        <v>18081</v>
      </c>
    </row>
    <row r="673" spans="1:12" s="37" customFormat="1" ht="111" customHeight="1" x14ac:dyDescent="0.25">
      <c r="A673" s="103" t="s">
        <v>750</v>
      </c>
      <c r="B673" s="53" t="s">
        <v>773</v>
      </c>
      <c r="C673" s="2" t="s">
        <v>27</v>
      </c>
      <c r="D673" s="35" t="s">
        <v>30</v>
      </c>
      <c r="E673" s="253" t="s">
        <v>178</v>
      </c>
      <c r="F673" s="254" t="s">
        <v>332</v>
      </c>
      <c r="G673" s="255" t="s">
        <v>333</v>
      </c>
      <c r="H673" s="2"/>
      <c r="I673" s="367">
        <f>SUM(I674)</f>
        <v>15110</v>
      </c>
      <c r="J673" s="367">
        <f t="shared" si="87"/>
        <v>18081</v>
      </c>
      <c r="K673" s="367">
        <f t="shared" si="87"/>
        <v>18081</v>
      </c>
    </row>
    <row r="674" spans="1:12" s="37" customFormat="1" ht="47.25" x14ac:dyDescent="0.25">
      <c r="A674" s="103" t="s">
        <v>352</v>
      </c>
      <c r="B674" s="53" t="s">
        <v>773</v>
      </c>
      <c r="C674" s="2" t="s">
        <v>27</v>
      </c>
      <c r="D674" s="35" t="s">
        <v>30</v>
      </c>
      <c r="E674" s="253" t="s">
        <v>178</v>
      </c>
      <c r="F674" s="254" t="s">
        <v>9</v>
      </c>
      <c r="G674" s="255" t="s">
        <v>333</v>
      </c>
      <c r="H674" s="2"/>
      <c r="I674" s="367">
        <f>SUM(I675)</f>
        <v>15110</v>
      </c>
      <c r="J674" s="367">
        <f t="shared" si="87"/>
        <v>18081</v>
      </c>
      <c r="K674" s="367">
        <f t="shared" si="87"/>
        <v>18081</v>
      </c>
    </row>
    <row r="675" spans="1:12" s="37" customFormat="1" ht="31.5" x14ac:dyDescent="0.25">
      <c r="A675" s="61" t="s">
        <v>83</v>
      </c>
      <c r="B675" s="323" t="s">
        <v>773</v>
      </c>
      <c r="C675" s="2" t="s">
        <v>27</v>
      </c>
      <c r="D675" s="35" t="s">
        <v>30</v>
      </c>
      <c r="E675" s="253" t="s">
        <v>178</v>
      </c>
      <c r="F675" s="254" t="s">
        <v>9</v>
      </c>
      <c r="G675" s="255" t="s">
        <v>353</v>
      </c>
      <c r="H675" s="2"/>
      <c r="I675" s="367">
        <f>SUM(I676)</f>
        <v>15110</v>
      </c>
      <c r="J675" s="367">
        <f t="shared" si="87"/>
        <v>18081</v>
      </c>
      <c r="K675" s="367">
        <f t="shared" si="87"/>
        <v>18081</v>
      </c>
    </row>
    <row r="676" spans="1:12" s="37" customFormat="1" ht="31.5" x14ac:dyDescent="0.25">
      <c r="A676" s="498" t="s">
        <v>463</v>
      </c>
      <c r="B676" s="6" t="s">
        <v>773</v>
      </c>
      <c r="C676" s="2" t="s">
        <v>27</v>
      </c>
      <c r="D676" s="35" t="s">
        <v>30</v>
      </c>
      <c r="E676" s="253" t="s">
        <v>178</v>
      </c>
      <c r="F676" s="254" t="s">
        <v>9</v>
      </c>
      <c r="G676" s="255" t="s">
        <v>353</v>
      </c>
      <c r="H676" s="2" t="s">
        <v>15</v>
      </c>
      <c r="I676" s="368">
        <v>15110</v>
      </c>
      <c r="J676" s="368">
        <v>18081</v>
      </c>
      <c r="K676" s="368">
        <v>18081</v>
      </c>
    </row>
    <row r="677" spans="1:12" s="37" customFormat="1" ht="15.75" x14ac:dyDescent="0.25">
      <c r="A677" s="113" t="s">
        <v>35</v>
      </c>
      <c r="B677" s="19" t="s">
        <v>773</v>
      </c>
      <c r="C677" s="19">
        <v>10</v>
      </c>
      <c r="D677" s="19"/>
      <c r="E677" s="276"/>
      <c r="F677" s="277"/>
      <c r="G677" s="278"/>
      <c r="H677" s="15"/>
      <c r="I677" s="364">
        <f>SUM(I678+I704)</f>
        <v>1945897</v>
      </c>
      <c r="J677" s="364">
        <f>SUM(J678+J704)</f>
        <v>1599698</v>
      </c>
      <c r="K677" s="364">
        <f>SUM(K678+K704)</f>
        <v>1599698</v>
      </c>
      <c r="L677" s="423"/>
    </row>
    <row r="678" spans="1:12" s="37" customFormat="1" ht="15.75" x14ac:dyDescent="0.25">
      <c r="A678" s="109" t="s">
        <v>39</v>
      </c>
      <c r="B678" s="26" t="s">
        <v>773</v>
      </c>
      <c r="C678" s="26">
        <v>10</v>
      </c>
      <c r="D678" s="22" t="s">
        <v>14</v>
      </c>
      <c r="E678" s="259"/>
      <c r="F678" s="260"/>
      <c r="G678" s="261"/>
      <c r="H678" s="22"/>
      <c r="I678" s="365">
        <f>SUM(I679)</f>
        <v>487200</v>
      </c>
      <c r="J678" s="365">
        <f>SUM(J679)</f>
        <v>487513</v>
      </c>
      <c r="K678" s="365">
        <f>SUM(K679)</f>
        <v>487513</v>
      </c>
    </row>
    <row r="679" spans="1:12" ht="31.5" x14ac:dyDescent="0.25">
      <c r="A679" s="102" t="s">
        <v>121</v>
      </c>
      <c r="B679" s="30" t="s">
        <v>773</v>
      </c>
      <c r="C679" s="30">
        <v>10</v>
      </c>
      <c r="D679" s="28" t="s">
        <v>14</v>
      </c>
      <c r="E679" s="211" t="s">
        <v>386</v>
      </c>
      <c r="F679" s="212" t="s">
        <v>332</v>
      </c>
      <c r="G679" s="213" t="s">
        <v>333</v>
      </c>
      <c r="H679" s="28"/>
      <c r="I679" s="366">
        <f>SUM(I680,I695)</f>
        <v>487200</v>
      </c>
      <c r="J679" s="366">
        <f>SUM(J680,J695)</f>
        <v>487513</v>
      </c>
      <c r="K679" s="366">
        <f>SUM(K680,K695)</f>
        <v>487513</v>
      </c>
    </row>
    <row r="680" spans="1:12" ht="47.25" x14ac:dyDescent="0.25">
      <c r="A680" s="101" t="s">
        <v>122</v>
      </c>
      <c r="B680" s="323" t="s">
        <v>773</v>
      </c>
      <c r="C680" s="323">
        <v>10</v>
      </c>
      <c r="D680" s="2" t="s">
        <v>14</v>
      </c>
      <c r="E680" s="214" t="s">
        <v>192</v>
      </c>
      <c r="F680" s="215" t="s">
        <v>332</v>
      </c>
      <c r="G680" s="216" t="s">
        <v>333</v>
      </c>
      <c r="H680" s="2"/>
      <c r="I680" s="367">
        <f>SUM(I681+I688)</f>
        <v>476510</v>
      </c>
      <c r="J680" s="367">
        <f>SUM(J681+J688)</f>
        <v>476510</v>
      </c>
      <c r="K680" s="367">
        <f>SUM(K681+K688)</f>
        <v>476510</v>
      </c>
    </row>
    <row r="681" spans="1:12" ht="15.75" x14ac:dyDescent="0.25">
      <c r="A681" s="101" t="s">
        <v>387</v>
      </c>
      <c r="B681" s="323" t="s">
        <v>773</v>
      </c>
      <c r="C681" s="323">
        <v>10</v>
      </c>
      <c r="D681" s="2" t="s">
        <v>14</v>
      </c>
      <c r="E681" s="214" t="s">
        <v>192</v>
      </c>
      <c r="F681" s="215" t="s">
        <v>9</v>
      </c>
      <c r="G681" s="216" t="s">
        <v>333</v>
      </c>
      <c r="H681" s="2"/>
      <c r="I681" s="367">
        <f>SUM(I682+I684+I686)</f>
        <v>65580</v>
      </c>
      <c r="J681" s="367">
        <f>SUM(J682+J684+J686)</f>
        <v>65580</v>
      </c>
      <c r="K681" s="367">
        <f>SUM(K682+K684+K686)</f>
        <v>65580</v>
      </c>
    </row>
    <row r="682" spans="1:12" ht="31.5" x14ac:dyDescent="0.25">
      <c r="A682" s="101" t="s">
        <v>470</v>
      </c>
      <c r="B682" s="323" t="s">
        <v>773</v>
      </c>
      <c r="C682" s="323">
        <v>10</v>
      </c>
      <c r="D682" s="2" t="s">
        <v>14</v>
      </c>
      <c r="E682" s="214" t="s">
        <v>192</v>
      </c>
      <c r="F682" s="215" t="s">
        <v>9</v>
      </c>
      <c r="G682" s="216" t="s">
        <v>469</v>
      </c>
      <c r="H682" s="2"/>
      <c r="I682" s="367">
        <f>SUM(I683)</f>
        <v>4200</v>
      </c>
      <c r="J682" s="367">
        <f>SUM(J683)</f>
        <v>4200</v>
      </c>
      <c r="K682" s="367">
        <f>SUM(K683)</f>
        <v>4200</v>
      </c>
    </row>
    <row r="683" spans="1:12" ht="15.75" x14ac:dyDescent="0.25">
      <c r="A683" s="61" t="s">
        <v>38</v>
      </c>
      <c r="B683" s="323" t="s">
        <v>773</v>
      </c>
      <c r="C683" s="323">
        <v>10</v>
      </c>
      <c r="D683" s="2" t="s">
        <v>14</v>
      </c>
      <c r="E683" s="214" t="s">
        <v>192</v>
      </c>
      <c r="F683" s="215" t="s">
        <v>9</v>
      </c>
      <c r="G683" s="216" t="s">
        <v>469</v>
      </c>
      <c r="H683" s="2" t="s">
        <v>37</v>
      </c>
      <c r="I683" s="369">
        <v>4200</v>
      </c>
      <c r="J683" s="369">
        <v>4200</v>
      </c>
      <c r="K683" s="369">
        <v>4200</v>
      </c>
    </row>
    <row r="684" spans="1:12" ht="31.5" x14ac:dyDescent="0.25">
      <c r="A684" s="61" t="s">
        <v>391</v>
      </c>
      <c r="B684" s="323" t="s">
        <v>773</v>
      </c>
      <c r="C684" s="323">
        <v>10</v>
      </c>
      <c r="D684" s="2" t="s">
        <v>14</v>
      </c>
      <c r="E684" s="214" t="s">
        <v>192</v>
      </c>
      <c r="F684" s="215" t="s">
        <v>9</v>
      </c>
      <c r="G684" s="216" t="s">
        <v>392</v>
      </c>
      <c r="H684" s="2"/>
      <c r="I684" s="367">
        <f>SUM(I685)</f>
        <v>61380</v>
      </c>
      <c r="J684" s="367">
        <f>SUM(J685)</f>
        <v>61380</v>
      </c>
      <c r="K684" s="367">
        <f>SUM(K685)</f>
        <v>61380</v>
      </c>
    </row>
    <row r="685" spans="1:12" ht="15.75" x14ac:dyDescent="0.25">
      <c r="A685" s="61" t="s">
        <v>38</v>
      </c>
      <c r="B685" s="323" t="s">
        <v>773</v>
      </c>
      <c r="C685" s="323">
        <v>10</v>
      </c>
      <c r="D685" s="2" t="s">
        <v>14</v>
      </c>
      <c r="E685" s="214" t="s">
        <v>192</v>
      </c>
      <c r="F685" s="215" t="s">
        <v>9</v>
      </c>
      <c r="G685" s="216" t="s">
        <v>392</v>
      </c>
      <c r="H685" s="2" t="s">
        <v>37</v>
      </c>
      <c r="I685" s="369">
        <v>61380</v>
      </c>
      <c r="J685" s="369">
        <v>61380</v>
      </c>
      <c r="K685" s="369">
        <v>61380</v>
      </c>
    </row>
    <row r="686" spans="1:12" s="452" customFormat="1" ht="31.5" hidden="1" x14ac:dyDescent="0.25">
      <c r="A686" s="61" t="s">
        <v>508</v>
      </c>
      <c r="B686" s="453" t="s">
        <v>773</v>
      </c>
      <c r="C686" s="453">
        <v>10</v>
      </c>
      <c r="D686" s="2" t="s">
        <v>14</v>
      </c>
      <c r="E686" s="214" t="s">
        <v>192</v>
      </c>
      <c r="F686" s="215" t="s">
        <v>9</v>
      </c>
      <c r="G686" s="216" t="s">
        <v>581</v>
      </c>
      <c r="H686" s="2"/>
      <c r="I686" s="367">
        <f>SUM(I687)</f>
        <v>0</v>
      </c>
      <c r="J686" s="367">
        <f>SUM(J687)</f>
        <v>0</v>
      </c>
      <c r="K686" s="367">
        <f>SUM(K687)</f>
        <v>0</v>
      </c>
    </row>
    <row r="687" spans="1:12" s="452" customFormat="1" ht="15.75" hidden="1" x14ac:dyDescent="0.25">
      <c r="A687" s="61" t="s">
        <v>38</v>
      </c>
      <c r="B687" s="453" t="s">
        <v>773</v>
      </c>
      <c r="C687" s="453">
        <v>10</v>
      </c>
      <c r="D687" s="2" t="s">
        <v>14</v>
      </c>
      <c r="E687" s="214" t="s">
        <v>192</v>
      </c>
      <c r="F687" s="215" t="s">
        <v>9</v>
      </c>
      <c r="G687" s="216" t="s">
        <v>581</v>
      </c>
      <c r="H687" s="2" t="s">
        <v>37</v>
      </c>
      <c r="I687" s="369"/>
      <c r="J687" s="369"/>
      <c r="K687" s="369"/>
    </row>
    <row r="688" spans="1:12" ht="15.75" x14ac:dyDescent="0.25">
      <c r="A688" s="61" t="s">
        <v>397</v>
      </c>
      <c r="B688" s="323" t="s">
        <v>773</v>
      </c>
      <c r="C688" s="323">
        <v>10</v>
      </c>
      <c r="D688" s="2" t="s">
        <v>14</v>
      </c>
      <c r="E688" s="214" t="s">
        <v>192</v>
      </c>
      <c r="F688" s="215" t="s">
        <v>11</v>
      </c>
      <c r="G688" s="216" t="s">
        <v>333</v>
      </c>
      <c r="H688" s="2"/>
      <c r="I688" s="367">
        <f>SUM(I689+I691+I693)</f>
        <v>410930</v>
      </c>
      <c r="J688" s="367">
        <f>SUM(J689+J691+J693)</f>
        <v>410930</v>
      </c>
      <c r="K688" s="367">
        <f>SUM(K689+K691+K693)</f>
        <v>410930</v>
      </c>
    </row>
    <row r="689" spans="1:11" ht="31.5" x14ac:dyDescent="0.25">
      <c r="A689" s="101" t="s">
        <v>470</v>
      </c>
      <c r="B689" s="323" t="s">
        <v>773</v>
      </c>
      <c r="C689" s="323">
        <v>10</v>
      </c>
      <c r="D689" s="2" t="s">
        <v>14</v>
      </c>
      <c r="E689" s="214" t="s">
        <v>192</v>
      </c>
      <c r="F689" s="215" t="s">
        <v>11</v>
      </c>
      <c r="G689" s="216" t="s">
        <v>469</v>
      </c>
      <c r="H689" s="2"/>
      <c r="I689" s="367">
        <f>SUM(I690)</f>
        <v>26102</v>
      </c>
      <c r="J689" s="367">
        <f>SUM(J690)</f>
        <v>26102</v>
      </c>
      <c r="K689" s="367">
        <f>SUM(K690)</f>
        <v>26102</v>
      </c>
    </row>
    <row r="690" spans="1:11" ht="15.75" x14ac:dyDescent="0.25">
      <c r="A690" s="61" t="s">
        <v>38</v>
      </c>
      <c r="B690" s="323" t="s">
        <v>773</v>
      </c>
      <c r="C690" s="323">
        <v>10</v>
      </c>
      <c r="D690" s="2" t="s">
        <v>14</v>
      </c>
      <c r="E690" s="214" t="s">
        <v>192</v>
      </c>
      <c r="F690" s="215" t="s">
        <v>11</v>
      </c>
      <c r="G690" s="216" t="s">
        <v>469</v>
      </c>
      <c r="H690" s="2" t="s">
        <v>37</v>
      </c>
      <c r="I690" s="369">
        <v>26102</v>
      </c>
      <c r="J690" s="369">
        <v>26102</v>
      </c>
      <c r="K690" s="369">
        <v>26102</v>
      </c>
    </row>
    <row r="691" spans="1:11" ht="31.5" x14ac:dyDescent="0.25">
      <c r="A691" s="61" t="s">
        <v>391</v>
      </c>
      <c r="B691" s="323" t="s">
        <v>773</v>
      </c>
      <c r="C691" s="323">
        <v>10</v>
      </c>
      <c r="D691" s="2" t="s">
        <v>14</v>
      </c>
      <c r="E691" s="214" t="s">
        <v>192</v>
      </c>
      <c r="F691" s="215" t="s">
        <v>11</v>
      </c>
      <c r="G691" s="216" t="s">
        <v>392</v>
      </c>
      <c r="H691" s="2"/>
      <c r="I691" s="367">
        <f>SUM(I692)</f>
        <v>384828</v>
      </c>
      <c r="J691" s="367">
        <f>SUM(J692)</f>
        <v>384828</v>
      </c>
      <c r="K691" s="367">
        <f>SUM(K692)</f>
        <v>384828</v>
      </c>
    </row>
    <row r="692" spans="1:11" ht="15.75" x14ac:dyDescent="0.25">
      <c r="A692" s="61" t="s">
        <v>38</v>
      </c>
      <c r="B692" s="323" t="s">
        <v>773</v>
      </c>
      <c r="C692" s="323">
        <v>10</v>
      </c>
      <c r="D692" s="2" t="s">
        <v>14</v>
      </c>
      <c r="E692" s="214" t="s">
        <v>192</v>
      </c>
      <c r="F692" s="215" t="s">
        <v>11</v>
      </c>
      <c r="G692" s="216" t="s">
        <v>392</v>
      </c>
      <c r="H692" s="2" t="s">
        <v>37</v>
      </c>
      <c r="I692" s="369">
        <v>384828</v>
      </c>
      <c r="J692" s="369">
        <v>384828</v>
      </c>
      <c r="K692" s="369">
        <v>384828</v>
      </c>
    </row>
    <row r="693" spans="1:11" ht="31.5" hidden="1" x14ac:dyDescent="0.25">
      <c r="A693" s="352" t="s">
        <v>508</v>
      </c>
      <c r="B693" s="323" t="s">
        <v>773</v>
      </c>
      <c r="C693" s="323">
        <v>10</v>
      </c>
      <c r="D693" s="2" t="s">
        <v>14</v>
      </c>
      <c r="E693" s="214" t="s">
        <v>192</v>
      </c>
      <c r="F693" s="215" t="s">
        <v>11</v>
      </c>
      <c r="G693" s="252" t="s">
        <v>507</v>
      </c>
      <c r="H693" s="2"/>
      <c r="I693" s="367">
        <f>SUM(I694)</f>
        <v>0</v>
      </c>
      <c r="J693" s="367">
        <f>SUM(J694)</f>
        <v>0</v>
      </c>
      <c r="K693" s="367">
        <f>SUM(K694)</f>
        <v>0</v>
      </c>
    </row>
    <row r="694" spans="1:11" ht="15.75" hidden="1" x14ac:dyDescent="0.25">
      <c r="A694" s="61" t="s">
        <v>38</v>
      </c>
      <c r="B694" s="323" t="s">
        <v>773</v>
      </c>
      <c r="C694" s="323">
        <v>10</v>
      </c>
      <c r="D694" s="2" t="s">
        <v>14</v>
      </c>
      <c r="E694" s="214" t="s">
        <v>192</v>
      </c>
      <c r="F694" s="215" t="s">
        <v>11</v>
      </c>
      <c r="G694" s="252" t="s">
        <v>507</v>
      </c>
      <c r="H694" s="2" t="s">
        <v>37</v>
      </c>
      <c r="I694" s="369"/>
      <c r="J694" s="369"/>
      <c r="K694" s="369"/>
    </row>
    <row r="695" spans="1:11" ht="65.25" customHeight="1" x14ac:dyDescent="0.25">
      <c r="A695" s="61" t="s">
        <v>125</v>
      </c>
      <c r="B695" s="323" t="s">
        <v>773</v>
      </c>
      <c r="C695" s="323">
        <v>10</v>
      </c>
      <c r="D695" s="2" t="s">
        <v>14</v>
      </c>
      <c r="E695" s="214" t="s">
        <v>193</v>
      </c>
      <c r="F695" s="215" t="s">
        <v>332</v>
      </c>
      <c r="G695" s="216" t="s">
        <v>333</v>
      </c>
      <c r="H695" s="2"/>
      <c r="I695" s="367">
        <f>SUM(I696)</f>
        <v>10690</v>
      </c>
      <c r="J695" s="367">
        <f>SUM(J696)</f>
        <v>11003</v>
      </c>
      <c r="K695" s="367">
        <f>SUM(K696)</f>
        <v>11003</v>
      </c>
    </row>
    <row r="696" spans="1:11" ht="31.5" x14ac:dyDescent="0.25">
      <c r="A696" s="61" t="s">
        <v>400</v>
      </c>
      <c r="B696" s="323" t="s">
        <v>773</v>
      </c>
      <c r="C696" s="323">
        <v>10</v>
      </c>
      <c r="D696" s="2" t="s">
        <v>14</v>
      </c>
      <c r="E696" s="214" t="s">
        <v>193</v>
      </c>
      <c r="F696" s="215" t="s">
        <v>9</v>
      </c>
      <c r="G696" s="216" t="s">
        <v>333</v>
      </c>
      <c r="H696" s="2"/>
      <c r="I696" s="367">
        <f>SUM(I697+I699+I702)</f>
        <v>10690</v>
      </c>
      <c r="J696" s="367">
        <f>SUM(J697+J699+J702)</f>
        <v>11003</v>
      </c>
      <c r="K696" s="367">
        <f>SUM(K697+K699+K702)</f>
        <v>11003</v>
      </c>
    </row>
    <row r="697" spans="1:11" ht="31.5" x14ac:dyDescent="0.25">
      <c r="A697" s="101" t="s">
        <v>470</v>
      </c>
      <c r="B697" s="323" t="s">
        <v>773</v>
      </c>
      <c r="C697" s="323">
        <v>10</v>
      </c>
      <c r="D697" s="2" t="s">
        <v>14</v>
      </c>
      <c r="E697" s="214" t="s">
        <v>193</v>
      </c>
      <c r="F697" s="215" t="s">
        <v>9</v>
      </c>
      <c r="G697" s="216" t="s">
        <v>469</v>
      </c>
      <c r="H697" s="2"/>
      <c r="I697" s="367">
        <f>SUM(I698)</f>
        <v>1003</v>
      </c>
      <c r="J697" s="367">
        <f>SUM(J698)</f>
        <v>1003</v>
      </c>
      <c r="K697" s="367">
        <f>SUM(K698)</f>
        <v>1003</v>
      </c>
    </row>
    <row r="698" spans="1:11" ht="31.5" x14ac:dyDescent="0.25">
      <c r="A698" s="101" t="s">
        <v>655</v>
      </c>
      <c r="B698" s="323" t="s">
        <v>773</v>
      </c>
      <c r="C698" s="323">
        <v>10</v>
      </c>
      <c r="D698" s="2" t="s">
        <v>14</v>
      </c>
      <c r="E698" s="214" t="s">
        <v>193</v>
      </c>
      <c r="F698" s="215" t="s">
        <v>9</v>
      </c>
      <c r="G698" s="216" t="s">
        <v>469</v>
      </c>
      <c r="H698" s="2" t="s">
        <v>656</v>
      </c>
      <c r="I698" s="369">
        <v>1003</v>
      </c>
      <c r="J698" s="369">
        <v>1003</v>
      </c>
      <c r="K698" s="369">
        <v>1003</v>
      </c>
    </row>
    <row r="699" spans="1:11" ht="31.5" x14ac:dyDescent="0.25">
      <c r="A699" s="61" t="s">
        <v>391</v>
      </c>
      <c r="B699" s="323" t="s">
        <v>773</v>
      </c>
      <c r="C699" s="323">
        <v>10</v>
      </c>
      <c r="D699" s="2" t="s">
        <v>14</v>
      </c>
      <c r="E699" s="214" t="s">
        <v>193</v>
      </c>
      <c r="F699" s="215" t="s">
        <v>9</v>
      </c>
      <c r="G699" s="216" t="s">
        <v>392</v>
      </c>
      <c r="H699" s="2"/>
      <c r="I699" s="367">
        <f>SUM(I700:I701)</f>
        <v>9687</v>
      </c>
      <c r="J699" s="367">
        <f>SUM(J700:J701)</f>
        <v>10000</v>
      </c>
      <c r="K699" s="367">
        <f>SUM(K700:K701)</f>
        <v>10000</v>
      </c>
    </row>
    <row r="700" spans="1:11" ht="15.75" hidden="1" x14ac:dyDescent="0.25">
      <c r="A700" s="101" t="s">
        <v>38</v>
      </c>
      <c r="B700" s="323" t="s">
        <v>773</v>
      </c>
      <c r="C700" s="323">
        <v>10</v>
      </c>
      <c r="D700" s="2" t="s">
        <v>14</v>
      </c>
      <c r="E700" s="214" t="s">
        <v>193</v>
      </c>
      <c r="F700" s="215" t="s">
        <v>9</v>
      </c>
      <c r="G700" s="216" t="s">
        <v>392</v>
      </c>
      <c r="H700" s="2" t="s">
        <v>37</v>
      </c>
      <c r="I700" s="369"/>
      <c r="J700" s="369"/>
      <c r="K700" s="369"/>
    </row>
    <row r="701" spans="1:11" s="557" customFormat="1" ht="31.5" x14ac:dyDescent="0.25">
      <c r="A701" s="101" t="s">
        <v>655</v>
      </c>
      <c r="B701" s="558" t="s">
        <v>773</v>
      </c>
      <c r="C701" s="558">
        <v>10</v>
      </c>
      <c r="D701" s="2" t="s">
        <v>14</v>
      </c>
      <c r="E701" s="214" t="s">
        <v>193</v>
      </c>
      <c r="F701" s="215" t="s">
        <v>9</v>
      </c>
      <c r="G701" s="216" t="s">
        <v>392</v>
      </c>
      <c r="H701" s="2" t="s">
        <v>656</v>
      </c>
      <c r="I701" s="369">
        <v>9687</v>
      </c>
      <c r="J701" s="369">
        <v>10000</v>
      </c>
      <c r="K701" s="369">
        <v>10000</v>
      </c>
    </row>
    <row r="702" spans="1:11" s="452" customFormat="1" ht="31.5" hidden="1" x14ac:dyDescent="0.25">
      <c r="A702" s="352" t="s">
        <v>508</v>
      </c>
      <c r="B702" s="453" t="s">
        <v>773</v>
      </c>
      <c r="C702" s="453">
        <v>10</v>
      </c>
      <c r="D702" s="2" t="s">
        <v>14</v>
      </c>
      <c r="E702" s="214" t="s">
        <v>193</v>
      </c>
      <c r="F702" s="215" t="s">
        <v>9</v>
      </c>
      <c r="G702" s="252" t="s">
        <v>507</v>
      </c>
      <c r="H702" s="2"/>
      <c r="I702" s="367">
        <f>SUM(I703)</f>
        <v>0</v>
      </c>
      <c r="J702" s="367">
        <f>SUM(J703)</f>
        <v>0</v>
      </c>
      <c r="K702" s="367">
        <f>SUM(K703)</f>
        <v>0</v>
      </c>
    </row>
    <row r="703" spans="1:11" s="452" customFormat="1" ht="15.75" hidden="1" x14ac:dyDescent="0.25">
      <c r="A703" s="61" t="s">
        <v>38</v>
      </c>
      <c r="B703" s="453" t="s">
        <v>773</v>
      </c>
      <c r="C703" s="453">
        <v>10</v>
      </c>
      <c r="D703" s="2" t="s">
        <v>14</v>
      </c>
      <c r="E703" s="214" t="s">
        <v>193</v>
      </c>
      <c r="F703" s="215" t="s">
        <v>9</v>
      </c>
      <c r="G703" s="252" t="s">
        <v>507</v>
      </c>
      <c r="H703" s="2" t="s">
        <v>37</v>
      </c>
      <c r="I703" s="369"/>
      <c r="J703" s="369"/>
      <c r="K703" s="369"/>
    </row>
    <row r="704" spans="1:11" ht="15.75" x14ac:dyDescent="0.25">
      <c r="A704" s="109" t="s">
        <v>40</v>
      </c>
      <c r="B704" s="26" t="s">
        <v>773</v>
      </c>
      <c r="C704" s="26">
        <v>10</v>
      </c>
      <c r="D704" s="22" t="s">
        <v>18</v>
      </c>
      <c r="E704" s="259"/>
      <c r="F704" s="260"/>
      <c r="G704" s="261"/>
      <c r="H704" s="22"/>
      <c r="I704" s="365">
        <f>SUM(I705)</f>
        <v>1458697</v>
      </c>
      <c r="J704" s="365">
        <f t="shared" ref="J704:K707" si="88">SUM(J705)</f>
        <v>1112185</v>
      </c>
      <c r="K704" s="365">
        <f t="shared" si="88"/>
        <v>1112185</v>
      </c>
    </row>
    <row r="705" spans="1:11" ht="31.5" x14ac:dyDescent="0.25">
      <c r="A705" s="102" t="s">
        <v>140</v>
      </c>
      <c r="B705" s="30" t="s">
        <v>773</v>
      </c>
      <c r="C705" s="30">
        <v>10</v>
      </c>
      <c r="D705" s="28" t="s">
        <v>18</v>
      </c>
      <c r="E705" s="211" t="s">
        <v>386</v>
      </c>
      <c r="F705" s="212" t="s">
        <v>332</v>
      </c>
      <c r="G705" s="213" t="s">
        <v>333</v>
      </c>
      <c r="H705" s="28"/>
      <c r="I705" s="366">
        <f>SUM(I706)</f>
        <v>1458697</v>
      </c>
      <c r="J705" s="366">
        <f t="shared" si="88"/>
        <v>1112185</v>
      </c>
      <c r="K705" s="366">
        <f t="shared" si="88"/>
        <v>1112185</v>
      </c>
    </row>
    <row r="706" spans="1:11" ht="47.25" x14ac:dyDescent="0.25">
      <c r="A706" s="61" t="s">
        <v>141</v>
      </c>
      <c r="B706" s="323" t="s">
        <v>773</v>
      </c>
      <c r="C706" s="323">
        <v>10</v>
      </c>
      <c r="D706" s="2" t="s">
        <v>18</v>
      </c>
      <c r="E706" s="214" t="s">
        <v>192</v>
      </c>
      <c r="F706" s="215" t="s">
        <v>332</v>
      </c>
      <c r="G706" s="216" t="s">
        <v>333</v>
      </c>
      <c r="H706" s="2"/>
      <c r="I706" s="367">
        <f>SUM(I707)</f>
        <v>1458697</v>
      </c>
      <c r="J706" s="367">
        <f t="shared" si="88"/>
        <v>1112185</v>
      </c>
      <c r="K706" s="367">
        <f t="shared" si="88"/>
        <v>1112185</v>
      </c>
    </row>
    <row r="707" spans="1:11" ht="15.75" x14ac:dyDescent="0.25">
      <c r="A707" s="61" t="s">
        <v>387</v>
      </c>
      <c r="B707" s="323" t="s">
        <v>773</v>
      </c>
      <c r="C707" s="6">
        <v>10</v>
      </c>
      <c r="D707" s="2" t="s">
        <v>18</v>
      </c>
      <c r="E707" s="214" t="s">
        <v>192</v>
      </c>
      <c r="F707" s="215" t="s">
        <v>9</v>
      </c>
      <c r="G707" s="216" t="s">
        <v>333</v>
      </c>
      <c r="H707" s="2"/>
      <c r="I707" s="367">
        <f>SUM(I708)</f>
        <v>1458697</v>
      </c>
      <c r="J707" s="367">
        <f t="shared" si="88"/>
        <v>1112185</v>
      </c>
      <c r="K707" s="367">
        <f t="shared" si="88"/>
        <v>1112185</v>
      </c>
    </row>
    <row r="708" spans="1:11" ht="15.75" x14ac:dyDescent="0.25">
      <c r="A708" s="101" t="s">
        <v>142</v>
      </c>
      <c r="B708" s="323" t="s">
        <v>773</v>
      </c>
      <c r="C708" s="323">
        <v>10</v>
      </c>
      <c r="D708" s="2" t="s">
        <v>18</v>
      </c>
      <c r="E708" s="214" t="s">
        <v>192</v>
      </c>
      <c r="F708" s="215" t="s">
        <v>9</v>
      </c>
      <c r="G708" s="216" t="s">
        <v>421</v>
      </c>
      <c r="H708" s="2"/>
      <c r="I708" s="367">
        <f>SUM(I709:I709)</f>
        <v>1458697</v>
      </c>
      <c r="J708" s="367">
        <f>SUM(J709:J709)</f>
        <v>1112185</v>
      </c>
      <c r="K708" s="367">
        <f>SUM(K709:K709)</f>
        <v>1112185</v>
      </c>
    </row>
    <row r="709" spans="1:11" ht="15.75" x14ac:dyDescent="0.25">
      <c r="A709" s="61" t="s">
        <v>38</v>
      </c>
      <c r="B709" s="323" t="s">
        <v>773</v>
      </c>
      <c r="C709" s="323">
        <v>10</v>
      </c>
      <c r="D709" s="2" t="s">
        <v>18</v>
      </c>
      <c r="E709" s="214" t="s">
        <v>192</v>
      </c>
      <c r="F709" s="215" t="s">
        <v>9</v>
      </c>
      <c r="G709" s="216" t="s">
        <v>421</v>
      </c>
      <c r="H709" s="2" t="s">
        <v>37</v>
      </c>
      <c r="I709" s="369">
        <v>1458697</v>
      </c>
      <c r="J709" s="369">
        <v>1112185</v>
      </c>
      <c r="K709" s="369">
        <v>1112185</v>
      </c>
    </row>
    <row r="710" spans="1:11" ht="15.75" x14ac:dyDescent="0.25">
      <c r="A710" s="395" t="s">
        <v>716</v>
      </c>
      <c r="B710" s="588"/>
      <c r="C710" s="588"/>
      <c r="D710" s="588"/>
      <c r="E710" s="588"/>
      <c r="F710" s="588"/>
      <c r="G710" s="588"/>
      <c r="H710" s="588"/>
      <c r="I710" s="588"/>
      <c r="J710" s="381">
        <v>3957672</v>
      </c>
      <c r="K710" s="381">
        <v>8453617</v>
      </c>
    </row>
  </sheetData>
  <mergeCells count="7">
    <mergeCell ref="N380:V380"/>
    <mergeCell ref="O402:W402"/>
    <mergeCell ref="N142:V142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8"/>
  <sheetViews>
    <sheetView zoomScaleNormal="100" workbookViewId="0">
      <selection activeCell="A195" sqref="A195:XFD197"/>
    </sheetView>
  </sheetViews>
  <sheetFormatPr defaultRowHeight="15" x14ac:dyDescent="0.25"/>
  <cols>
    <col min="1" max="1" width="81.7109375" customWidth="1"/>
    <col min="2" max="2" width="4.7109375" customWidth="1"/>
    <col min="3" max="3" width="4.28515625" customWidth="1"/>
    <col min="4" max="4" width="7.140625" customWidth="1"/>
    <col min="5" max="5" width="5.42578125" customWidth="1"/>
    <col min="6" max="8" width="13.85546875" style="409" customWidth="1"/>
    <col min="9" max="9" width="11.5703125" customWidth="1"/>
    <col min="10" max="10" width="12.5703125" customWidth="1"/>
    <col min="11" max="11" width="11.85546875" customWidth="1"/>
  </cols>
  <sheetData>
    <row r="1" spans="1:10" x14ac:dyDescent="0.25">
      <c r="B1" s="670" t="s">
        <v>684</v>
      </c>
      <c r="C1" s="670"/>
      <c r="D1" s="670"/>
      <c r="E1" s="670"/>
      <c r="F1" s="670"/>
      <c r="G1" s="571"/>
      <c r="H1" s="571"/>
    </row>
    <row r="2" spans="1:10" x14ac:dyDescent="0.25">
      <c r="B2" s="670" t="s">
        <v>78</v>
      </c>
      <c r="C2" s="670"/>
      <c r="D2" s="670"/>
      <c r="E2" s="670"/>
      <c r="F2" s="670"/>
      <c r="G2" s="571"/>
      <c r="H2" s="571"/>
    </row>
    <row r="3" spans="1:10" x14ac:dyDescent="0.25">
      <c r="B3" s="670" t="s">
        <v>79</v>
      </c>
      <c r="C3" s="670"/>
      <c r="D3" s="670"/>
      <c r="E3" s="670"/>
      <c r="F3" s="670"/>
      <c r="G3" s="571"/>
      <c r="H3" s="571"/>
    </row>
    <row r="4" spans="1:10" x14ac:dyDescent="0.25">
      <c r="B4" s="337" t="s">
        <v>80</v>
      </c>
      <c r="C4" s="337"/>
      <c r="D4" s="337"/>
      <c r="E4" s="337"/>
      <c r="F4" s="411"/>
      <c r="G4" s="411"/>
      <c r="H4" s="411"/>
      <c r="I4" s="125"/>
      <c r="J4" s="125"/>
    </row>
    <row r="5" spans="1:10" x14ac:dyDescent="0.25">
      <c r="B5" s="337" t="s">
        <v>809</v>
      </c>
      <c r="C5" s="337"/>
      <c r="D5" s="337"/>
      <c r="E5" s="337"/>
      <c r="F5" s="411"/>
      <c r="G5" s="411"/>
      <c r="H5" s="411"/>
      <c r="I5" s="125"/>
      <c r="J5" s="125"/>
    </row>
    <row r="6" spans="1:10" x14ac:dyDescent="0.25">
      <c r="B6" s="336" t="s">
        <v>810</v>
      </c>
      <c r="C6" s="336"/>
      <c r="D6" s="336"/>
      <c r="E6" s="336"/>
      <c r="F6" s="412"/>
      <c r="G6" s="412"/>
      <c r="H6" s="412"/>
    </row>
    <row r="7" spans="1:10" x14ac:dyDescent="0.25">
      <c r="B7" s="4" t="s">
        <v>833</v>
      </c>
      <c r="C7" s="4"/>
      <c r="D7" s="4"/>
      <c r="E7" s="4"/>
      <c r="F7" s="413"/>
      <c r="G7" s="413"/>
      <c r="H7" s="413"/>
    </row>
    <row r="8" spans="1:10" x14ac:dyDescent="0.25">
      <c r="B8" s="547" t="s">
        <v>860</v>
      </c>
      <c r="C8" s="4"/>
      <c r="D8" s="4"/>
      <c r="E8" s="4"/>
      <c r="F8" s="413"/>
      <c r="G8" s="413"/>
      <c r="H8" s="413"/>
    </row>
    <row r="9" spans="1:10" s="445" customFormat="1" x14ac:dyDescent="0.25">
      <c r="B9" s="444"/>
      <c r="C9" s="444"/>
      <c r="D9" s="444"/>
      <c r="E9" s="444"/>
      <c r="F9" s="413"/>
      <c r="G9" s="413"/>
      <c r="H9" s="413"/>
    </row>
    <row r="10" spans="1:10" ht="18.75" customHeight="1" x14ac:dyDescent="0.25">
      <c r="A10" s="656" t="s">
        <v>216</v>
      </c>
      <c r="B10" s="656"/>
      <c r="C10" s="656"/>
      <c r="D10" s="656"/>
      <c r="E10" s="656"/>
      <c r="F10" s="656"/>
      <c r="G10" s="569"/>
      <c r="H10" s="569"/>
    </row>
    <row r="11" spans="1:10" ht="18.75" customHeight="1" x14ac:dyDescent="0.25">
      <c r="A11" s="656" t="s">
        <v>217</v>
      </c>
      <c r="B11" s="656"/>
      <c r="C11" s="656"/>
      <c r="D11" s="656"/>
      <c r="E11" s="656"/>
      <c r="F11" s="656"/>
      <c r="G11" s="569"/>
      <c r="H11" s="569"/>
    </row>
    <row r="12" spans="1:10" ht="18.75" customHeight="1" x14ac:dyDescent="0.25">
      <c r="A12" s="656" t="s">
        <v>218</v>
      </c>
      <c r="B12" s="656"/>
      <c r="C12" s="656"/>
      <c r="D12" s="656"/>
      <c r="E12" s="656"/>
      <c r="F12" s="656"/>
      <c r="G12" s="569"/>
      <c r="H12" s="569"/>
    </row>
    <row r="13" spans="1:10" ht="18.75" customHeight="1" x14ac:dyDescent="0.25">
      <c r="A13" s="656" t="s">
        <v>812</v>
      </c>
      <c r="B13" s="656"/>
      <c r="C13" s="656"/>
      <c r="D13" s="656"/>
      <c r="E13" s="656"/>
      <c r="F13" s="656"/>
      <c r="G13" s="569"/>
      <c r="H13" s="569"/>
    </row>
    <row r="14" spans="1:10" ht="15.75" x14ac:dyDescent="0.25">
      <c r="B14" s="332"/>
      <c r="C14" s="332"/>
      <c r="D14" s="332"/>
      <c r="E14" s="332"/>
      <c r="F14" s="418"/>
      <c r="G14" s="418"/>
      <c r="H14" s="418" t="s">
        <v>448</v>
      </c>
    </row>
    <row r="15" spans="1:10" ht="45.75" customHeight="1" x14ac:dyDescent="0.25">
      <c r="A15" s="50" t="s">
        <v>0</v>
      </c>
      <c r="B15" s="667" t="s">
        <v>3</v>
      </c>
      <c r="C15" s="668"/>
      <c r="D15" s="669"/>
      <c r="E15" s="50" t="s">
        <v>4</v>
      </c>
      <c r="F15" s="10" t="s">
        <v>681</v>
      </c>
      <c r="G15" s="10" t="s">
        <v>763</v>
      </c>
      <c r="H15" s="10" t="s">
        <v>805</v>
      </c>
    </row>
    <row r="16" spans="1:10" ht="15.75" x14ac:dyDescent="0.25">
      <c r="A16" s="396" t="s">
        <v>536</v>
      </c>
      <c r="B16" s="387"/>
      <c r="C16" s="397"/>
      <c r="D16" s="398"/>
      <c r="E16" s="389"/>
      <c r="F16" s="381">
        <f>SUM(F17+F418)</f>
        <v>504239343</v>
      </c>
      <c r="G16" s="381">
        <f>SUM(G17+G418+G478)</f>
        <v>522183589</v>
      </c>
      <c r="H16" s="381">
        <f>SUM(H17+H418+H478)</f>
        <v>464871108</v>
      </c>
    </row>
    <row r="17" spans="1:11" ht="21.75" customHeight="1" x14ac:dyDescent="0.25">
      <c r="A17" s="408" t="s">
        <v>531</v>
      </c>
      <c r="B17" s="399"/>
      <c r="C17" s="400"/>
      <c r="D17" s="401"/>
      <c r="E17" s="402"/>
      <c r="F17" s="414">
        <f>SUM(F18+F60+F105+F243+F251+F261+F289+F310+F315+F325+F341+F353+F378+F400+F409+F256)</f>
        <v>471780800</v>
      </c>
      <c r="G17" s="414">
        <f>SUM(G18+G60+G105+G243+G251+G261+G289+G310+G315+G325+G341+G353+G378+G400+G409+G256)</f>
        <v>488287129</v>
      </c>
      <c r="H17" s="414">
        <f>SUM(H18+H60+H105+H243+H251+H261+H289+H310+H315+H325+H341+H353+H378+H400+H409+H256)</f>
        <v>426303537</v>
      </c>
      <c r="I17" s="640"/>
      <c r="J17" s="640"/>
      <c r="K17" s="640"/>
    </row>
    <row r="18" spans="1:11" ht="33.75" customHeight="1" x14ac:dyDescent="0.25">
      <c r="A18" s="133" t="s">
        <v>212</v>
      </c>
      <c r="B18" s="135" t="s">
        <v>198</v>
      </c>
      <c r="C18" s="238" t="s">
        <v>332</v>
      </c>
      <c r="D18" s="136" t="s">
        <v>333</v>
      </c>
      <c r="E18" s="134"/>
      <c r="F18" s="410">
        <f>SUM(F19+F37)</f>
        <v>53125718</v>
      </c>
      <c r="G18" s="410">
        <f>SUM(G19+G37)</f>
        <v>30913310</v>
      </c>
      <c r="H18" s="410">
        <f>SUM(H19+H37)</f>
        <v>30913310</v>
      </c>
      <c r="I18" s="409"/>
      <c r="J18" s="409"/>
      <c r="K18" s="409"/>
    </row>
    <row r="19" spans="1:11" ht="36" customHeight="1" x14ac:dyDescent="0.25">
      <c r="A19" s="132" t="s">
        <v>135</v>
      </c>
      <c r="B19" s="138" t="s">
        <v>201</v>
      </c>
      <c r="C19" s="303" t="s">
        <v>332</v>
      </c>
      <c r="D19" s="139" t="s">
        <v>333</v>
      </c>
      <c r="E19" s="137"/>
      <c r="F19" s="415">
        <f>SUM(F20+F34)</f>
        <v>22902014</v>
      </c>
      <c r="G19" s="415">
        <f>SUM(G20+G34)</f>
        <v>17904088</v>
      </c>
      <c r="H19" s="415">
        <f>SUM(H20+H34)</f>
        <v>17904088</v>
      </c>
    </row>
    <row r="20" spans="1:11" ht="16.5" customHeight="1" x14ac:dyDescent="0.25">
      <c r="A20" s="293" t="s">
        <v>409</v>
      </c>
      <c r="B20" s="294" t="s">
        <v>201</v>
      </c>
      <c r="C20" s="295" t="s">
        <v>9</v>
      </c>
      <c r="D20" s="296" t="s">
        <v>333</v>
      </c>
      <c r="E20" s="297"/>
      <c r="F20" s="370">
        <f>SUM(F31+F27+F21+F25+F29)</f>
        <v>22902014</v>
      </c>
      <c r="G20" s="370">
        <f>SUM(G31+G35+G27+G21+G25+G29)</f>
        <v>17904088</v>
      </c>
      <c r="H20" s="370">
        <f>SUM(H31+H35+H27+H21+H25+H29)</f>
        <v>17904088</v>
      </c>
    </row>
    <row r="21" spans="1:11" s="557" customFormat="1" ht="47.25" x14ac:dyDescent="0.25">
      <c r="A21" s="27" t="s">
        <v>680</v>
      </c>
      <c r="B21" s="116" t="s">
        <v>201</v>
      </c>
      <c r="C21" s="200" t="s">
        <v>415</v>
      </c>
      <c r="D21" s="115" t="s">
        <v>676</v>
      </c>
      <c r="E21" s="140"/>
      <c r="F21" s="366">
        <f>SUM(F22:F24)</f>
        <v>1262845</v>
      </c>
      <c r="G21" s="366">
        <f>SUM(G22:G24)</f>
        <v>1262845</v>
      </c>
      <c r="H21" s="366">
        <f>SUM(H22:H24)</f>
        <v>1262845</v>
      </c>
    </row>
    <row r="22" spans="1:11" s="43" customFormat="1" ht="47.25" x14ac:dyDescent="0.25">
      <c r="A22" s="54" t="s">
        <v>67</v>
      </c>
      <c r="B22" s="124" t="s">
        <v>201</v>
      </c>
      <c r="C22" s="201" t="s">
        <v>415</v>
      </c>
      <c r="D22" s="121" t="s">
        <v>676</v>
      </c>
      <c r="E22" s="127" t="s">
        <v>12</v>
      </c>
      <c r="F22" s="369">
        <f>SUM(прил3!H502)</f>
        <v>976845</v>
      </c>
      <c r="G22" s="369">
        <f>SUM(прил3!I502)</f>
        <v>976845</v>
      </c>
      <c r="H22" s="369">
        <f>SUM(прил3!J502)</f>
        <v>976845</v>
      </c>
    </row>
    <row r="23" spans="1:11" s="557" customFormat="1" ht="33" hidden="1" customHeight="1" x14ac:dyDescent="0.25">
      <c r="A23" s="54" t="s">
        <v>463</v>
      </c>
      <c r="B23" s="124" t="s">
        <v>201</v>
      </c>
      <c r="C23" s="201" t="s">
        <v>415</v>
      </c>
      <c r="D23" s="121" t="s">
        <v>676</v>
      </c>
      <c r="E23" s="127" t="s">
        <v>15</v>
      </c>
      <c r="F23" s="369">
        <f>SUM(прил3!H503)</f>
        <v>0</v>
      </c>
      <c r="G23" s="369">
        <f>SUM(прил3!I503)</f>
        <v>0</v>
      </c>
      <c r="H23" s="369">
        <f>SUM(прил3!J503)</f>
        <v>0</v>
      </c>
    </row>
    <row r="24" spans="1:11" s="557" customFormat="1" ht="16.5" customHeight="1" x14ac:dyDescent="0.25">
      <c r="A24" s="54" t="s">
        <v>38</v>
      </c>
      <c r="B24" s="124" t="s">
        <v>201</v>
      </c>
      <c r="C24" s="201" t="s">
        <v>415</v>
      </c>
      <c r="D24" s="121" t="s">
        <v>676</v>
      </c>
      <c r="E24" s="127" t="s">
        <v>37</v>
      </c>
      <c r="F24" s="369">
        <f>SUM(прил3!H504)</f>
        <v>286000</v>
      </c>
      <c r="G24" s="369">
        <f>SUM(прил3!I504)</f>
        <v>286000</v>
      </c>
      <c r="H24" s="369">
        <f>SUM(прил3!J504)</f>
        <v>286000</v>
      </c>
    </row>
    <row r="25" spans="1:11" s="599" customFormat="1" ht="31.5" customHeight="1" x14ac:dyDescent="0.25">
      <c r="A25" s="99" t="s">
        <v>747</v>
      </c>
      <c r="B25" s="116" t="s">
        <v>201</v>
      </c>
      <c r="C25" s="200" t="s">
        <v>415</v>
      </c>
      <c r="D25" s="115" t="s">
        <v>746</v>
      </c>
      <c r="E25" s="140"/>
      <c r="F25" s="366">
        <f>SUM(F26)</f>
        <v>3496942</v>
      </c>
      <c r="G25" s="366">
        <f>SUM(G26)</f>
        <v>0</v>
      </c>
      <c r="H25" s="366">
        <f>SUM(H26)</f>
        <v>0</v>
      </c>
    </row>
    <row r="26" spans="1:11" s="599" customFormat="1" ht="48.75" customHeight="1" x14ac:dyDescent="0.25">
      <c r="A26" s="54" t="s">
        <v>67</v>
      </c>
      <c r="B26" s="124" t="s">
        <v>201</v>
      </c>
      <c r="C26" s="201" t="s">
        <v>415</v>
      </c>
      <c r="D26" s="121" t="s">
        <v>746</v>
      </c>
      <c r="E26" s="127" t="s">
        <v>12</v>
      </c>
      <c r="F26" s="369">
        <f>SUM(прил3!H506)</f>
        <v>3496942</v>
      </c>
      <c r="G26" s="369"/>
      <c r="H26" s="369"/>
    </row>
    <row r="27" spans="1:11" ht="33.75" customHeight="1" x14ac:dyDescent="0.25">
      <c r="A27" s="27" t="s">
        <v>510</v>
      </c>
      <c r="B27" s="116" t="s">
        <v>201</v>
      </c>
      <c r="C27" s="200" t="s">
        <v>415</v>
      </c>
      <c r="D27" s="115" t="s">
        <v>509</v>
      </c>
      <c r="E27" s="140"/>
      <c r="F27" s="366">
        <f>SUM(F28)</f>
        <v>2625000</v>
      </c>
      <c r="G27" s="366">
        <f>SUM(G28)</f>
        <v>50000</v>
      </c>
      <c r="H27" s="366">
        <f>SUM(H28)</f>
        <v>50000</v>
      </c>
    </row>
    <row r="28" spans="1:11" ht="34.5" customHeight="1" x14ac:dyDescent="0.25">
      <c r="A28" s="89" t="s">
        <v>463</v>
      </c>
      <c r="B28" s="124" t="s">
        <v>201</v>
      </c>
      <c r="C28" s="201" t="s">
        <v>415</v>
      </c>
      <c r="D28" s="121" t="s">
        <v>509</v>
      </c>
      <c r="E28" s="127" t="s">
        <v>15</v>
      </c>
      <c r="F28" s="369">
        <f>SUM(прил3!H508)</f>
        <v>2625000</v>
      </c>
      <c r="G28" s="369">
        <f>SUM(прил3!I508)</f>
        <v>50000</v>
      </c>
      <c r="H28" s="369">
        <f>SUM(прил3!J508)</f>
        <v>50000</v>
      </c>
    </row>
    <row r="29" spans="1:11" s="599" customFormat="1" ht="34.5" customHeight="1" x14ac:dyDescent="0.25">
      <c r="A29" s="601" t="s">
        <v>749</v>
      </c>
      <c r="B29" s="116" t="s">
        <v>201</v>
      </c>
      <c r="C29" s="200" t="s">
        <v>415</v>
      </c>
      <c r="D29" s="115" t="s">
        <v>748</v>
      </c>
      <c r="E29" s="140"/>
      <c r="F29" s="366">
        <f>SUM(F30)</f>
        <v>14525799</v>
      </c>
      <c r="G29" s="366">
        <f>SUM(G30)</f>
        <v>15705703</v>
      </c>
      <c r="H29" s="366">
        <f>SUM(H30)</f>
        <v>15705703</v>
      </c>
    </row>
    <row r="30" spans="1:11" ht="50.25" customHeight="1" x14ac:dyDescent="0.25">
      <c r="A30" s="54" t="s">
        <v>67</v>
      </c>
      <c r="B30" s="309" t="s">
        <v>201</v>
      </c>
      <c r="C30" s="310" t="s">
        <v>9</v>
      </c>
      <c r="D30" s="121" t="s">
        <v>748</v>
      </c>
      <c r="E30" s="127" t="s">
        <v>12</v>
      </c>
      <c r="F30" s="369">
        <f>SUM(прил3!H510)</f>
        <v>14525799</v>
      </c>
      <c r="G30" s="369">
        <f>SUM(прил3!I510)</f>
        <v>15705703</v>
      </c>
      <c r="H30" s="369">
        <f>SUM(прил3!J510)</f>
        <v>15705703</v>
      </c>
    </row>
    <row r="31" spans="1:11" ht="32.25" customHeight="1" x14ac:dyDescent="0.25">
      <c r="A31" s="27" t="s">
        <v>75</v>
      </c>
      <c r="B31" s="307" t="s">
        <v>201</v>
      </c>
      <c r="C31" s="308" t="s">
        <v>9</v>
      </c>
      <c r="D31" s="115" t="s">
        <v>364</v>
      </c>
      <c r="E31" s="140"/>
      <c r="F31" s="366">
        <f>SUM(F32:F33)</f>
        <v>991428</v>
      </c>
      <c r="G31" s="366">
        <f>SUM(G32:G33)</f>
        <v>885540</v>
      </c>
      <c r="H31" s="366">
        <f>SUM(H32:H33)</f>
        <v>885540</v>
      </c>
    </row>
    <row r="32" spans="1:11" ht="30.75" customHeight="1" x14ac:dyDescent="0.25">
      <c r="A32" s="54" t="s">
        <v>463</v>
      </c>
      <c r="B32" s="309" t="s">
        <v>201</v>
      </c>
      <c r="C32" s="310" t="s">
        <v>9</v>
      </c>
      <c r="D32" s="121" t="s">
        <v>364</v>
      </c>
      <c r="E32" s="127" t="s">
        <v>15</v>
      </c>
      <c r="F32" s="369">
        <f>SUM(прил3!H512)</f>
        <v>956659</v>
      </c>
      <c r="G32" s="369">
        <f>SUM(прил3!I512)</f>
        <v>850771</v>
      </c>
      <c r="H32" s="369">
        <f>SUM(прил3!J512)</f>
        <v>850771</v>
      </c>
    </row>
    <row r="33" spans="1:8" ht="16.5" customHeight="1" x14ac:dyDescent="0.25">
      <c r="A33" s="54" t="s">
        <v>17</v>
      </c>
      <c r="B33" s="309" t="s">
        <v>201</v>
      </c>
      <c r="C33" s="310" t="s">
        <v>9</v>
      </c>
      <c r="D33" s="121" t="s">
        <v>364</v>
      </c>
      <c r="E33" s="127" t="s">
        <v>16</v>
      </c>
      <c r="F33" s="369">
        <f>SUM(прил3!H513)</f>
        <v>34769</v>
      </c>
      <c r="G33" s="369">
        <f>SUM(прил3!I513)</f>
        <v>34769</v>
      </c>
      <c r="H33" s="369">
        <f>SUM(прил3!J513)</f>
        <v>34769</v>
      </c>
    </row>
    <row r="34" spans="1:8" s="608" customFormat="1" ht="16.5" hidden="1" customHeight="1" x14ac:dyDescent="0.25">
      <c r="A34" s="293" t="s">
        <v>782</v>
      </c>
      <c r="B34" s="294" t="s">
        <v>201</v>
      </c>
      <c r="C34" s="295" t="s">
        <v>784</v>
      </c>
      <c r="D34" s="296" t="s">
        <v>333</v>
      </c>
      <c r="E34" s="297"/>
      <c r="F34" s="370">
        <f t="shared" ref="F34:H35" si="0">SUM(F35)</f>
        <v>0</v>
      </c>
      <c r="G34" s="370">
        <f t="shared" si="0"/>
        <v>0</v>
      </c>
      <c r="H34" s="370">
        <f t="shared" si="0"/>
        <v>0</v>
      </c>
    </row>
    <row r="35" spans="1:8" ht="45.75" hidden="1" customHeight="1" x14ac:dyDescent="0.25">
      <c r="A35" s="27" t="s">
        <v>783</v>
      </c>
      <c r="B35" s="307" t="s">
        <v>201</v>
      </c>
      <c r="C35" s="308" t="s">
        <v>784</v>
      </c>
      <c r="D35" s="115" t="s">
        <v>780</v>
      </c>
      <c r="E35" s="140"/>
      <c r="F35" s="366">
        <f t="shared" si="0"/>
        <v>0</v>
      </c>
      <c r="G35" s="366">
        <f t="shared" si="0"/>
        <v>0</v>
      </c>
      <c r="H35" s="366">
        <f t="shared" si="0"/>
        <v>0</v>
      </c>
    </row>
    <row r="36" spans="1:8" ht="31.5" hidden="1" customHeight="1" x14ac:dyDescent="0.25">
      <c r="A36" s="54" t="s">
        <v>463</v>
      </c>
      <c r="B36" s="309" t="s">
        <v>201</v>
      </c>
      <c r="C36" s="310" t="s">
        <v>784</v>
      </c>
      <c r="D36" s="121" t="s">
        <v>780</v>
      </c>
      <c r="E36" s="127" t="s">
        <v>15</v>
      </c>
      <c r="F36" s="369">
        <f>SUM(прил3!H516)</f>
        <v>0</v>
      </c>
      <c r="G36" s="369">
        <f>SUM(прил3!I516)</f>
        <v>0</v>
      </c>
      <c r="H36" s="369">
        <f>SUM(прил3!J516)</f>
        <v>0</v>
      </c>
    </row>
    <row r="37" spans="1:8" ht="35.25" customHeight="1" x14ac:dyDescent="0.25">
      <c r="A37" s="141" t="s">
        <v>136</v>
      </c>
      <c r="B37" s="306" t="s">
        <v>410</v>
      </c>
      <c r="C37" s="239" t="s">
        <v>332</v>
      </c>
      <c r="D37" s="143" t="s">
        <v>333</v>
      </c>
      <c r="E37" s="144"/>
      <c r="F37" s="416">
        <f>SUM(F38+F52+F57)</f>
        <v>30223704</v>
      </c>
      <c r="G37" s="416">
        <f>SUM(G38+G52)</f>
        <v>13009222</v>
      </c>
      <c r="H37" s="416">
        <f>SUM(H38+H52)</f>
        <v>13009222</v>
      </c>
    </row>
    <row r="38" spans="1:8" ht="18" customHeight="1" x14ac:dyDescent="0.25">
      <c r="A38" s="298" t="s">
        <v>411</v>
      </c>
      <c r="B38" s="299" t="s">
        <v>202</v>
      </c>
      <c r="C38" s="300" t="s">
        <v>9</v>
      </c>
      <c r="D38" s="301" t="s">
        <v>333</v>
      </c>
      <c r="E38" s="302"/>
      <c r="F38" s="367">
        <f>SUM(F49+F43+F39+F45+F47)</f>
        <v>14811053</v>
      </c>
      <c r="G38" s="367">
        <f>SUM(G49+G43+G39+G45+G47)</f>
        <v>13009222</v>
      </c>
      <c r="H38" s="367">
        <f>SUM(H49+H43+H39+H45+H47)</f>
        <v>13009222</v>
      </c>
    </row>
    <row r="39" spans="1:8" s="557" customFormat="1" ht="47.25" x14ac:dyDescent="0.25">
      <c r="A39" s="27" t="s">
        <v>680</v>
      </c>
      <c r="B39" s="116" t="s">
        <v>202</v>
      </c>
      <c r="C39" s="200" t="s">
        <v>415</v>
      </c>
      <c r="D39" s="115" t="s">
        <v>676</v>
      </c>
      <c r="E39" s="140"/>
      <c r="F39" s="366">
        <f>SUM(F40:F42)</f>
        <v>881796</v>
      </c>
      <c r="G39" s="366">
        <f>SUM(G40:G42)</f>
        <v>881796</v>
      </c>
      <c r="H39" s="366">
        <f>SUM(H40:H42)</f>
        <v>881796</v>
      </c>
    </row>
    <row r="40" spans="1:8" s="43" customFormat="1" ht="47.25" x14ac:dyDescent="0.25">
      <c r="A40" s="54" t="s">
        <v>67</v>
      </c>
      <c r="B40" s="124" t="s">
        <v>202</v>
      </c>
      <c r="C40" s="201" t="s">
        <v>415</v>
      </c>
      <c r="D40" s="121" t="s">
        <v>676</v>
      </c>
      <c r="E40" s="127" t="s">
        <v>12</v>
      </c>
      <c r="F40" s="369">
        <f>SUM(прил3!H520)</f>
        <v>670596</v>
      </c>
      <c r="G40" s="369">
        <f>SUM(прил3!I520)</f>
        <v>670596</v>
      </c>
      <c r="H40" s="369">
        <f>SUM(прил3!J520)</f>
        <v>670596</v>
      </c>
    </row>
    <row r="41" spans="1:8" s="557" customFormat="1" ht="33" hidden="1" customHeight="1" x14ac:dyDescent="0.25">
      <c r="A41" s="54" t="s">
        <v>463</v>
      </c>
      <c r="B41" s="124" t="s">
        <v>202</v>
      </c>
      <c r="C41" s="201" t="s">
        <v>415</v>
      </c>
      <c r="D41" s="121" t="s">
        <v>676</v>
      </c>
      <c r="E41" s="127" t="s">
        <v>15</v>
      </c>
      <c r="F41" s="369">
        <f>SUM(прил3!H521)</f>
        <v>0</v>
      </c>
      <c r="G41" s="369">
        <f>SUM(прил3!I521)</f>
        <v>0</v>
      </c>
      <c r="H41" s="369">
        <f>SUM(прил3!J521)</f>
        <v>0</v>
      </c>
    </row>
    <row r="42" spans="1:8" s="557" customFormat="1" ht="16.5" customHeight="1" x14ac:dyDescent="0.25">
      <c r="A42" s="54" t="s">
        <v>38</v>
      </c>
      <c r="B42" s="124" t="s">
        <v>202</v>
      </c>
      <c r="C42" s="201" t="s">
        <v>415</v>
      </c>
      <c r="D42" s="121" t="s">
        <v>676</v>
      </c>
      <c r="E42" s="127" t="s">
        <v>37</v>
      </c>
      <c r="F42" s="369">
        <f>SUM(прил3!H522)</f>
        <v>211200</v>
      </c>
      <c r="G42" s="369">
        <f>SUM(прил3!I522)</f>
        <v>211200</v>
      </c>
      <c r="H42" s="369">
        <f>SUM(прил3!J522)</f>
        <v>211200</v>
      </c>
    </row>
    <row r="43" spans="1:8" s="542" customFormat="1" ht="19.5" hidden="1" customHeight="1" x14ac:dyDescent="0.25">
      <c r="A43" s="545" t="s">
        <v>661</v>
      </c>
      <c r="B43" s="116" t="s">
        <v>202</v>
      </c>
      <c r="C43" s="200" t="s">
        <v>9</v>
      </c>
      <c r="D43" s="115" t="s">
        <v>662</v>
      </c>
      <c r="E43" s="140"/>
      <c r="F43" s="366">
        <f>SUM(F44)</f>
        <v>0</v>
      </c>
      <c r="G43" s="366">
        <f>SUM(G44)</f>
        <v>0</v>
      </c>
      <c r="H43" s="366">
        <f>SUM(H44)</f>
        <v>0</v>
      </c>
    </row>
    <row r="44" spans="1:8" s="542" customFormat="1" ht="34.5" hidden="1" customHeight="1" x14ac:dyDescent="0.25">
      <c r="A44" s="544" t="s">
        <v>463</v>
      </c>
      <c r="B44" s="124" t="s">
        <v>202</v>
      </c>
      <c r="C44" s="201" t="s">
        <v>9</v>
      </c>
      <c r="D44" s="121" t="s">
        <v>662</v>
      </c>
      <c r="E44" s="127"/>
      <c r="F44" s="369">
        <f>SUM(прил3!H526)</f>
        <v>0</v>
      </c>
      <c r="G44" s="369">
        <f>SUM(прил3!I526)</f>
        <v>0</v>
      </c>
      <c r="H44" s="369">
        <f>SUM(прил3!J526)</f>
        <v>0</v>
      </c>
    </row>
    <row r="45" spans="1:8" s="599" customFormat="1" ht="32.25" customHeight="1" x14ac:dyDescent="0.25">
      <c r="A45" s="99" t="s">
        <v>747</v>
      </c>
      <c r="B45" s="116" t="s">
        <v>202</v>
      </c>
      <c r="C45" s="200" t="s">
        <v>415</v>
      </c>
      <c r="D45" s="115" t="s">
        <v>746</v>
      </c>
      <c r="E45" s="140"/>
      <c r="F45" s="366">
        <f>SUM(F46)</f>
        <v>2188218</v>
      </c>
      <c r="G45" s="366">
        <f>SUM(G46)</f>
        <v>0</v>
      </c>
      <c r="H45" s="366">
        <f>SUM(H46)</f>
        <v>0</v>
      </c>
    </row>
    <row r="46" spans="1:8" s="599" customFormat="1" ht="48" customHeight="1" x14ac:dyDescent="0.25">
      <c r="A46" s="54" t="s">
        <v>67</v>
      </c>
      <c r="B46" s="124" t="s">
        <v>202</v>
      </c>
      <c r="C46" s="201" t="s">
        <v>415</v>
      </c>
      <c r="D46" s="121" t="s">
        <v>746</v>
      </c>
      <c r="E46" s="127" t="s">
        <v>12</v>
      </c>
      <c r="F46" s="369">
        <f>SUM(прил3!H524)</f>
        <v>2188218</v>
      </c>
      <c r="G46" s="369"/>
      <c r="H46" s="369"/>
    </row>
    <row r="47" spans="1:8" s="599" customFormat="1" ht="32.25" customHeight="1" x14ac:dyDescent="0.25">
      <c r="A47" s="601" t="s">
        <v>749</v>
      </c>
      <c r="B47" s="116" t="s">
        <v>202</v>
      </c>
      <c r="C47" s="200" t="s">
        <v>9</v>
      </c>
      <c r="D47" s="115" t="s">
        <v>748</v>
      </c>
      <c r="E47" s="140"/>
      <c r="F47" s="366">
        <f>SUM(F48)</f>
        <v>11103887</v>
      </c>
      <c r="G47" s="366">
        <f>SUM(G48)</f>
        <v>11642135</v>
      </c>
      <c r="H47" s="366">
        <f>SUM(H48)</f>
        <v>11642135</v>
      </c>
    </row>
    <row r="48" spans="1:8" ht="47.25" customHeight="1" x14ac:dyDescent="0.25">
      <c r="A48" s="54" t="s">
        <v>67</v>
      </c>
      <c r="B48" s="309" t="s">
        <v>202</v>
      </c>
      <c r="C48" s="310" t="s">
        <v>9</v>
      </c>
      <c r="D48" s="121" t="s">
        <v>748</v>
      </c>
      <c r="E48" s="127" t="s">
        <v>12</v>
      </c>
      <c r="F48" s="369">
        <f>SUM(прил3!H528)</f>
        <v>11103887</v>
      </c>
      <c r="G48" s="369">
        <f>SUM(прил3!I528)</f>
        <v>11642135</v>
      </c>
      <c r="H48" s="369">
        <f>SUM(прил3!J528)</f>
        <v>11642135</v>
      </c>
    </row>
    <row r="49" spans="1:8" ht="33" customHeight="1" x14ac:dyDescent="0.25">
      <c r="A49" s="27" t="s">
        <v>75</v>
      </c>
      <c r="B49" s="307" t="s">
        <v>202</v>
      </c>
      <c r="C49" s="308" t="s">
        <v>9</v>
      </c>
      <c r="D49" s="115" t="s">
        <v>364</v>
      </c>
      <c r="E49" s="140"/>
      <c r="F49" s="366">
        <f>SUM(F50:F51)</f>
        <v>637152</v>
      </c>
      <c r="G49" s="366">
        <f>SUM(G50:G51)</f>
        <v>485291</v>
      </c>
      <c r="H49" s="366">
        <f>SUM(H50:H51)</f>
        <v>485291</v>
      </c>
    </row>
    <row r="50" spans="1:8" ht="33" customHeight="1" x14ac:dyDescent="0.25">
      <c r="A50" s="54" t="s">
        <v>463</v>
      </c>
      <c r="B50" s="309" t="s">
        <v>202</v>
      </c>
      <c r="C50" s="310" t="s">
        <v>9</v>
      </c>
      <c r="D50" s="121" t="s">
        <v>364</v>
      </c>
      <c r="E50" s="127" t="s">
        <v>15</v>
      </c>
      <c r="F50" s="369">
        <f>SUM(прил3!H530)</f>
        <v>630338</v>
      </c>
      <c r="G50" s="369">
        <f>SUM(прил3!I530)</f>
        <v>478477</v>
      </c>
      <c r="H50" s="369">
        <f>SUM(прил3!J530)</f>
        <v>478477</v>
      </c>
    </row>
    <row r="51" spans="1:8" ht="18" customHeight="1" x14ac:dyDescent="0.25">
      <c r="A51" s="54" t="s">
        <v>17</v>
      </c>
      <c r="B51" s="309" t="s">
        <v>202</v>
      </c>
      <c r="C51" s="310" t="s">
        <v>9</v>
      </c>
      <c r="D51" s="121" t="s">
        <v>364</v>
      </c>
      <c r="E51" s="127" t="s">
        <v>16</v>
      </c>
      <c r="F51" s="369">
        <f>SUM(прил3!H531)</f>
        <v>6814</v>
      </c>
      <c r="G51" s="369">
        <f>SUM(прил3!I531)</f>
        <v>6814</v>
      </c>
      <c r="H51" s="369">
        <f>SUM(прил3!J531)</f>
        <v>6814</v>
      </c>
    </row>
    <row r="52" spans="1:8" ht="18" customHeight="1" x14ac:dyDescent="0.25">
      <c r="A52" s="298" t="s">
        <v>483</v>
      </c>
      <c r="B52" s="338" t="s">
        <v>202</v>
      </c>
      <c r="C52" s="339" t="s">
        <v>11</v>
      </c>
      <c r="D52" s="301" t="s">
        <v>333</v>
      </c>
      <c r="E52" s="302"/>
      <c r="F52" s="367">
        <f>SUM(F53+F55)</f>
        <v>261136</v>
      </c>
      <c r="G52" s="367">
        <f>SUM(G53+G55)</f>
        <v>0</v>
      </c>
      <c r="H52" s="367">
        <f>SUM(H53+H55)</f>
        <v>0</v>
      </c>
    </row>
    <row r="53" spans="1:8" ht="33.75" customHeight="1" x14ac:dyDescent="0.25">
      <c r="A53" s="27" t="s">
        <v>482</v>
      </c>
      <c r="B53" s="307" t="s">
        <v>202</v>
      </c>
      <c r="C53" s="308" t="s">
        <v>11</v>
      </c>
      <c r="D53" s="115" t="s">
        <v>481</v>
      </c>
      <c r="E53" s="140"/>
      <c r="F53" s="366">
        <f>SUM(F54)</f>
        <v>210000</v>
      </c>
      <c r="G53" s="366">
        <f>SUM(G54)</f>
        <v>0</v>
      </c>
      <c r="H53" s="366">
        <f>SUM(H54)</f>
        <v>0</v>
      </c>
    </row>
    <row r="54" spans="1:8" ht="18" customHeight="1" x14ac:dyDescent="0.25">
      <c r="A54" s="54" t="s">
        <v>19</v>
      </c>
      <c r="B54" s="309" t="s">
        <v>202</v>
      </c>
      <c r="C54" s="310" t="s">
        <v>11</v>
      </c>
      <c r="D54" s="121" t="s">
        <v>481</v>
      </c>
      <c r="E54" s="127" t="s">
        <v>58</v>
      </c>
      <c r="F54" s="369">
        <f>SUM(прил3!H555)</f>
        <v>210000</v>
      </c>
      <c r="G54" s="369">
        <f>SUM(прил3!I555)</f>
        <v>0</v>
      </c>
      <c r="H54" s="369">
        <f>SUM(прил3!J555)</f>
        <v>0</v>
      </c>
    </row>
    <row r="55" spans="1:8" ht="31.5" customHeight="1" x14ac:dyDescent="0.25">
      <c r="A55" s="27" t="s">
        <v>384</v>
      </c>
      <c r="B55" s="307" t="s">
        <v>202</v>
      </c>
      <c r="C55" s="308" t="s">
        <v>11</v>
      </c>
      <c r="D55" s="115" t="s">
        <v>383</v>
      </c>
      <c r="E55" s="140"/>
      <c r="F55" s="366">
        <f>SUM(F56)</f>
        <v>51136</v>
      </c>
      <c r="G55" s="366">
        <f>SUM(G56)</f>
        <v>0</v>
      </c>
      <c r="H55" s="366">
        <f>SUM(H56)</f>
        <v>0</v>
      </c>
    </row>
    <row r="56" spans="1:8" ht="16.5" customHeight="1" x14ac:dyDescent="0.25">
      <c r="A56" s="54" t="s">
        <v>19</v>
      </c>
      <c r="B56" s="309" t="s">
        <v>202</v>
      </c>
      <c r="C56" s="310" t="s">
        <v>11</v>
      </c>
      <c r="D56" s="121" t="s">
        <v>383</v>
      </c>
      <c r="E56" s="127" t="s">
        <v>58</v>
      </c>
      <c r="F56" s="369">
        <f>SUM(прил3!H120)</f>
        <v>51136</v>
      </c>
      <c r="G56" s="369">
        <f>SUM(прил3!I120)</f>
        <v>0</v>
      </c>
      <c r="H56" s="369">
        <f>SUM(прил3!J120)</f>
        <v>0</v>
      </c>
    </row>
    <row r="57" spans="1:8" s="641" customFormat="1" ht="16.5" customHeight="1" x14ac:dyDescent="0.25">
      <c r="A57" s="298" t="s">
        <v>842</v>
      </c>
      <c r="B57" s="338" t="s">
        <v>202</v>
      </c>
      <c r="C57" s="339" t="s">
        <v>840</v>
      </c>
      <c r="D57" s="301" t="s">
        <v>333</v>
      </c>
      <c r="E57" s="302"/>
      <c r="F57" s="367">
        <f>SUM(F58)</f>
        <v>15151515</v>
      </c>
      <c r="G57" s="367"/>
      <c r="H57" s="367"/>
    </row>
    <row r="58" spans="1:8" s="641" customFormat="1" ht="16.5" customHeight="1" x14ac:dyDescent="0.25">
      <c r="A58" s="27" t="s">
        <v>843</v>
      </c>
      <c r="B58" s="307" t="s">
        <v>202</v>
      </c>
      <c r="C58" s="308" t="s">
        <v>840</v>
      </c>
      <c r="D58" s="115" t="s">
        <v>841</v>
      </c>
      <c r="E58" s="140"/>
      <c r="F58" s="366">
        <f>SUM(F59)</f>
        <v>15151515</v>
      </c>
      <c r="G58" s="366"/>
      <c r="H58" s="366"/>
    </row>
    <row r="59" spans="1:8" s="641" customFormat="1" ht="32.25" customHeight="1" x14ac:dyDescent="0.25">
      <c r="A59" s="54" t="s">
        <v>463</v>
      </c>
      <c r="B59" s="309" t="s">
        <v>202</v>
      </c>
      <c r="C59" s="310" t="s">
        <v>840</v>
      </c>
      <c r="D59" s="121" t="s">
        <v>841</v>
      </c>
      <c r="E59" s="127" t="s">
        <v>15</v>
      </c>
      <c r="F59" s="369">
        <f>SUM(прил3!H534)</f>
        <v>15151515</v>
      </c>
      <c r="G59" s="369"/>
      <c r="H59" s="369"/>
    </row>
    <row r="60" spans="1:8" s="43" customFormat="1" ht="34.5" customHeight="1" x14ac:dyDescent="0.25">
      <c r="A60" s="58" t="s">
        <v>94</v>
      </c>
      <c r="B60" s="153" t="s">
        <v>157</v>
      </c>
      <c r="C60" s="240" t="s">
        <v>332</v>
      </c>
      <c r="D60" s="154" t="s">
        <v>333</v>
      </c>
      <c r="E60" s="39"/>
      <c r="F60" s="410">
        <f>SUM(F61+F70+F94)</f>
        <v>33762967</v>
      </c>
      <c r="G60" s="410">
        <f>SUM(G61+G70+G94)</f>
        <v>22073207</v>
      </c>
      <c r="H60" s="410">
        <f>SUM(H61+H70+H94)</f>
        <v>22770022</v>
      </c>
    </row>
    <row r="61" spans="1:8" s="43" customFormat="1" ht="48.75" customHeight="1" x14ac:dyDescent="0.25">
      <c r="A61" s="141" t="s">
        <v>106</v>
      </c>
      <c r="B61" s="152" t="s">
        <v>188</v>
      </c>
      <c r="C61" s="160" t="s">
        <v>332</v>
      </c>
      <c r="D61" s="148" t="s">
        <v>333</v>
      </c>
      <c r="E61" s="146"/>
      <c r="F61" s="416">
        <f>SUM(F62)</f>
        <v>3786504</v>
      </c>
      <c r="G61" s="416">
        <f>SUM(G62)</f>
        <v>3786504</v>
      </c>
      <c r="H61" s="416">
        <f>SUM(H62)</f>
        <v>3786504</v>
      </c>
    </row>
    <row r="62" spans="1:8" s="43" customFormat="1" ht="48.75" customHeight="1" x14ac:dyDescent="0.25">
      <c r="A62" s="298" t="s">
        <v>356</v>
      </c>
      <c r="B62" s="312" t="s">
        <v>188</v>
      </c>
      <c r="C62" s="313" t="s">
        <v>9</v>
      </c>
      <c r="D62" s="314" t="s">
        <v>333</v>
      </c>
      <c r="E62" s="305"/>
      <c r="F62" s="367">
        <f>SUM(+F63+F68+F66)</f>
        <v>3786504</v>
      </c>
      <c r="G62" s="367">
        <f>SUM(+G63+G68+G66)</f>
        <v>3786504</v>
      </c>
      <c r="H62" s="367">
        <f>SUM(+H63+H68+H66)</f>
        <v>3786504</v>
      </c>
    </row>
    <row r="63" spans="1:8" s="43" customFormat="1" ht="33" customHeight="1" x14ac:dyDescent="0.25">
      <c r="A63" s="27" t="s">
        <v>795</v>
      </c>
      <c r="B63" s="122" t="s">
        <v>188</v>
      </c>
      <c r="C63" s="158" t="s">
        <v>9</v>
      </c>
      <c r="D63" s="150" t="s">
        <v>422</v>
      </c>
      <c r="E63" s="30"/>
      <c r="F63" s="366">
        <f>SUM(F64:F65)</f>
        <v>3786504</v>
      </c>
      <c r="G63" s="366">
        <f>SUM(G64:G65)</f>
        <v>3786504</v>
      </c>
      <c r="H63" s="366">
        <f>SUM(H64:H65)</f>
        <v>3786504</v>
      </c>
    </row>
    <row r="64" spans="1:8" s="43" customFormat="1" ht="48.75" customHeight="1" x14ac:dyDescent="0.25">
      <c r="A64" s="54" t="s">
        <v>67</v>
      </c>
      <c r="B64" s="123" t="s">
        <v>188</v>
      </c>
      <c r="C64" s="155" t="s">
        <v>9</v>
      </c>
      <c r="D64" s="147" t="s">
        <v>422</v>
      </c>
      <c r="E64" s="53">
        <v>100</v>
      </c>
      <c r="F64" s="369">
        <f>SUM(прил3!H642)</f>
        <v>2815210</v>
      </c>
      <c r="G64" s="369">
        <f>SUM(прил3!I642)</f>
        <v>2815210</v>
      </c>
      <c r="H64" s="369">
        <f>SUM(прил3!J642)</f>
        <v>2815210</v>
      </c>
    </row>
    <row r="65" spans="1:8" s="43" customFormat="1" ht="33" customHeight="1" x14ac:dyDescent="0.25">
      <c r="A65" s="54" t="s">
        <v>463</v>
      </c>
      <c r="B65" s="123" t="s">
        <v>188</v>
      </c>
      <c r="C65" s="155" t="s">
        <v>9</v>
      </c>
      <c r="D65" s="147" t="s">
        <v>422</v>
      </c>
      <c r="E65" s="53">
        <v>200</v>
      </c>
      <c r="F65" s="369">
        <f>SUM(прил3!H643)</f>
        <v>971294</v>
      </c>
      <c r="G65" s="369">
        <f>SUM(прил3!I643)</f>
        <v>971294</v>
      </c>
      <c r="H65" s="369">
        <f>SUM(прил3!J643)</f>
        <v>971294</v>
      </c>
    </row>
    <row r="66" spans="1:8" s="43" customFormat="1" ht="47.25" hidden="1" customHeight="1" x14ac:dyDescent="0.25">
      <c r="A66" s="99" t="s">
        <v>745</v>
      </c>
      <c r="B66" s="256" t="s">
        <v>188</v>
      </c>
      <c r="C66" s="257" t="s">
        <v>9</v>
      </c>
      <c r="D66" s="258" t="s">
        <v>573</v>
      </c>
      <c r="E66" s="28"/>
      <c r="F66" s="366">
        <f>SUM(F67:F67)</f>
        <v>0</v>
      </c>
      <c r="G66" s="366">
        <f>SUM(G67:G67)</f>
        <v>0</v>
      </c>
      <c r="H66" s="366">
        <f>SUM(H67:H67)</f>
        <v>0</v>
      </c>
    </row>
    <row r="67" spans="1:8" s="43" customFormat="1" ht="48" hidden="1" customHeight="1" x14ac:dyDescent="0.25">
      <c r="A67" s="101" t="s">
        <v>67</v>
      </c>
      <c r="B67" s="253" t="s">
        <v>188</v>
      </c>
      <c r="C67" s="254" t="s">
        <v>9</v>
      </c>
      <c r="D67" s="255" t="s">
        <v>573</v>
      </c>
      <c r="E67" s="2" t="s">
        <v>12</v>
      </c>
      <c r="F67" s="369">
        <f>SUM(прил3!H645)</f>
        <v>0</v>
      </c>
      <c r="G67" s="369">
        <f>SUM(прил3!I645)</f>
        <v>0</v>
      </c>
      <c r="H67" s="369">
        <f>SUM(прил3!J645)</f>
        <v>0</v>
      </c>
    </row>
    <row r="68" spans="1:8" s="43" customFormat="1" ht="33.75" hidden="1" customHeight="1" x14ac:dyDescent="0.25">
      <c r="A68" s="75" t="s">
        <v>66</v>
      </c>
      <c r="B68" s="122" t="s">
        <v>188</v>
      </c>
      <c r="C68" s="158" t="s">
        <v>9</v>
      </c>
      <c r="D68" s="150" t="s">
        <v>337</v>
      </c>
      <c r="E68" s="30"/>
      <c r="F68" s="366">
        <f>SUM(F69)</f>
        <v>0</v>
      </c>
      <c r="G68" s="366">
        <f>SUM(G69)</f>
        <v>0</v>
      </c>
      <c r="H68" s="366">
        <f>SUM(H69)</f>
        <v>0</v>
      </c>
    </row>
    <row r="69" spans="1:8" s="43" customFormat="1" ht="51.75" hidden="1" customHeight="1" x14ac:dyDescent="0.25">
      <c r="A69" s="54" t="s">
        <v>67</v>
      </c>
      <c r="B69" s="123" t="s">
        <v>188</v>
      </c>
      <c r="C69" s="155" t="s">
        <v>9</v>
      </c>
      <c r="D69" s="147" t="s">
        <v>337</v>
      </c>
      <c r="E69" s="53">
        <v>100</v>
      </c>
      <c r="F69" s="369">
        <f>SUM(прил3!H647)</f>
        <v>0</v>
      </c>
      <c r="G69" s="369">
        <f>SUM(прил3!I647)</f>
        <v>0</v>
      </c>
      <c r="H69" s="369">
        <f>SUM(прил3!J647)</f>
        <v>0</v>
      </c>
    </row>
    <row r="70" spans="1:8" s="43" customFormat="1" ht="48" customHeight="1" x14ac:dyDescent="0.25">
      <c r="A70" s="141" t="s">
        <v>138</v>
      </c>
      <c r="B70" s="152" t="s">
        <v>159</v>
      </c>
      <c r="C70" s="160" t="s">
        <v>332</v>
      </c>
      <c r="D70" s="148" t="s">
        <v>333</v>
      </c>
      <c r="E70" s="146"/>
      <c r="F70" s="416">
        <f>SUM(F71)</f>
        <v>5795990</v>
      </c>
      <c r="G70" s="416">
        <f>SUM(G71)</f>
        <v>6367983</v>
      </c>
      <c r="H70" s="416">
        <f>SUM(H71)</f>
        <v>7064798</v>
      </c>
    </row>
    <row r="71" spans="1:8" s="43" customFormat="1" ht="48" customHeight="1" x14ac:dyDescent="0.25">
      <c r="A71" s="298" t="s">
        <v>416</v>
      </c>
      <c r="B71" s="312" t="s">
        <v>159</v>
      </c>
      <c r="C71" s="313" t="s">
        <v>9</v>
      </c>
      <c r="D71" s="314" t="s">
        <v>333</v>
      </c>
      <c r="E71" s="305"/>
      <c r="F71" s="367">
        <f>SUM(F72+F74+F77+F80+F83+F90+F92+F86+F88)</f>
        <v>5795990</v>
      </c>
      <c r="G71" s="367">
        <f>SUM(G72+G74+G77+G80+G83+G90+G92+G86+G88)</f>
        <v>6367983</v>
      </c>
      <c r="H71" s="367">
        <f>SUM(H72+H74+H77+H80+H83+H90+H92+H86+H88)</f>
        <v>7064798</v>
      </c>
    </row>
    <row r="72" spans="1:8" s="43" customFormat="1" ht="16.5" hidden="1" customHeight="1" x14ac:dyDescent="0.25">
      <c r="A72" s="27" t="s">
        <v>476</v>
      </c>
      <c r="B72" s="122" t="s">
        <v>159</v>
      </c>
      <c r="C72" s="158" t="s">
        <v>9</v>
      </c>
      <c r="D72" s="150" t="s">
        <v>417</v>
      </c>
      <c r="E72" s="30"/>
      <c r="F72" s="366">
        <f>SUM(F73)</f>
        <v>0</v>
      </c>
      <c r="G72" s="366">
        <f>SUM(G73)</f>
        <v>0</v>
      </c>
      <c r="H72" s="366">
        <f>SUM(H73)</f>
        <v>0</v>
      </c>
    </row>
    <row r="73" spans="1:8" s="43" customFormat="1" ht="16.5" hidden="1" customHeight="1" x14ac:dyDescent="0.25">
      <c r="A73" s="54" t="s">
        <v>38</v>
      </c>
      <c r="B73" s="123" t="s">
        <v>159</v>
      </c>
      <c r="C73" s="155" t="s">
        <v>9</v>
      </c>
      <c r="D73" s="147" t="s">
        <v>417</v>
      </c>
      <c r="E73" s="53" t="s">
        <v>37</v>
      </c>
      <c r="F73" s="369">
        <f>SUM(прил3!H615)</f>
        <v>0</v>
      </c>
      <c r="G73" s="369">
        <f>SUM(прил3!I615)</f>
        <v>0</v>
      </c>
      <c r="H73" s="369">
        <f>SUM(прил3!J615)</f>
        <v>0</v>
      </c>
    </row>
    <row r="74" spans="1:8" s="43" customFormat="1" ht="33" customHeight="1" x14ac:dyDescent="0.25">
      <c r="A74" s="27" t="s">
        <v>741</v>
      </c>
      <c r="B74" s="122" t="s">
        <v>159</v>
      </c>
      <c r="C74" s="158" t="s">
        <v>9</v>
      </c>
      <c r="D74" s="150" t="s">
        <v>418</v>
      </c>
      <c r="E74" s="30"/>
      <c r="F74" s="366">
        <f>SUM(F75:F76)</f>
        <v>43977</v>
      </c>
      <c r="G74" s="366">
        <f>SUM(G75:G76)</f>
        <v>40785</v>
      </c>
      <c r="H74" s="366">
        <f>SUM(H75:H76)</f>
        <v>40785</v>
      </c>
    </row>
    <row r="75" spans="1:8" s="43" customFormat="1" ht="30.75" customHeight="1" x14ac:dyDescent="0.25">
      <c r="A75" s="54" t="s">
        <v>463</v>
      </c>
      <c r="B75" s="123" t="s">
        <v>159</v>
      </c>
      <c r="C75" s="155" t="s">
        <v>9</v>
      </c>
      <c r="D75" s="147" t="s">
        <v>418</v>
      </c>
      <c r="E75" s="53" t="s">
        <v>15</v>
      </c>
      <c r="F75" s="369">
        <f>SUM(прил3!H574)</f>
        <v>448</v>
      </c>
      <c r="G75" s="369">
        <f>SUM(прил3!I574)</f>
        <v>448</v>
      </c>
      <c r="H75" s="369">
        <f>SUM(прил3!J574)</f>
        <v>448</v>
      </c>
    </row>
    <row r="76" spans="1:8" s="43" customFormat="1" ht="16.5" customHeight="1" x14ac:dyDescent="0.25">
      <c r="A76" s="54" t="s">
        <v>38</v>
      </c>
      <c r="B76" s="123" t="s">
        <v>159</v>
      </c>
      <c r="C76" s="155" t="s">
        <v>9</v>
      </c>
      <c r="D76" s="147" t="s">
        <v>418</v>
      </c>
      <c r="E76" s="53" t="s">
        <v>37</v>
      </c>
      <c r="F76" s="369">
        <f>SUM(прил3!H575)</f>
        <v>43529</v>
      </c>
      <c r="G76" s="369">
        <f>SUM(прил3!I575)</f>
        <v>40337</v>
      </c>
      <c r="H76" s="369">
        <f>SUM(прил3!J575)</f>
        <v>40337</v>
      </c>
    </row>
    <row r="77" spans="1:8" s="43" customFormat="1" ht="31.5" customHeight="1" x14ac:dyDescent="0.25">
      <c r="A77" s="27" t="s">
        <v>742</v>
      </c>
      <c r="B77" s="122" t="s">
        <v>159</v>
      </c>
      <c r="C77" s="158" t="s">
        <v>9</v>
      </c>
      <c r="D77" s="150" t="s">
        <v>419</v>
      </c>
      <c r="E77" s="30"/>
      <c r="F77" s="366">
        <f>SUM(F78:F79)</f>
        <v>113349</v>
      </c>
      <c r="G77" s="366">
        <f>SUM(G78:G79)</f>
        <v>113349</v>
      </c>
      <c r="H77" s="366">
        <f>SUM(H78:H79)</f>
        <v>113349</v>
      </c>
    </row>
    <row r="78" spans="1:8" s="43" customFormat="1" ht="33" customHeight="1" x14ac:dyDescent="0.25">
      <c r="A78" s="54" t="s">
        <v>463</v>
      </c>
      <c r="B78" s="123" t="s">
        <v>159</v>
      </c>
      <c r="C78" s="155" t="s">
        <v>9</v>
      </c>
      <c r="D78" s="147" t="s">
        <v>419</v>
      </c>
      <c r="E78" s="53" t="s">
        <v>15</v>
      </c>
      <c r="F78" s="369">
        <f>SUM(прил3!H577)</f>
        <v>1562</v>
      </c>
      <c r="G78" s="369">
        <f>SUM(прил3!I577)</f>
        <v>1562</v>
      </c>
      <c r="H78" s="369">
        <f>SUM(прил3!J577)</f>
        <v>1562</v>
      </c>
    </row>
    <row r="79" spans="1:8" s="43" customFormat="1" ht="17.25" customHeight="1" x14ac:dyDescent="0.25">
      <c r="A79" s="54" t="s">
        <v>38</v>
      </c>
      <c r="B79" s="123" t="s">
        <v>159</v>
      </c>
      <c r="C79" s="155" t="s">
        <v>9</v>
      </c>
      <c r="D79" s="147" t="s">
        <v>419</v>
      </c>
      <c r="E79" s="53" t="s">
        <v>37</v>
      </c>
      <c r="F79" s="369">
        <f>SUM(прил3!H578)</f>
        <v>111787</v>
      </c>
      <c r="G79" s="369">
        <f>SUM(прил3!I578)</f>
        <v>111787</v>
      </c>
      <c r="H79" s="369">
        <f>SUM(прил3!J578)</f>
        <v>111787</v>
      </c>
    </row>
    <row r="80" spans="1:8" s="43" customFormat="1" ht="15.75" customHeight="1" x14ac:dyDescent="0.25">
      <c r="A80" s="27" t="s">
        <v>793</v>
      </c>
      <c r="B80" s="122" t="s">
        <v>159</v>
      </c>
      <c r="C80" s="158" t="s">
        <v>9</v>
      </c>
      <c r="D80" s="150" t="s">
        <v>792</v>
      </c>
      <c r="E80" s="30"/>
      <c r="F80" s="366">
        <f>SUM(F81:F82)</f>
        <v>4061664</v>
      </c>
      <c r="G80" s="366">
        <f>SUM(G81:G82)</f>
        <v>4061664</v>
      </c>
      <c r="H80" s="366">
        <f>SUM(H81:H82)</f>
        <v>4061664</v>
      </c>
    </row>
    <row r="81" spans="1:8" s="43" customFormat="1" ht="30.75" customHeight="1" x14ac:dyDescent="0.25">
      <c r="A81" s="54" t="s">
        <v>463</v>
      </c>
      <c r="B81" s="123" t="s">
        <v>159</v>
      </c>
      <c r="C81" s="155" t="s">
        <v>9</v>
      </c>
      <c r="D81" s="147" t="s">
        <v>792</v>
      </c>
      <c r="E81" s="53" t="s">
        <v>15</v>
      </c>
      <c r="F81" s="369">
        <f>SUM(прил3!H580)</f>
        <v>36010</v>
      </c>
      <c r="G81" s="369">
        <f>SUM(прил3!I580)</f>
        <v>36010</v>
      </c>
      <c r="H81" s="369">
        <f>SUM(прил3!J580)</f>
        <v>36010</v>
      </c>
    </row>
    <row r="82" spans="1:8" s="43" customFormat="1" ht="17.25" customHeight="1" x14ac:dyDescent="0.25">
      <c r="A82" s="54" t="s">
        <v>38</v>
      </c>
      <c r="B82" s="123" t="s">
        <v>159</v>
      </c>
      <c r="C82" s="155" t="s">
        <v>9</v>
      </c>
      <c r="D82" s="147" t="s">
        <v>792</v>
      </c>
      <c r="E82" s="53" t="s">
        <v>37</v>
      </c>
      <c r="F82" s="369">
        <f>SUM(прил3!H581)</f>
        <v>4025654</v>
      </c>
      <c r="G82" s="369">
        <f>SUM(прил3!I581)</f>
        <v>4025654</v>
      </c>
      <c r="H82" s="369">
        <f>SUM(прил3!J581)</f>
        <v>4025654</v>
      </c>
    </row>
    <row r="83" spans="1:8" s="43" customFormat="1" ht="16.5" hidden="1" customHeight="1" x14ac:dyDescent="0.25">
      <c r="A83" s="27"/>
      <c r="B83" s="122"/>
      <c r="C83" s="158"/>
      <c r="D83" s="150"/>
      <c r="E83" s="30"/>
      <c r="F83" s="366">
        <f>SUM(F84:F85)</f>
        <v>0</v>
      </c>
      <c r="G83" s="366">
        <f>SUM(G84:G85)</f>
        <v>0</v>
      </c>
      <c r="H83" s="366">
        <f>SUM(H84:H85)</f>
        <v>0</v>
      </c>
    </row>
    <row r="84" spans="1:8" s="43" customFormat="1" ht="31.5" hidden="1" customHeight="1" x14ac:dyDescent="0.25">
      <c r="A84" s="54"/>
      <c r="B84" s="123"/>
      <c r="C84" s="155"/>
      <c r="D84" s="147"/>
      <c r="E84" s="53"/>
      <c r="F84" s="369">
        <f>SUM(прил3!H583)</f>
        <v>0</v>
      </c>
      <c r="G84" s="369">
        <f>SUM(прил3!I583)</f>
        <v>0</v>
      </c>
      <c r="H84" s="369">
        <f>SUM(прил3!J583)</f>
        <v>0</v>
      </c>
    </row>
    <row r="85" spans="1:8" s="43" customFormat="1" ht="17.25" hidden="1" customHeight="1" x14ac:dyDescent="0.25">
      <c r="A85" s="54"/>
      <c r="B85" s="123"/>
      <c r="C85" s="155"/>
      <c r="D85" s="147"/>
      <c r="E85" s="53"/>
      <c r="F85" s="369">
        <f>SUM(прил3!H584)</f>
        <v>0</v>
      </c>
      <c r="G85" s="369">
        <f>SUM(прил3!I584)</f>
        <v>0</v>
      </c>
      <c r="H85" s="369">
        <f>SUM(прил3!J584)</f>
        <v>0</v>
      </c>
    </row>
    <row r="86" spans="1:8" s="43" customFormat="1" ht="33" hidden="1" customHeight="1" x14ac:dyDescent="0.25">
      <c r="A86" s="99" t="s">
        <v>743</v>
      </c>
      <c r="B86" s="211" t="s">
        <v>159</v>
      </c>
      <c r="C86" s="212" t="s">
        <v>9</v>
      </c>
      <c r="D86" s="258" t="s">
        <v>572</v>
      </c>
      <c r="E86" s="31"/>
      <c r="F86" s="366">
        <f>SUM(F87)</f>
        <v>0</v>
      </c>
      <c r="G86" s="366">
        <f>SUM(G87)</f>
        <v>0</v>
      </c>
      <c r="H86" s="366">
        <f>SUM(H87)</f>
        <v>0</v>
      </c>
    </row>
    <row r="87" spans="1:8" s="43" customFormat="1" ht="17.25" hidden="1" customHeight="1" x14ac:dyDescent="0.25">
      <c r="A87" s="3" t="s">
        <v>38</v>
      </c>
      <c r="B87" s="214" t="s">
        <v>159</v>
      </c>
      <c r="C87" s="215" t="s">
        <v>9</v>
      </c>
      <c r="D87" s="255" t="s">
        <v>572</v>
      </c>
      <c r="E87" s="262" t="s">
        <v>37</v>
      </c>
      <c r="F87" s="369">
        <f>SUM(прил3!H617)</f>
        <v>0</v>
      </c>
      <c r="G87" s="369">
        <f>SUM(прил3!I617)</f>
        <v>0</v>
      </c>
      <c r="H87" s="369">
        <f>SUM(прил3!J617)</f>
        <v>0</v>
      </c>
    </row>
    <row r="88" spans="1:8" s="43" customFormat="1" ht="31.5" hidden="1" customHeight="1" x14ac:dyDescent="0.25">
      <c r="A88" s="99" t="s">
        <v>744</v>
      </c>
      <c r="B88" s="211" t="s">
        <v>159</v>
      </c>
      <c r="C88" s="212" t="s">
        <v>9</v>
      </c>
      <c r="D88" s="258" t="s">
        <v>571</v>
      </c>
      <c r="E88" s="31"/>
      <c r="F88" s="366">
        <f>SUM(F89)</f>
        <v>0</v>
      </c>
      <c r="G88" s="366">
        <f>SUM(G89)</f>
        <v>0</v>
      </c>
      <c r="H88" s="366">
        <f>SUM(H89)</f>
        <v>0</v>
      </c>
    </row>
    <row r="89" spans="1:8" s="43" customFormat="1" ht="30.75" hidden="1" customHeight="1" x14ac:dyDescent="0.25">
      <c r="A89" s="110" t="s">
        <v>463</v>
      </c>
      <c r="B89" s="214" t="s">
        <v>159</v>
      </c>
      <c r="C89" s="215" t="s">
        <v>9</v>
      </c>
      <c r="D89" s="255" t="s">
        <v>571</v>
      </c>
      <c r="E89" s="262" t="s">
        <v>15</v>
      </c>
      <c r="F89" s="369">
        <f>SUM(прил3!H619)</f>
        <v>0</v>
      </c>
      <c r="G89" s="369">
        <f>SUM(прил3!I619)</f>
        <v>0</v>
      </c>
      <c r="H89" s="369">
        <f>SUM(прил3!J619)</f>
        <v>0</v>
      </c>
    </row>
    <row r="90" spans="1:8" s="43" customFormat="1" ht="17.25" customHeight="1" x14ac:dyDescent="0.25">
      <c r="A90" s="27" t="s">
        <v>139</v>
      </c>
      <c r="B90" s="122" t="s">
        <v>159</v>
      </c>
      <c r="C90" s="158" t="s">
        <v>9</v>
      </c>
      <c r="D90" s="150" t="s">
        <v>503</v>
      </c>
      <c r="E90" s="30"/>
      <c r="F90" s="366">
        <f>SUM(F91)</f>
        <v>1572000</v>
      </c>
      <c r="G90" s="366">
        <f>SUM(G91)</f>
        <v>2147185</v>
      </c>
      <c r="H90" s="366">
        <f>SUM(H91)</f>
        <v>2844000</v>
      </c>
    </row>
    <row r="91" spans="1:8" s="43" customFormat="1" ht="17.25" customHeight="1" x14ac:dyDescent="0.25">
      <c r="A91" s="54" t="s">
        <v>38</v>
      </c>
      <c r="B91" s="123" t="s">
        <v>159</v>
      </c>
      <c r="C91" s="155" t="s">
        <v>9</v>
      </c>
      <c r="D91" s="147" t="s">
        <v>503</v>
      </c>
      <c r="E91" s="53">
        <v>300</v>
      </c>
      <c r="F91" s="369">
        <f>SUM(прил3!H568)</f>
        <v>1572000</v>
      </c>
      <c r="G91" s="369">
        <f>SUM(прил3!I568)</f>
        <v>2147185</v>
      </c>
      <c r="H91" s="369">
        <f>SUM(прил3!J568)</f>
        <v>2844000</v>
      </c>
    </row>
    <row r="92" spans="1:8" s="43" customFormat="1" ht="15.75" customHeight="1" x14ac:dyDescent="0.25">
      <c r="A92" s="27" t="s">
        <v>424</v>
      </c>
      <c r="B92" s="122" t="s">
        <v>159</v>
      </c>
      <c r="C92" s="158" t="s">
        <v>9</v>
      </c>
      <c r="D92" s="150" t="s">
        <v>423</v>
      </c>
      <c r="E92" s="30"/>
      <c r="F92" s="366">
        <f>SUM(F93)</f>
        <v>5000</v>
      </c>
      <c r="G92" s="366">
        <f>SUM(G93)</f>
        <v>5000</v>
      </c>
      <c r="H92" s="366">
        <f>SUM(H93)</f>
        <v>5000</v>
      </c>
    </row>
    <row r="93" spans="1:8" s="43" customFormat="1" ht="31.5" customHeight="1" x14ac:dyDescent="0.25">
      <c r="A93" s="54" t="s">
        <v>463</v>
      </c>
      <c r="B93" s="123" t="s">
        <v>159</v>
      </c>
      <c r="C93" s="155" t="s">
        <v>9</v>
      </c>
      <c r="D93" s="147" t="s">
        <v>423</v>
      </c>
      <c r="E93" s="53">
        <v>200</v>
      </c>
      <c r="F93" s="369">
        <f>SUM(прил3!H33)</f>
        <v>5000</v>
      </c>
      <c r="G93" s="369">
        <f>SUM(прил3!I33)</f>
        <v>5000</v>
      </c>
      <c r="H93" s="369">
        <f>SUM(прил3!J33)</f>
        <v>5000</v>
      </c>
    </row>
    <row r="94" spans="1:8" s="43" customFormat="1" ht="66" customHeight="1" x14ac:dyDescent="0.25">
      <c r="A94" s="141" t="s">
        <v>143</v>
      </c>
      <c r="B94" s="152" t="s">
        <v>187</v>
      </c>
      <c r="C94" s="160" t="s">
        <v>332</v>
      </c>
      <c r="D94" s="148" t="s">
        <v>333</v>
      </c>
      <c r="E94" s="146"/>
      <c r="F94" s="416">
        <f>SUM(F95+F102)</f>
        <v>24180473</v>
      </c>
      <c r="G94" s="416">
        <f>SUM(G95+G102)</f>
        <v>11918720</v>
      </c>
      <c r="H94" s="416">
        <f>SUM(H95+H102)</f>
        <v>11918720</v>
      </c>
    </row>
    <row r="95" spans="1:8" s="43" customFormat="1" ht="46.5" customHeight="1" x14ac:dyDescent="0.25">
      <c r="A95" s="298" t="s">
        <v>340</v>
      </c>
      <c r="B95" s="312" t="s">
        <v>187</v>
      </c>
      <c r="C95" s="313" t="s">
        <v>9</v>
      </c>
      <c r="D95" s="314" t="s">
        <v>333</v>
      </c>
      <c r="E95" s="305"/>
      <c r="F95" s="367">
        <f>SUM(F96+F98+F100)</f>
        <v>10683720</v>
      </c>
      <c r="G95" s="367">
        <f>SUM(G96+G98+G100)</f>
        <v>11918720</v>
      </c>
      <c r="H95" s="367">
        <f>SUM(H96+H98+H100)</f>
        <v>11918720</v>
      </c>
    </row>
    <row r="96" spans="1:8" s="43" customFormat="1" ht="51" customHeight="1" x14ac:dyDescent="0.25">
      <c r="A96" s="27" t="s">
        <v>68</v>
      </c>
      <c r="B96" s="122" t="s">
        <v>187</v>
      </c>
      <c r="C96" s="158" t="s">
        <v>9</v>
      </c>
      <c r="D96" s="150" t="s">
        <v>341</v>
      </c>
      <c r="E96" s="30"/>
      <c r="F96" s="366">
        <f>SUM(F97)</f>
        <v>1419939</v>
      </c>
      <c r="G96" s="366">
        <f>SUM(G97)</f>
        <v>1419939</v>
      </c>
      <c r="H96" s="366">
        <f>SUM(H97)</f>
        <v>1419939</v>
      </c>
    </row>
    <row r="97" spans="1:8" s="43" customFormat="1" ht="48" customHeight="1" x14ac:dyDescent="0.25">
      <c r="A97" s="54" t="s">
        <v>67</v>
      </c>
      <c r="B97" s="123" t="s">
        <v>187</v>
      </c>
      <c r="C97" s="155" t="s">
        <v>9</v>
      </c>
      <c r="D97" s="147" t="s">
        <v>341</v>
      </c>
      <c r="E97" s="53">
        <v>100</v>
      </c>
      <c r="F97" s="369">
        <f>SUM(прил3!H651)</f>
        <v>1419939</v>
      </c>
      <c r="G97" s="369">
        <f>SUM(прил3!I651)</f>
        <v>1419939</v>
      </c>
      <c r="H97" s="369">
        <f>SUM(прил3!J651)</f>
        <v>1419939</v>
      </c>
    </row>
    <row r="98" spans="1:8" s="43" customFormat="1" ht="32.25" customHeight="1" x14ac:dyDescent="0.25">
      <c r="A98" s="27" t="s">
        <v>325</v>
      </c>
      <c r="B98" s="122" t="s">
        <v>187</v>
      </c>
      <c r="C98" s="158" t="s">
        <v>9</v>
      </c>
      <c r="D98" s="150" t="s">
        <v>420</v>
      </c>
      <c r="E98" s="30"/>
      <c r="F98" s="366">
        <f>SUM(F99:F99)</f>
        <v>9245781</v>
      </c>
      <c r="G98" s="366">
        <f>SUM(G99:G99)</f>
        <v>10480781</v>
      </c>
      <c r="H98" s="366">
        <f>SUM(H99:H99)</f>
        <v>10480781</v>
      </c>
    </row>
    <row r="99" spans="1:8" s="43" customFormat="1" ht="17.25" customHeight="1" x14ac:dyDescent="0.25">
      <c r="A99" s="54" t="s">
        <v>38</v>
      </c>
      <c r="B99" s="123" t="s">
        <v>187</v>
      </c>
      <c r="C99" s="155" t="s">
        <v>9</v>
      </c>
      <c r="D99" s="147" t="s">
        <v>420</v>
      </c>
      <c r="E99" s="53">
        <v>300</v>
      </c>
      <c r="F99" s="369">
        <f>SUM(прил3!H623)</f>
        <v>9245781</v>
      </c>
      <c r="G99" s="369">
        <f>SUM(прил3!I623)</f>
        <v>10480781</v>
      </c>
      <c r="H99" s="369">
        <f>SUM(прил3!J623)</f>
        <v>10480781</v>
      </c>
    </row>
    <row r="100" spans="1:8" s="43" customFormat="1" ht="33.75" customHeight="1" x14ac:dyDescent="0.25">
      <c r="A100" s="27" t="s">
        <v>86</v>
      </c>
      <c r="B100" s="122" t="s">
        <v>187</v>
      </c>
      <c r="C100" s="158" t="s">
        <v>9</v>
      </c>
      <c r="D100" s="150" t="s">
        <v>342</v>
      </c>
      <c r="E100" s="30"/>
      <c r="F100" s="366">
        <f>SUM(F101)</f>
        <v>18000</v>
      </c>
      <c r="G100" s="366">
        <f>SUM(G101)</f>
        <v>18000</v>
      </c>
      <c r="H100" s="366">
        <f>SUM(H101)</f>
        <v>18000</v>
      </c>
    </row>
    <row r="101" spans="1:8" s="43" customFormat="1" ht="32.25" customHeight="1" x14ac:dyDescent="0.25">
      <c r="A101" s="54" t="s">
        <v>463</v>
      </c>
      <c r="B101" s="123" t="s">
        <v>187</v>
      </c>
      <c r="C101" s="155" t="s">
        <v>9</v>
      </c>
      <c r="D101" s="147" t="s">
        <v>342</v>
      </c>
      <c r="E101" s="53">
        <v>200</v>
      </c>
      <c r="F101" s="369">
        <f>SUM(прил3!H37+прил3!H459)</f>
        <v>18000</v>
      </c>
      <c r="G101" s="369">
        <f>SUM(прил3!I37+прил3!I459)</f>
        <v>18000</v>
      </c>
      <c r="H101" s="369">
        <f>SUM(прил3!J37+прил3!J459)</f>
        <v>18000</v>
      </c>
    </row>
    <row r="102" spans="1:8" s="43" customFormat="1" ht="33" customHeight="1" x14ac:dyDescent="0.25">
      <c r="A102" s="298" t="s">
        <v>654</v>
      </c>
      <c r="B102" s="312" t="s">
        <v>187</v>
      </c>
      <c r="C102" s="313" t="s">
        <v>11</v>
      </c>
      <c r="D102" s="314" t="s">
        <v>333</v>
      </c>
      <c r="E102" s="305"/>
      <c r="F102" s="367">
        <f t="shared" ref="F102:H103" si="1">SUM(F103)</f>
        <v>13496753</v>
      </c>
      <c r="G102" s="367">
        <f t="shared" si="1"/>
        <v>0</v>
      </c>
      <c r="H102" s="367">
        <f t="shared" si="1"/>
        <v>0</v>
      </c>
    </row>
    <row r="103" spans="1:8" s="43" customFormat="1" ht="51" customHeight="1" x14ac:dyDescent="0.25">
      <c r="A103" s="27" t="s">
        <v>794</v>
      </c>
      <c r="B103" s="122" t="s">
        <v>187</v>
      </c>
      <c r="C103" s="158" t="s">
        <v>11</v>
      </c>
      <c r="D103" s="150" t="s">
        <v>829</v>
      </c>
      <c r="E103" s="30"/>
      <c r="F103" s="366">
        <f t="shared" si="1"/>
        <v>13496753</v>
      </c>
      <c r="G103" s="366">
        <f t="shared" si="1"/>
        <v>0</v>
      </c>
      <c r="H103" s="366">
        <f t="shared" si="1"/>
        <v>0</v>
      </c>
    </row>
    <row r="104" spans="1:8" s="43" customFormat="1" ht="31.5" customHeight="1" x14ac:dyDescent="0.25">
      <c r="A104" s="54" t="s">
        <v>148</v>
      </c>
      <c r="B104" s="123" t="s">
        <v>187</v>
      </c>
      <c r="C104" s="155" t="s">
        <v>11</v>
      </c>
      <c r="D104" s="147" t="s">
        <v>829</v>
      </c>
      <c r="E104" s="53">
        <v>400</v>
      </c>
      <c r="F104" s="369">
        <f>SUM(прил3!H626)</f>
        <v>13496753</v>
      </c>
      <c r="G104" s="369">
        <f>SUM(прил3!I626)</f>
        <v>0</v>
      </c>
      <c r="H104" s="369">
        <f>SUM(прил3!J626)</f>
        <v>0</v>
      </c>
    </row>
    <row r="105" spans="1:8" s="43" customFormat="1" ht="31.5" x14ac:dyDescent="0.25">
      <c r="A105" s="129" t="s">
        <v>322</v>
      </c>
      <c r="B105" s="153" t="s">
        <v>386</v>
      </c>
      <c r="C105" s="240" t="s">
        <v>332</v>
      </c>
      <c r="D105" s="154" t="s">
        <v>333</v>
      </c>
      <c r="E105" s="39"/>
      <c r="F105" s="410">
        <f>SUM(F106+F208+F229+F233)</f>
        <v>333819458</v>
      </c>
      <c r="G105" s="410">
        <f>SUM(G106+G208+G229+G233)</f>
        <v>395489898</v>
      </c>
      <c r="H105" s="410">
        <f>SUM(H106+H208+H229+H233)</f>
        <v>329920210</v>
      </c>
    </row>
    <row r="106" spans="1:8" s="43" customFormat="1" ht="47.25" x14ac:dyDescent="0.25">
      <c r="A106" s="145" t="s">
        <v>213</v>
      </c>
      <c r="B106" s="152" t="s">
        <v>192</v>
      </c>
      <c r="C106" s="160" t="s">
        <v>332</v>
      </c>
      <c r="D106" s="148" t="s">
        <v>333</v>
      </c>
      <c r="E106" s="146"/>
      <c r="F106" s="416">
        <f>SUM(F107+F130+F198+F201)</f>
        <v>314759572</v>
      </c>
      <c r="G106" s="416">
        <f t="shared" ref="G106:H106" si="2">SUM(G107+G130+G198+G201)</f>
        <v>378099432</v>
      </c>
      <c r="H106" s="416">
        <f t="shared" si="2"/>
        <v>312529744</v>
      </c>
    </row>
    <row r="107" spans="1:8" s="43" customFormat="1" ht="16.5" customHeight="1" x14ac:dyDescent="0.25">
      <c r="A107" s="311" t="s">
        <v>387</v>
      </c>
      <c r="B107" s="312" t="s">
        <v>192</v>
      </c>
      <c r="C107" s="313" t="s">
        <v>9</v>
      </c>
      <c r="D107" s="314" t="s">
        <v>333</v>
      </c>
      <c r="E107" s="305"/>
      <c r="F107" s="367">
        <f>SUM(F113+F115+F120+F122+F124+F128+F118+F108+F111)</f>
        <v>43984209</v>
      </c>
      <c r="G107" s="367">
        <f>SUM(G113+G115+G120+G122+G124+G128+G118+G108+G111)</f>
        <v>42556316</v>
      </c>
      <c r="H107" s="367">
        <f>SUM(H113+H115+H120+H122+H124+H128+H118+H108+H111)</f>
        <v>42556316</v>
      </c>
    </row>
    <row r="108" spans="1:8" s="43" customFormat="1" ht="47.25" x14ac:dyDescent="0.25">
      <c r="A108" s="149" t="s">
        <v>678</v>
      </c>
      <c r="B108" s="122" t="s">
        <v>192</v>
      </c>
      <c r="C108" s="158" t="s">
        <v>9</v>
      </c>
      <c r="D108" s="150" t="s">
        <v>673</v>
      </c>
      <c r="E108" s="30"/>
      <c r="F108" s="366">
        <f>SUM(F109:F110)</f>
        <v>1758188</v>
      </c>
      <c r="G108" s="366">
        <f>SUM(G109:G110)</f>
        <v>1080544</v>
      </c>
      <c r="H108" s="366">
        <f>SUM(H109:H110)</f>
        <v>1080544</v>
      </c>
    </row>
    <row r="109" spans="1:8" s="43" customFormat="1" ht="47.25" x14ac:dyDescent="0.25">
      <c r="A109" s="128" t="s">
        <v>67</v>
      </c>
      <c r="B109" s="123" t="s">
        <v>192</v>
      </c>
      <c r="C109" s="155" t="s">
        <v>9</v>
      </c>
      <c r="D109" s="147" t="s">
        <v>673</v>
      </c>
      <c r="E109" s="53">
        <v>100</v>
      </c>
      <c r="F109" s="369">
        <f>SUM(прил3!H293)</f>
        <v>913822</v>
      </c>
      <c r="G109" s="369">
        <f>SUM(прил3!I293)</f>
        <v>575000</v>
      </c>
      <c r="H109" s="369">
        <f>SUM(прил3!J293)</f>
        <v>575000</v>
      </c>
    </row>
    <row r="110" spans="1:8" s="43" customFormat="1" ht="16.5" customHeight="1" x14ac:dyDescent="0.25">
      <c r="A110" s="76" t="s">
        <v>38</v>
      </c>
      <c r="B110" s="123" t="s">
        <v>192</v>
      </c>
      <c r="C110" s="155" t="s">
        <v>9</v>
      </c>
      <c r="D110" s="147" t="s">
        <v>673</v>
      </c>
      <c r="E110" s="53">
        <v>300</v>
      </c>
      <c r="F110" s="369">
        <f>SUM(прил3!H294)</f>
        <v>844366</v>
      </c>
      <c r="G110" s="369">
        <f>SUM(прил3!I294)</f>
        <v>505544</v>
      </c>
      <c r="H110" s="369">
        <f>SUM(прил3!J294)</f>
        <v>505544</v>
      </c>
    </row>
    <row r="111" spans="1:8" s="43" customFormat="1" ht="78.75" hidden="1" x14ac:dyDescent="0.25">
      <c r="A111" s="75" t="s">
        <v>679</v>
      </c>
      <c r="B111" s="122" t="s">
        <v>192</v>
      </c>
      <c r="C111" s="158" t="s">
        <v>9</v>
      </c>
      <c r="D111" s="150" t="s">
        <v>674</v>
      </c>
      <c r="E111" s="30"/>
      <c r="F111" s="417">
        <f>SUM(F112)</f>
        <v>0</v>
      </c>
      <c r="G111" s="417">
        <f>SUM(G112)</f>
        <v>0</v>
      </c>
      <c r="H111" s="417">
        <f>SUM(H112)</f>
        <v>0</v>
      </c>
    </row>
    <row r="112" spans="1:8" s="43" customFormat="1" ht="31.5" hidden="1" x14ac:dyDescent="0.25">
      <c r="A112" s="76" t="s">
        <v>463</v>
      </c>
      <c r="B112" s="123" t="s">
        <v>192</v>
      </c>
      <c r="C112" s="155" t="s">
        <v>9</v>
      </c>
      <c r="D112" s="147" t="s">
        <v>674</v>
      </c>
      <c r="E112" s="53">
        <v>200</v>
      </c>
      <c r="F112" s="369">
        <f>SUM(прил3!H296)</f>
        <v>0</v>
      </c>
      <c r="G112" s="369">
        <f>SUM(прил3!I296)</f>
        <v>0</v>
      </c>
      <c r="H112" s="369">
        <f>SUM(прил3!J296)</f>
        <v>0</v>
      </c>
    </row>
    <row r="113" spans="1:8" s="43" customFormat="1" ht="18" customHeight="1" x14ac:dyDescent="0.25">
      <c r="A113" s="75" t="s">
        <v>142</v>
      </c>
      <c r="B113" s="122" t="s">
        <v>192</v>
      </c>
      <c r="C113" s="158" t="s">
        <v>9</v>
      </c>
      <c r="D113" s="150" t="s">
        <v>421</v>
      </c>
      <c r="E113" s="30"/>
      <c r="F113" s="366">
        <f>SUM(F114:F114)</f>
        <v>1458697</v>
      </c>
      <c r="G113" s="366">
        <f>SUM(G114:G114)</f>
        <v>1112185</v>
      </c>
      <c r="H113" s="366">
        <f>SUM(H114:H114)</f>
        <v>1112185</v>
      </c>
    </row>
    <row r="114" spans="1:8" s="43" customFormat="1" ht="17.25" customHeight="1" x14ac:dyDescent="0.25">
      <c r="A114" s="76" t="s">
        <v>38</v>
      </c>
      <c r="B114" s="123" t="s">
        <v>192</v>
      </c>
      <c r="C114" s="155" t="s">
        <v>9</v>
      </c>
      <c r="D114" s="147" t="s">
        <v>421</v>
      </c>
      <c r="E114" s="53">
        <v>300</v>
      </c>
      <c r="F114" s="369">
        <f>SUM(прил3!H631)</f>
        <v>1458697</v>
      </c>
      <c r="G114" s="369">
        <f>SUM(прил3!I631)</f>
        <v>1112185</v>
      </c>
      <c r="H114" s="369">
        <f>SUM(прил3!J631)</f>
        <v>1112185</v>
      </c>
    </row>
    <row r="115" spans="1:8" s="43" customFormat="1" ht="94.5" x14ac:dyDescent="0.25">
      <c r="A115" s="149" t="s">
        <v>123</v>
      </c>
      <c r="B115" s="122" t="s">
        <v>192</v>
      </c>
      <c r="C115" s="158" t="s">
        <v>9</v>
      </c>
      <c r="D115" s="150" t="s">
        <v>389</v>
      </c>
      <c r="E115" s="30"/>
      <c r="F115" s="366">
        <f>SUM(F116:F117)</f>
        <v>24568295</v>
      </c>
      <c r="G115" s="366">
        <f>SUM(G116:G117)</f>
        <v>25150003</v>
      </c>
      <c r="H115" s="366">
        <f>SUM(H116:H117)</f>
        <v>25150003</v>
      </c>
    </row>
    <row r="116" spans="1:8" s="43" customFormat="1" ht="47.25" x14ac:dyDescent="0.25">
      <c r="A116" s="128" t="s">
        <v>67</v>
      </c>
      <c r="B116" s="123" t="s">
        <v>192</v>
      </c>
      <c r="C116" s="155" t="s">
        <v>9</v>
      </c>
      <c r="D116" s="147" t="s">
        <v>389</v>
      </c>
      <c r="E116" s="53">
        <v>100</v>
      </c>
      <c r="F116" s="369">
        <f>SUM(прил3!H298)</f>
        <v>24346851</v>
      </c>
      <c r="G116" s="369">
        <f>SUM(прил3!I298)</f>
        <v>24928559</v>
      </c>
      <c r="H116" s="369">
        <f>SUM(прил3!J298)</f>
        <v>24928559</v>
      </c>
    </row>
    <row r="117" spans="1:8" s="43" customFormat="1" ht="30.75" customHeight="1" x14ac:dyDescent="0.25">
      <c r="A117" s="76" t="s">
        <v>463</v>
      </c>
      <c r="B117" s="123" t="s">
        <v>192</v>
      </c>
      <c r="C117" s="155" t="s">
        <v>9</v>
      </c>
      <c r="D117" s="147" t="s">
        <v>389</v>
      </c>
      <c r="E117" s="53">
        <v>200</v>
      </c>
      <c r="F117" s="369">
        <f>SUM(прил3!H299)</f>
        <v>221444</v>
      </c>
      <c r="G117" s="369">
        <f>SUM(прил3!I299)</f>
        <v>221444</v>
      </c>
      <c r="H117" s="369">
        <f>SUM(прил3!J299)</f>
        <v>221444</v>
      </c>
    </row>
    <row r="118" spans="1:8" s="43" customFormat="1" ht="34.5" hidden="1" customHeight="1" x14ac:dyDescent="0.25">
      <c r="A118" s="75" t="s">
        <v>460</v>
      </c>
      <c r="B118" s="122" t="s">
        <v>192</v>
      </c>
      <c r="C118" s="158" t="s">
        <v>9</v>
      </c>
      <c r="D118" s="150" t="s">
        <v>459</v>
      </c>
      <c r="E118" s="30"/>
      <c r="F118" s="417">
        <f>SUM(F119)</f>
        <v>0</v>
      </c>
      <c r="G118" s="417">
        <f>SUM(G119)</f>
        <v>0</v>
      </c>
      <c r="H118" s="417">
        <f>SUM(H119)</f>
        <v>0</v>
      </c>
    </row>
    <row r="119" spans="1:8" s="43" customFormat="1" ht="30.75" hidden="1" customHeight="1" x14ac:dyDescent="0.25">
      <c r="A119" s="76" t="s">
        <v>463</v>
      </c>
      <c r="B119" s="123" t="s">
        <v>192</v>
      </c>
      <c r="C119" s="155" t="s">
        <v>9</v>
      </c>
      <c r="D119" s="147" t="s">
        <v>459</v>
      </c>
      <c r="E119" s="53">
        <v>200</v>
      </c>
      <c r="F119" s="369">
        <f>SUM(прил3!H301)</f>
        <v>0</v>
      </c>
      <c r="G119" s="369">
        <f>SUM(прил3!I301)</f>
        <v>0</v>
      </c>
      <c r="H119" s="369">
        <f>SUM(прил3!J301)</f>
        <v>0</v>
      </c>
    </row>
    <row r="120" spans="1:8" s="43" customFormat="1" ht="30.75" customHeight="1" x14ac:dyDescent="0.25">
      <c r="A120" s="75" t="s">
        <v>470</v>
      </c>
      <c r="B120" s="122" t="s">
        <v>192</v>
      </c>
      <c r="C120" s="158" t="s">
        <v>9</v>
      </c>
      <c r="D120" s="150" t="s">
        <v>469</v>
      </c>
      <c r="E120" s="30"/>
      <c r="F120" s="366">
        <f>SUM(F121)</f>
        <v>4200</v>
      </c>
      <c r="G120" s="366">
        <f>SUM(G121)</f>
        <v>4200</v>
      </c>
      <c r="H120" s="366">
        <f>SUM(H121)</f>
        <v>4200</v>
      </c>
    </row>
    <row r="121" spans="1:8" s="43" customFormat="1" ht="16.5" customHeight="1" x14ac:dyDescent="0.25">
      <c r="A121" s="76" t="s">
        <v>38</v>
      </c>
      <c r="B121" s="123" t="s">
        <v>192</v>
      </c>
      <c r="C121" s="155" t="s">
        <v>9</v>
      </c>
      <c r="D121" s="147" t="s">
        <v>469</v>
      </c>
      <c r="E121" s="53">
        <v>300</v>
      </c>
      <c r="F121" s="369">
        <f>SUM(прил3!H589)</f>
        <v>4200</v>
      </c>
      <c r="G121" s="369">
        <f>SUM(прил3!I589)</f>
        <v>4200</v>
      </c>
      <c r="H121" s="369">
        <f>SUM(прил3!J589)</f>
        <v>4200</v>
      </c>
    </row>
    <row r="122" spans="1:8" s="43" customFormat="1" ht="31.5" customHeight="1" x14ac:dyDescent="0.25">
      <c r="A122" s="75" t="s">
        <v>391</v>
      </c>
      <c r="B122" s="122" t="s">
        <v>192</v>
      </c>
      <c r="C122" s="158" t="s">
        <v>9</v>
      </c>
      <c r="D122" s="150" t="s">
        <v>392</v>
      </c>
      <c r="E122" s="30"/>
      <c r="F122" s="366">
        <f>SUM(F123)</f>
        <v>61380</v>
      </c>
      <c r="G122" s="366">
        <f>SUM(G123)</f>
        <v>61380</v>
      </c>
      <c r="H122" s="366">
        <f>SUM(H123)</f>
        <v>61380</v>
      </c>
    </row>
    <row r="123" spans="1:8" s="43" customFormat="1" ht="30.75" customHeight="1" x14ac:dyDescent="0.25">
      <c r="A123" s="76" t="s">
        <v>463</v>
      </c>
      <c r="B123" s="123" t="s">
        <v>192</v>
      </c>
      <c r="C123" s="155" t="s">
        <v>9</v>
      </c>
      <c r="D123" s="147" t="s">
        <v>392</v>
      </c>
      <c r="E123" s="53">
        <v>200</v>
      </c>
      <c r="F123" s="369">
        <f>SUM(прил3!H591)</f>
        <v>61380</v>
      </c>
      <c r="G123" s="369">
        <f>SUM(прил3!I591)</f>
        <v>61380</v>
      </c>
      <c r="H123" s="369">
        <f>SUM(прил3!J591)</f>
        <v>61380</v>
      </c>
    </row>
    <row r="124" spans="1:8" s="43" customFormat="1" ht="33.75" customHeight="1" x14ac:dyDescent="0.25">
      <c r="A124" s="75" t="s">
        <v>75</v>
      </c>
      <c r="B124" s="122" t="s">
        <v>192</v>
      </c>
      <c r="C124" s="158" t="s">
        <v>9</v>
      </c>
      <c r="D124" s="150" t="s">
        <v>364</v>
      </c>
      <c r="E124" s="30"/>
      <c r="F124" s="366">
        <f>SUM(F125:F127)</f>
        <v>16133449</v>
      </c>
      <c r="G124" s="366">
        <f>SUM(G125:G127)</f>
        <v>15148004</v>
      </c>
      <c r="H124" s="366">
        <f>SUM(H125:H127)</f>
        <v>15148004</v>
      </c>
    </row>
    <row r="125" spans="1:8" s="43" customFormat="1" ht="48.75" customHeight="1" x14ac:dyDescent="0.25">
      <c r="A125" s="76" t="s">
        <v>67</v>
      </c>
      <c r="B125" s="123" t="s">
        <v>192</v>
      </c>
      <c r="C125" s="155" t="s">
        <v>9</v>
      </c>
      <c r="D125" s="147" t="s">
        <v>364</v>
      </c>
      <c r="E125" s="53">
        <v>100</v>
      </c>
      <c r="F125" s="369">
        <f>SUM(прил3!H303+прил3!H413)</f>
        <v>8375135</v>
      </c>
      <c r="G125" s="369">
        <f>SUM(прил3!I303+прил3!I413)</f>
        <v>7543258</v>
      </c>
      <c r="H125" s="369">
        <f>SUM(прил3!J303+прил3!J413)</f>
        <v>7543258</v>
      </c>
    </row>
    <row r="126" spans="1:8" s="43" customFormat="1" ht="31.5" customHeight="1" x14ac:dyDescent="0.25">
      <c r="A126" s="76" t="s">
        <v>463</v>
      </c>
      <c r="B126" s="123" t="s">
        <v>192</v>
      </c>
      <c r="C126" s="155" t="s">
        <v>9</v>
      </c>
      <c r="D126" s="147" t="s">
        <v>364</v>
      </c>
      <c r="E126" s="53">
        <v>200</v>
      </c>
      <c r="F126" s="369">
        <f>SUM(прил3!H304)</f>
        <v>7292680</v>
      </c>
      <c r="G126" s="369">
        <f>SUM(прил3!I304)</f>
        <v>7139112</v>
      </c>
      <c r="H126" s="369">
        <f>SUM(прил3!J304)</f>
        <v>7139112</v>
      </c>
    </row>
    <row r="127" spans="1:8" s="43" customFormat="1" ht="17.25" customHeight="1" x14ac:dyDescent="0.25">
      <c r="A127" s="76" t="s">
        <v>17</v>
      </c>
      <c r="B127" s="123" t="s">
        <v>192</v>
      </c>
      <c r="C127" s="155" t="s">
        <v>9</v>
      </c>
      <c r="D127" s="147" t="s">
        <v>364</v>
      </c>
      <c r="E127" s="53">
        <v>800</v>
      </c>
      <c r="F127" s="369">
        <f>SUM(прил3!H305)</f>
        <v>465634</v>
      </c>
      <c r="G127" s="369">
        <f>SUM(прил3!I305)</f>
        <v>465634</v>
      </c>
      <c r="H127" s="369">
        <f>SUM(прил3!J305)</f>
        <v>465634</v>
      </c>
    </row>
    <row r="128" spans="1:8" s="43" customFormat="1" ht="34.5" hidden="1" customHeight="1" x14ac:dyDescent="0.25">
      <c r="A128" s="75" t="s">
        <v>458</v>
      </c>
      <c r="B128" s="122" t="s">
        <v>192</v>
      </c>
      <c r="C128" s="158" t="s">
        <v>9</v>
      </c>
      <c r="D128" s="150" t="s">
        <v>675</v>
      </c>
      <c r="E128" s="30"/>
      <c r="F128" s="366">
        <f>SUM(F129)</f>
        <v>0</v>
      </c>
      <c r="G128" s="366">
        <f>SUM(G129)</f>
        <v>0</v>
      </c>
      <c r="H128" s="366">
        <f>SUM(H129)</f>
        <v>0</v>
      </c>
    </row>
    <row r="129" spans="1:8" s="43" customFormat="1" ht="31.5" hidden="1" x14ac:dyDescent="0.25">
      <c r="A129" s="76" t="s">
        <v>463</v>
      </c>
      <c r="B129" s="123" t="s">
        <v>192</v>
      </c>
      <c r="C129" s="155" t="s">
        <v>9</v>
      </c>
      <c r="D129" s="147" t="s">
        <v>675</v>
      </c>
      <c r="E129" s="53">
        <v>200</v>
      </c>
      <c r="F129" s="369">
        <f>SUM(прил3!H307)</f>
        <v>0</v>
      </c>
      <c r="G129" s="369">
        <f>SUM(прил3!I307)</f>
        <v>0</v>
      </c>
      <c r="H129" s="369">
        <f>SUM(прил3!J307)</f>
        <v>0</v>
      </c>
    </row>
    <row r="130" spans="1:8" s="43" customFormat="1" ht="17.25" customHeight="1" x14ac:dyDescent="0.25">
      <c r="A130" s="311" t="s">
        <v>397</v>
      </c>
      <c r="B130" s="312" t="s">
        <v>192</v>
      </c>
      <c r="C130" s="313" t="s">
        <v>11</v>
      </c>
      <c r="D130" s="314" t="s">
        <v>333</v>
      </c>
      <c r="E130" s="305"/>
      <c r="F130" s="367">
        <f>SUM(F136+F141+F146+F152+F169+F191+F174+F183+F189+F187+F193+F144+F172+F163+F148+F150+F177+F179+F131+F134+F196+F155+F165+F181+F157+F159+F161+F139+F167)</f>
        <v>248008772</v>
      </c>
      <c r="G130" s="367">
        <f>SUM(G136+G141+G146+G152+G169+G191+G174+G183+G189+G187+G193+G144+G172+G163+G148+G150+G177+G179+G131+G134+G196+G155+G165+G181)</f>
        <v>243806287</v>
      </c>
      <c r="H130" s="367">
        <f>SUM(H136+H141+H146+H152+H169+H191+H174+H183+H189+H187+H193+H144+H172+H163+H148+H150+H177+H179+H131+H134+H196+H155+H165+H181)</f>
        <v>247132848</v>
      </c>
    </row>
    <row r="131" spans="1:8" s="43" customFormat="1" ht="47.25" x14ac:dyDescent="0.25">
      <c r="A131" s="149" t="s">
        <v>678</v>
      </c>
      <c r="B131" s="122" t="s">
        <v>192</v>
      </c>
      <c r="C131" s="158" t="s">
        <v>11</v>
      </c>
      <c r="D131" s="150" t="s">
        <v>673</v>
      </c>
      <c r="E131" s="30"/>
      <c r="F131" s="366">
        <f>SUM(F132:F133)</f>
        <v>11065558</v>
      </c>
      <c r="G131" s="366">
        <f>SUM(G132:G133)</f>
        <v>6626063</v>
      </c>
      <c r="H131" s="366">
        <f>SUM(H132:H133)</f>
        <v>6626063</v>
      </c>
    </row>
    <row r="132" spans="1:8" s="43" customFormat="1" ht="47.25" x14ac:dyDescent="0.25">
      <c r="A132" s="128" t="s">
        <v>67</v>
      </c>
      <c r="B132" s="123" t="s">
        <v>192</v>
      </c>
      <c r="C132" s="155" t="s">
        <v>11</v>
      </c>
      <c r="D132" s="147" t="s">
        <v>673</v>
      </c>
      <c r="E132" s="53">
        <v>100</v>
      </c>
      <c r="F132" s="369">
        <f>SUM(прил3!H318)</f>
        <v>6220000</v>
      </c>
      <c r="G132" s="369">
        <f>SUM(прил3!I318)</f>
        <v>4000000</v>
      </c>
      <c r="H132" s="369">
        <f>SUM(прил3!J318)</f>
        <v>4000000</v>
      </c>
    </row>
    <row r="133" spans="1:8" s="43" customFormat="1" ht="16.5" customHeight="1" x14ac:dyDescent="0.25">
      <c r="A133" s="76" t="s">
        <v>38</v>
      </c>
      <c r="B133" s="123" t="s">
        <v>192</v>
      </c>
      <c r="C133" s="155" t="s">
        <v>11</v>
      </c>
      <c r="D133" s="147" t="s">
        <v>673</v>
      </c>
      <c r="E133" s="53">
        <v>300</v>
      </c>
      <c r="F133" s="369">
        <f>SUM(прил3!H319)</f>
        <v>4845558</v>
      </c>
      <c r="G133" s="369">
        <f>SUM(прил3!I319)</f>
        <v>2626063</v>
      </c>
      <c r="H133" s="369">
        <f>SUM(прил3!J319)</f>
        <v>2626063</v>
      </c>
    </row>
    <row r="134" spans="1:8" s="43" customFormat="1" ht="79.5" customHeight="1" x14ac:dyDescent="0.25">
      <c r="A134" s="75" t="s">
        <v>791</v>
      </c>
      <c r="B134" s="122" t="s">
        <v>192</v>
      </c>
      <c r="C134" s="158" t="s">
        <v>11</v>
      </c>
      <c r="D134" s="150" t="s">
        <v>674</v>
      </c>
      <c r="E134" s="30"/>
      <c r="F134" s="417">
        <f>SUM(F135)</f>
        <v>300111</v>
      </c>
      <c r="G134" s="417">
        <f>SUM(G135)</f>
        <v>286093</v>
      </c>
      <c r="H134" s="417">
        <f>SUM(H135)</f>
        <v>286093</v>
      </c>
    </row>
    <row r="135" spans="1:8" s="43" customFormat="1" ht="31.5" x14ac:dyDescent="0.25">
      <c r="A135" s="76" t="s">
        <v>463</v>
      </c>
      <c r="B135" s="123" t="s">
        <v>192</v>
      </c>
      <c r="C135" s="155" t="s">
        <v>11</v>
      </c>
      <c r="D135" s="147" t="s">
        <v>674</v>
      </c>
      <c r="E135" s="53">
        <v>200</v>
      </c>
      <c r="F135" s="369">
        <f>SUM(прил3!H321)</f>
        <v>300111</v>
      </c>
      <c r="G135" s="369">
        <f>SUM(прил3!I321)</f>
        <v>286093</v>
      </c>
      <c r="H135" s="369">
        <f>SUM(прил3!J321)</f>
        <v>286093</v>
      </c>
    </row>
    <row r="136" spans="1:8" s="43" customFormat="1" ht="81" customHeight="1" x14ac:dyDescent="0.25">
      <c r="A136" s="75" t="s">
        <v>124</v>
      </c>
      <c r="B136" s="122" t="s">
        <v>192</v>
      </c>
      <c r="C136" s="158" t="s">
        <v>11</v>
      </c>
      <c r="D136" s="150" t="s">
        <v>390</v>
      </c>
      <c r="E136" s="30"/>
      <c r="F136" s="366">
        <f>SUM(F137:F138)</f>
        <v>198666868</v>
      </c>
      <c r="G136" s="366">
        <f>SUM(G137:G138)</f>
        <v>202552262</v>
      </c>
      <c r="H136" s="366">
        <f>SUM(H137:H138)</f>
        <v>202552262</v>
      </c>
    </row>
    <row r="137" spans="1:8" s="43" customFormat="1" ht="47.25" x14ac:dyDescent="0.25">
      <c r="A137" s="128" t="s">
        <v>67</v>
      </c>
      <c r="B137" s="123" t="s">
        <v>192</v>
      </c>
      <c r="C137" s="155" t="s">
        <v>11</v>
      </c>
      <c r="D137" s="147" t="s">
        <v>390</v>
      </c>
      <c r="E137" s="53">
        <v>100</v>
      </c>
      <c r="F137" s="369">
        <f>SUM(прил3!H323+прил3!H416)</f>
        <v>192587881</v>
      </c>
      <c r="G137" s="369">
        <f>SUM(прил3!I323+прил3!I416)</f>
        <v>196473275</v>
      </c>
      <c r="H137" s="369">
        <f>SUM(прил3!J323+прил3!J416)</f>
        <v>196473275</v>
      </c>
    </row>
    <row r="138" spans="1:8" s="43" customFormat="1" ht="30.75" customHeight="1" x14ac:dyDescent="0.25">
      <c r="A138" s="76" t="s">
        <v>463</v>
      </c>
      <c r="B138" s="123" t="s">
        <v>192</v>
      </c>
      <c r="C138" s="155" t="s">
        <v>11</v>
      </c>
      <c r="D138" s="147" t="s">
        <v>390</v>
      </c>
      <c r="E138" s="53">
        <v>200</v>
      </c>
      <c r="F138" s="369">
        <f>SUM(прил3!H324)</f>
        <v>6078987</v>
      </c>
      <c r="G138" s="369">
        <f>SUM(прил3!I324)</f>
        <v>6078987</v>
      </c>
      <c r="H138" s="369">
        <f>SUM(прил3!J324)</f>
        <v>6078987</v>
      </c>
    </row>
    <row r="139" spans="1:8" s="43" customFormat="1" ht="18" hidden="1" customHeight="1" x14ac:dyDescent="0.25">
      <c r="A139" s="75" t="s">
        <v>761</v>
      </c>
      <c r="B139" s="122" t="s">
        <v>192</v>
      </c>
      <c r="C139" s="158" t="s">
        <v>11</v>
      </c>
      <c r="D139" s="150" t="s">
        <v>760</v>
      </c>
      <c r="E139" s="30"/>
      <c r="F139" s="366">
        <f>SUM(F140)</f>
        <v>0</v>
      </c>
      <c r="G139" s="366">
        <f>SUM(G140)</f>
        <v>0</v>
      </c>
      <c r="H139" s="366">
        <f>SUM(H140)</f>
        <v>0</v>
      </c>
    </row>
    <row r="140" spans="1:8" s="43" customFormat="1" ht="34.5" hidden="1" customHeight="1" x14ac:dyDescent="0.25">
      <c r="A140" s="76" t="s">
        <v>463</v>
      </c>
      <c r="B140" s="123" t="s">
        <v>192</v>
      </c>
      <c r="C140" s="155" t="s">
        <v>11</v>
      </c>
      <c r="D140" s="147" t="s">
        <v>760</v>
      </c>
      <c r="E140" s="53">
        <v>200</v>
      </c>
      <c r="F140" s="369">
        <f>SUM(прил3!H326)</f>
        <v>0</v>
      </c>
      <c r="G140" s="369">
        <f>SUM(прил3!I326)</f>
        <v>0</v>
      </c>
      <c r="H140" s="369">
        <f>SUM(прил3!J326)</f>
        <v>0</v>
      </c>
    </row>
    <row r="141" spans="1:8" s="43" customFormat="1" ht="30.75" customHeight="1" x14ac:dyDescent="0.25">
      <c r="A141" s="75" t="s">
        <v>470</v>
      </c>
      <c r="B141" s="122" t="s">
        <v>192</v>
      </c>
      <c r="C141" s="158" t="s">
        <v>11</v>
      </c>
      <c r="D141" s="150" t="s">
        <v>469</v>
      </c>
      <c r="E141" s="30"/>
      <c r="F141" s="366">
        <f>SUM(F142:F143)</f>
        <v>69021</v>
      </c>
      <c r="G141" s="366">
        <f>SUM(G142:G143)</f>
        <v>69021</v>
      </c>
      <c r="H141" s="366">
        <f>SUM(H142:H143)</f>
        <v>69021</v>
      </c>
    </row>
    <row r="142" spans="1:8" s="43" customFormat="1" ht="48.75" customHeight="1" x14ac:dyDescent="0.25">
      <c r="A142" s="76" t="s">
        <v>67</v>
      </c>
      <c r="B142" s="123" t="s">
        <v>192</v>
      </c>
      <c r="C142" s="155" t="s">
        <v>11</v>
      </c>
      <c r="D142" s="147" t="s">
        <v>469</v>
      </c>
      <c r="E142" s="53">
        <v>100</v>
      </c>
      <c r="F142" s="369">
        <f>SUM(прил3!H328+прил3!H596)</f>
        <v>55761</v>
      </c>
      <c r="G142" s="369">
        <f>SUM(прил3!I328+прил3!I596)</f>
        <v>55761</v>
      </c>
      <c r="H142" s="369">
        <f>SUM(прил3!J328+прил3!J596)</f>
        <v>55761</v>
      </c>
    </row>
    <row r="143" spans="1:8" s="43" customFormat="1" ht="19.5" customHeight="1" x14ac:dyDescent="0.25">
      <c r="A143" s="76" t="s">
        <v>38</v>
      </c>
      <c r="B143" s="123" t="s">
        <v>192</v>
      </c>
      <c r="C143" s="155" t="s">
        <v>11</v>
      </c>
      <c r="D143" s="147" t="s">
        <v>469</v>
      </c>
      <c r="E143" s="53">
        <v>300</v>
      </c>
      <c r="F143" s="369">
        <f>SUM(прил3!H329)</f>
        <v>13260</v>
      </c>
      <c r="G143" s="369">
        <f>SUM(прил3!I329)</f>
        <v>13260</v>
      </c>
      <c r="H143" s="369">
        <f>SUM(прил3!J329)</f>
        <v>13260</v>
      </c>
    </row>
    <row r="144" spans="1:8" s="43" customFormat="1" ht="50.25" customHeight="1" x14ac:dyDescent="0.25">
      <c r="A144" s="75" t="s">
        <v>539</v>
      </c>
      <c r="B144" s="122" t="s">
        <v>192</v>
      </c>
      <c r="C144" s="158" t="s">
        <v>11</v>
      </c>
      <c r="D144" s="150" t="s">
        <v>538</v>
      </c>
      <c r="E144" s="30"/>
      <c r="F144" s="366">
        <f>SUM(F145)</f>
        <v>335285</v>
      </c>
      <c r="G144" s="366">
        <f>SUM(G145)</f>
        <v>335285</v>
      </c>
      <c r="H144" s="366">
        <f>SUM(H145)</f>
        <v>335285</v>
      </c>
    </row>
    <row r="145" spans="1:8" s="43" customFormat="1" ht="34.5" customHeight="1" x14ac:dyDescent="0.25">
      <c r="A145" s="76" t="s">
        <v>463</v>
      </c>
      <c r="B145" s="123" t="s">
        <v>192</v>
      </c>
      <c r="C145" s="155" t="s">
        <v>11</v>
      </c>
      <c r="D145" s="147" t="s">
        <v>538</v>
      </c>
      <c r="E145" s="53">
        <v>200</v>
      </c>
      <c r="F145" s="369">
        <f>SUM(прил3!H331)</f>
        <v>335285</v>
      </c>
      <c r="G145" s="369">
        <f>SUM(прил3!I331)</f>
        <v>335285</v>
      </c>
      <c r="H145" s="369">
        <f>SUM(прил3!J331)</f>
        <v>335285</v>
      </c>
    </row>
    <row r="146" spans="1:8" s="43" customFormat="1" ht="64.5" customHeight="1" x14ac:dyDescent="0.25">
      <c r="A146" s="75" t="s">
        <v>511</v>
      </c>
      <c r="B146" s="122" t="s">
        <v>192</v>
      </c>
      <c r="C146" s="158" t="s">
        <v>11</v>
      </c>
      <c r="D146" s="150" t="s">
        <v>468</v>
      </c>
      <c r="E146" s="30"/>
      <c r="F146" s="366">
        <f>SUM(F147)</f>
        <v>660132</v>
      </c>
      <c r="G146" s="366">
        <f>SUM(G147)</f>
        <v>454263</v>
      </c>
      <c r="H146" s="366">
        <f>SUM(H147)</f>
        <v>454263</v>
      </c>
    </row>
    <row r="147" spans="1:8" s="43" customFormat="1" ht="31.5" customHeight="1" x14ac:dyDescent="0.25">
      <c r="A147" s="76" t="s">
        <v>463</v>
      </c>
      <c r="B147" s="123" t="s">
        <v>192</v>
      </c>
      <c r="C147" s="155" t="s">
        <v>11</v>
      </c>
      <c r="D147" s="147" t="s">
        <v>468</v>
      </c>
      <c r="E147" s="53">
        <v>200</v>
      </c>
      <c r="F147" s="369">
        <f>SUM(прил3!H333)</f>
        <v>660132</v>
      </c>
      <c r="G147" s="369">
        <f>SUM(прил3!I333)</f>
        <v>454263</v>
      </c>
      <c r="H147" s="369">
        <f>SUM(прил3!J333)</f>
        <v>454263</v>
      </c>
    </row>
    <row r="148" spans="1:8" s="43" customFormat="1" ht="47.25" hidden="1" x14ac:dyDescent="0.25">
      <c r="A148" s="460" t="s">
        <v>774</v>
      </c>
      <c r="B148" s="211" t="s">
        <v>192</v>
      </c>
      <c r="C148" s="212" t="s">
        <v>11</v>
      </c>
      <c r="D148" s="213" t="s">
        <v>604</v>
      </c>
      <c r="E148" s="28"/>
      <c r="F148" s="366">
        <f>SUM(F149)</f>
        <v>0</v>
      </c>
      <c r="G148" s="366">
        <f>SUM(G149)</f>
        <v>0</v>
      </c>
      <c r="H148" s="366">
        <f>SUM(H149)</f>
        <v>0</v>
      </c>
    </row>
    <row r="149" spans="1:8" s="43" customFormat="1" ht="31.5" hidden="1" x14ac:dyDescent="0.25">
      <c r="A149" s="110" t="s">
        <v>463</v>
      </c>
      <c r="B149" s="214" t="s">
        <v>192</v>
      </c>
      <c r="C149" s="215" t="s">
        <v>11</v>
      </c>
      <c r="D149" s="216" t="s">
        <v>604</v>
      </c>
      <c r="E149" s="2" t="s">
        <v>15</v>
      </c>
      <c r="F149" s="369">
        <f>SUM(прил3!H335)</f>
        <v>0</v>
      </c>
      <c r="G149" s="369">
        <f>SUM(прил3!I335)</f>
        <v>0</v>
      </c>
      <c r="H149" s="369">
        <f>SUM(прил3!J335)</f>
        <v>0</v>
      </c>
    </row>
    <row r="150" spans="1:8" s="43" customFormat="1" ht="47.25" hidden="1" x14ac:dyDescent="0.25">
      <c r="A150" s="460" t="s">
        <v>775</v>
      </c>
      <c r="B150" s="211" t="s">
        <v>192</v>
      </c>
      <c r="C150" s="212" t="s">
        <v>11</v>
      </c>
      <c r="D150" s="213" t="s">
        <v>605</v>
      </c>
      <c r="E150" s="28"/>
      <c r="F150" s="366">
        <f>SUM(F151)</f>
        <v>0</v>
      </c>
      <c r="G150" s="366">
        <f>SUM(G151)</f>
        <v>0</v>
      </c>
      <c r="H150" s="366">
        <f>SUM(H151)</f>
        <v>0</v>
      </c>
    </row>
    <row r="151" spans="1:8" s="43" customFormat="1" ht="31.5" hidden="1" x14ac:dyDescent="0.25">
      <c r="A151" s="110" t="s">
        <v>463</v>
      </c>
      <c r="B151" s="214" t="s">
        <v>192</v>
      </c>
      <c r="C151" s="215" t="s">
        <v>11</v>
      </c>
      <c r="D151" s="216" t="s">
        <v>605</v>
      </c>
      <c r="E151" s="2" t="s">
        <v>15</v>
      </c>
      <c r="F151" s="369">
        <f>SUM(прил3!H337)</f>
        <v>0</v>
      </c>
      <c r="G151" s="369">
        <f>SUM(прил3!I337)</f>
        <v>0</v>
      </c>
      <c r="H151" s="369">
        <f>SUM(прил3!J337)</f>
        <v>0</v>
      </c>
    </row>
    <row r="152" spans="1:8" s="43" customFormat="1" ht="48.75" customHeight="1" x14ac:dyDescent="0.25">
      <c r="A152" s="149" t="s">
        <v>575</v>
      </c>
      <c r="B152" s="122" t="s">
        <v>192</v>
      </c>
      <c r="C152" s="158" t="s">
        <v>11</v>
      </c>
      <c r="D152" s="150" t="s">
        <v>574</v>
      </c>
      <c r="E152" s="30"/>
      <c r="F152" s="366">
        <f>SUM(F153:F154)</f>
        <v>6248616</v>
      </c>
      <c r="G152" s="366">
        <f>SUM(G153:G154)</f>
        <v>5682112</v>
      </c>
      <c r="H152" s="366">
        <f>SUM(H153:H154)</f>
        <v>5772087</v>
      </c>
    </row>
    <row r="153" spans="1:8" s="43" customFormat="1" ht="31.5" x14ac:dyDescent="0.25">
      <c r="A153" s="128" t="s">
        <v>463</v>
      </c>
      <c r="B153" s="123" t="s">
        <v>192</v>
      </c>
      <c r="C153" s="155" t="s">
        <v>11</v>
      </c>
      <c r="D153" s="147" t="s">
        <v>574</v>
      </c>
      <c r="E153" s="53">
        <v>200</v>
      </c>
      <c r="F153" s="369">
        <f>SUM(прил3!H339)</f>
        <v>6248616</v>
      </c>
      <c r="G153" s="369">
        <f>SUM(прил3!I339)</f>
        <v>5682112</v>
      </c>
      <c r="H153" s="369">
        <f>SUM(прил3!J339)</f>
        <v>5772087</v>
      </c>
    </row>
    <row r="154" spans="1:8" s="43" customFormat="1" ht="17.25" hidden="1" customHeight="1" x14ac:dyDescent="0.25">
      <c r="A154" s="76" t="s">
        <v>38</v>
      </c>
      <c r="B154" s="123" t="s">
        <v>192</v>
      </c>
      <c r="C154" s="155" t="s">
        <v>11</v>
      </c>
      <c r="D154" s="147" t="s">
        <v>574</v>
      </c>
      <c r="E154" s="53">
        <v>300</v>
      </c>
      <c r="F154" s="369">
        <f>SUM(прил3!H340)</f>
        <v>0</v>
      </c>
      <c r="G154" s="369"/>
      <c r="H154" s="369"/>
    </row>
    <row r="155" spans="1:8" s="43" customFormat="1" ht="47.25" hidden="1" x14ac:dyDescent="0.25">
      <c r="A155" s="577" t="s">
        <v>723</v>
      </c>
      <c r="B155" s="211" t="s">
        <v>192</v>
      </c>
      <c r="C155" s="212" t="s">
        <v>11</v>
      </c>
      <c r="D155" s="213" t="s">
        <v>719</v>
      </c>
      <c r="E155" s="28"/>
      <c r="F155" s="366">
        <f>SUM(F156)</f>
        <v>0</v>
      </c>
      <c r="G155" s="366">
        <f t="shared" ref="G155:H161" si="3">SUM(G156)</f>
        <v>0</v>
      </c>
      <c r="H155" s="366">
        <f t="shared" si="3"/>
        <v>0</v>
      </c>
    </row>
    <row r="156" spans="1:8" s="43" customFormat="1" ht="31.5" hidden="1" x14ac:dyDescent="0.25">
      <c r="A156" s="487" t="s">
        <v>463</v>
      </c>
      <c r="B156" s="214" t="s">
        <v>192</v>
      </c>
      <c r="C156" s="215" t="s">
        <v>11</v>
      </c>
      <c r="D156" s="216" t="s">
        <v>719</v>
      </c>
      <c r="E156" s="2" t="s">
        <v>15</v>
      </c>
      <c r="F156" s="369">
        <f>SUM(прил3!H342)</f>
        <v>0</v>
      </c>
      <c r="G156" s="369">
        <f>SUM(прил3!I342)</f>
        <v>0</v>
      </c>
      <c r="H156" s="369">
        <f>SUM(прил3!J342)</f>
        <v>0</v>
      </c>
    </row>
    <row r="157" spans="1:8" s="43" customFormat="1" ht="47.25" hidden="1" x14ac:dyDescent="0.25">
      <c r="A157" s="577" t="s">
        <v>724</v>
      </c>
      <c r="B157" s="211" t="s">
        <v>192</v>
      </c>
      <c r="C157" s="212" t="s">
        <v>11</v>
      </c>
      <c r="D157" s="213" t="s">
        <v>720</v>
      </c>
      <c r="E157" s="28"/>
      <c r="F157" s="366">
        <f>SUM(F158)</f>
        <v>0</v>
      </c>
      <c r="G157" s="366">
        <f t="shared" si="3"/>
        <v>0</v>
      </c>
      <c r="H157" s="366">
        <f t="shared" si="3"/>
        <v>0</v>
      </c>
    </row>
    <row r="158" spans="1:8" s="43" customFormat="1" ht="31.5" hidden="1" x14ac:dyDescent="0.25">
      <c r="A158" s="487" t="s">
        <v>463</v>
      </c>
      <c r="B158" s="214" t="s">
        <v>192</v>
      </c>
      <c r="C158" s="215" t="s">
        <v>11</v>
      </c>
      <c r="D158" s="216" t="s">
        <v>720</v>
      </c>
      <c r="E158" s="2" t="s">
        <v>15</v>
      </c>
      <c r="F158" s="369">
        <f>SUM(прил3!H344)</f>
        <v>0</v>
      </c>
      <c r="G158" s="369">
        <f>SUM(прил3!I344)</f>
        <v>0</v>
      </c>
      <c r="H158" s="369">
        <f>SUM(прил3!J344)</f>
        <v>0</v>
      </c>
    </row>
    <row r="159" spans="1:8" s="43" customFormat="1" ht="63" hidden="1" x14ac:dyDescent="0.25">
      <c r="A159" s="577" t="s">
        <v>725</v>
      </c>
      <c r="B159" s="211" t="s">
        <v>192</v>
      </c>
      <c r="C159" s="212" t="s">
        <v>11</v>
      </c>
      <c r="D159" s="213" t="s">
        <v>721</v>
      </c>
      <c r="E159" s="28"/>
      <c r="F159" s="366">
        <f>SUM(F160)</f>
        <v>0</v>
      </c>
      <c r="G159" s="366">
        <f t="shared" si="3"/>
        <v>0</v>
      </c>
      <c r="H159" s="366">
        <f t="shared" si="3"/>
        <v>0</v>
      </c>
    </row>
    <row r="160" spans="1:8" s="43" customFormat="1" ht="31.5" hidden="1" x14ac:dyDescent="0.25">
      <c r="A160" s="487" t="s">
        <v>463</v>
      </c>
      <c r="B160" s="214" t="s">
        <v>192</v>
      </c>
      <c r="C160" s="215" t="s">
        <v>11</v>
      </c>
      <c r="D160" s="216" t="s">
        <v>721</v>
      </c>
      <c r="E160" s="2" t="s">
        <v>15</v>
      </c>
      <c r="F160" s="369">
        <f>SUM(прил3!H346)</f>
        <v>0</v>
      </c>
      <c r="G160" s="369">
        <f>SUM(прил3!I346)</f>
        <v>0</v>
      </c>
      <c r="H160" s="369">
        <f>SUM(прил3!J346)</f>
        <v>0</v>
      </c>
    </row>
    <row r="161" spans="1:8" s="43" customFormat="1" ht="63" hidden="1" x14ac:dyDescent="0.25">
      <c r="A161" s="577" t="s">
        <v>726</v>
      </c>
      <c r="B161" s="211" t="s">
        <v>192</v>
      </c>
      <c r="C161" s="212" t="s">
        <v>11</v>
      </c>
      <c r="D161" s="213" t="s">
        <v>722</v>
      </c>
      <c r="E161" s="28"/>
      <c r="F161" s="366">
        <f>SUM(F162)</f>
        <v>0</v>
      </c>
      <c r="G161" s="366">
        <f t="shared" si="3"/>
        <v>0</v>
      </c>
      <c r="H161" s="366">
        <f t="shared" si="3"/>
        <v>0</v>
      </c>
    </row>
    <row r="162" spans="1:8" s="43" customFormat="1" ht="31.5" hidden="1" x14ac:dyDescent="0.25">
      <c r="A162" s="487" t="s">
        <v>463</v>
      </c>
      <c r="B162" s="214" t="s">
        <v>192</v>
      </c>
      <c r="C162" s="215" t="s">
        <v>11</v>
      </c>
      <c r="D162" s="216" t="s">
        <v>722</v>
      </c>
      <c r="E162" s="2" t="s">
        <v>15</v>
      </c>
      <c r="F162" s="369">
        <f>SUM(прил3!H348)</f>
        <v>0</v>
      </c>
      <c r="G162" s="369">
        <f>SUM(прил3!I348)</f>
        <v>0</v>
      </c>
      <c r="H162" s="369">
        <f>SUM(прил3!J348)</f>
        <v>0</v>
      </c>
    </row>
    <row r="163" spans="1:8" s="43" customFormat="1" ht="80.25" hidden="1" customHeight="1" x14ac:dyDescent="0.25">
      <c r="A163" s="75" t="s">
        <v>753</v>
      </c>
      <c r="B163" s="122" t="s">
        <v>192</v>
      </c>
      <c r="C163" s="158" t="s">
        <v>11</v>
      </c>
      <c r="D163" s="150" t="s">
        <v>752</v>
      </c>
      <c r="E163" s="30"/>
      <c r="F163" s="366">
        <f>SUM(F164)</f>
        <v>0</v>
      </c>
      <c r="G163" s="366">
        <f>SUM(G164)</f>
        <v>0</v>
      </c>
      <c r="H163" s="366">
        <f>SUM(H164)</f>
        <v>0</v>
      </c>
    </row>
    <row r="164" spans="1:8" s="43" customFormat="1" ht="48.75" hidden="1" customHeight="1" x14ac:dyDescent="0.25">
      <c r="A164" s="76" t="s">
        <v>67</v>
      </c>
      <c r="B164" s="123" t="s">
        <v>192</v>
      </c>
      <c r="C164" s="155" t="s">
        <v>11</v>
      </c>
      <c r="D164" s="147" t="s">
        <v>752</v>
      </c>
      <c r="E164" s="53">
        <v>100</v>
      </c>
      <c r="F164" s="369">
        <f>SUM(прил3!H350)</f>
        <v>0</v>
      </c>
      <c r="G164" s="369">
        <f>SUM(прил3!I350)</f>
        <v>0</v>
      </c>
      <c r="H164" s="369">
        <f>SUM(прил3!J350)</f>
        <v>0</v>
      </c>
    </row>
    <row r="165" spans="1:8" s="43" customFormat="1" ht="15.75" hidden="1" x14ac:dyDescent="0.25">
      <c r="A165" s="577" t="s">
        <v>779</v>
      </c>
      <c r="B165" s="211" t="s">
        <v>192</v>
      </c>
      <c r="C165" s="212" t="s">
        <v>11</v>
      </c>
      <c r="D165" s="213" t="s">
        <v>778</v>
      </c>
      <c r="E165" s="28"/>
      <c r="F165" s="366">
        <f>SUM(F166)</f>
        <v>0</v>
      </c>
      <c r="G165" s="366">
        <f>SUM(G166)</f>
        <v>0</v>
      </c>
      <c r="H165" s="366">
        <f>SUM(H166)</f>
        <v>0</v>
      </c>
    </row>
    <row r="166" spans="1:8" s="43" customFormat="1" ht="31.5" hidden="1" x14ac:dyDescent="0.25">
      <c r="A166" s="487" t="s">
        <v>463</v>
      </c>
      <c r="B166" s="214" t="s">
        <v>192</v>
      </c>
      <c r="C166" s="215" t="s">
        <v>11</v>
      </c>
      <c r="D166" s="216" t="s">
        <v>778</v>
      </c>
      <c r="E166" s="2" t="s">
        <v>15</v>
      </c>
      <c r="F166" s="369">
        <f>SUM(прил3!H352)</f>
        <v>0</v>
      </c>
      <c r="G166" s="369">
        <f>SUM(прил3!I352)</f>
        <v>0</v>
      </c>
      <c r="H166" s="369">
        <f>SUM(прил3!J352)</f>
        <v>0</v>
      </c>
    </row>
    <row r="167" spans="1:8" s="43" customFormat="1" ht="32.25" hidden="1" customHeight="1" x14ac:dyDescent="0.25">
      <c r="A167" s="75" t="s">
        <v>460</v>
      </c>
      <c r="B167" s="122" t="s">
        <v>192</v>
      </c>
      <c r="C167" s="158" t="s">
        <v>11</v>
      </c>
      <c r="D167" s="150" t="s">
        <v>459</v>
      </c>
      <c r="E167" s="30"/>
      <c r="F167" s="366">
        <f>SUM(F168)</f>
        <v>0</v>
      </c>
      <c r="G167" s="366">
        <f>SUM(G168)</f>
        <v>0</v>
      </c>
      <c r="H167" s="366">
        <f>SUM(H168)</f>
        <v>0</v>
      </c>
    </row>
    <row r="168" spans="1:8" s="43" customFormat="1" ht="33" hidden="1" customHeight="1" x14ac:dyDescent="0.25">
      <c r="A168" s="76" t="s">
        <v>463</v>
      </c>
      <c r="B168" s="123" t="s">
        <v>192</v>
      </c>
      <c r="C168" s="155" t="s">
        <v>11</v>
      </c>
      <c r="D168" s="147" t="s">
        <v>459</v>
      </c>
      <c r="E168" s="53">
        <v>200</v>
      </c>
      <c r="F168" s="369">
        <f>SUM(прил3!H354)</f>
        <v>0</v>
      </c>
      <c r="G168" s="369">
        <f>SUM(прил3!I354)</f>
        <v>0</v>
      </c>
      <c r="H168" s="369">
        <f>SUM(прил3!J354)</f>
        <v>0</v>
      </c>
    </row>
    <row r="169" spans="1:8" s="43" customFormat="1" ht="31.5" x14ac:dyDescent="0.25">
      <c r="A169" s="75" t="s">
        <v>391</v>
      </c>
      <c r="B169" s="122" t="s">
        <v>192</v>
      </c>
      <c r="C169" s="158" t="s">
        <v>11</v>
      </c>
      <c r="D169" s="150" t="s">
        <v>392</v>
      </c>
      <c r="E169" s="30"/>
      <c r="F169" s="366">
        <f>SUM(F170:F171)</f>
        <v>1200289</v>
      </c>
      <c r="G169" s="366">
        <f>SUM(G170:G171)</f>
        <v>1200289</v>
      </c>
      <c r="H169" s="366">
        <f>SUM(H170:H171)</f>
        <v>1200289</v>
      </c>
    </row>
    <row r="170" spans="1:8" s="43" customFormat="1" ht="47.25" x14ac:dyDescent="0.25">
      <c r="A170" s="76" t="s">
        <v>67</v>
      </c>
      <c r="B170" s="123" t="s">
        <v>192</v>
      </c>
      <c r="C170" s="155" t="s">
        <v>11</v>
      </c>
      <c r="D170" s="147" t="s">
        <v>392</v>
      </c>
      <c r="E170" s="53">
        <v>100</v>
      </c>
      <c r="F170" s="369">
        <f>SUM(прил3!H356)</f>
        <v>597436</v>
      </c>
      <c r="G170" s="369">
        <f>SUM(прил3!I356)</f>
        <v>597436</v>
      </c>
      <c r="H170" s="369">
        <f>SUM(прил3!J356)</f>
        <v>597436</v>
      </c>
    </row>
    <row r="171" spans="1:8" s="43" customFormat="1" ht="15.75" customHeight="1" x14ac:dyDescent="0.25">
      <c r="A171" s="76" t="s">
        <v>38</v>
      </c>
      <c r="B171" s="123" t="s">
        <v>192</v>
      </c>
      <c r="C171" s="155" t="s">
        <v>11</v>
      </c>
      <c r="D171" s="147" t="s">
        <v>392</v>
      </c>
      <c r="E171" s="53">
        <v>300</v>
      </c>
      <c r="F171" s="369">
        <f>SUM(прил3!H357+прил3!H598)</f>
        <v>602853</v>
      </c>
      <c r="G171" s="369">
        <f>SUM(прил3!I357+прил3!I598)</f>
        <v>602853</v>
      </c>
      <c r="H171" s="369">
        <f>SUM(прил3!J357+прил3!J598)</f>
        <v>602853</v>
      </c>
    </row>
    <row r="172" spans="1:8" s="43" customFormat="1" ht="49.5" customHeight="1" x14ac:dyDescent="0.25">
      <c r="A172" s="75" t="s">
        <v>539</v>
      </c>
      <c r="B172" s="122" t="s">
        <v>192</v>
      </c>
      <c r="C172" s="158" t="s">
        <v>11</v>
      </c>
      <c r="D172" s="150" t="s">
        <v>540</v>
      </c>
      <c r="E172" s="30"/>
      <c r="F172" s="366">
        <f>SUM(F173)</f>
        <v>940880</v>
      </c>
      <c r="G172" s="366">
        <f>SUM(G173)</f>
        <v>940880</v>
      </c>
      <c r="H172" s="366">
        <f>SUM(H173)</f>
        <v>940880</v>
      </c>
    </row>
    <row r="173" spans="1:8" s="43" customFormat="1" ht="33" customHeight="1" x14ac:dyDescent="0.25">
      <c r="A173" s="76" t="s">
        <v>463</v>
      </c>
      <c r="B173" s="123" t="s">
        <v>192</v>
      </c>
      <c r="C173" s="155" t="s">
        <v>11</v>
      </c>
      <c r="D173" s="147" t="s">
        <v>540</v>
      </c>
      <c r="E173" s="53">
        <v>200</v>
      </c>
      <c r="F173" s="369">
        <f>SUM(прил3!H359)</f>
        <v>940880</v>
      </c>
      <c r="G173" s="369">
        <f>SUM(прил3!I359)</f>
        <v>940880</v>
      </c>
      <c r="H173" s="369">
        <f>SUM(прил3!J359)</f>
        <v>940880</v>
      </c>
    </row>
    <row r="174" spans="1:8" s="43" customFormat="1" ht="47.25" x14ac:dyDescent="0.25">
      <c r="A174" s="75" t="s">
        <v>504</v>
      </c>
      <c r="B174" s="122" t="s">
        <v>192</v>
      </c>
      <c r="C174" s="158" t="s">
        <v>11</v>
      </c>
      <c r="D174" s="150" t="s">
        <v>393</v>
      </c>
      <c r="E174" s="30"/>
      <c r="F174" s="366">
        <f>SUM(F175+F176)</f>
        <v>4451418</v>
      </c>
      <c r="G174" s="366">
        <f>SUM(G175+G176)</f>
        <v>4657287</v>
      </c>
      <c r="H174" s="366">
        <f>SUM(H175+H176)</f>
        <v>4657287</v>
      </c>
    </row>
    <row r="175" spans="1:8" s="43" customFormat="1" ht="30.75" customHeight="1" x14ac:dyDescent="0.25">
      <c r="A175" s="76" t="s">
        <v>463</v>
      </c>
      <c r="B175" s="123" t="s">
        <v>192</v>
      </c>
      <c r="C175" s="155" t="s">
        <v>11</v>
      </c>
      <c r="D175" s="147" t="s">
        <v>393</v>
      </c>
      <c r="E175" s="53">
        <v>200</v>
      </c>
      <c r="F175" s="369">
        <f>SUM(прил3!H361)</f>
        <v>4451418</v>
      </c>
      <c r="G175" s="369">
        <f>SUM(прил3!I361)</f>
        <v>4657287</v>
      </c>
      <c r="H175" s="369">
        <f>SUM(прил3!J361)</f>
        <v>4657287</v>
      </c>
    </row>
    <row r="176" spans="1:8" s="43" customFormat="1" ht="17.25" hidden="1" customHeight="1" x14ac:dyDescent="0.25">
      <c r="A176" s="76" t="s">
        <v>38</v>
      </c>
      <c r="B176" s="123" t="s">
        <v>192</v>
      </c>
      <c r="C176" s="155" t="s">
        <v>11</v>
      </c>
      <c r="D176" s="147" t="s">
        <v>393</v>
      </c>
      <c r="E176" s="53">
        <v>300</v>
      </c>
      <c r="F176" s="369">
        <f>SUM(прил3!H362)</f>
        <v>0</v>
      </c>
      <c r="G176" s="369">
        <f>SUM(прил3!I362)</f>
        <v>0</v>
      </c>
      <c r="H176" s="369">
        <f>SUM(прил3!J362)</f>
        <v>0</v>
      </c>
    </row>
    <row r="177" spans="1:8" s="43" customFormat="1" ht="47.25" hidden="1" x14ac:dyDescent="0.25">
      <c r="A177" s="460" t="s">
        <v>776</v>
      </c>
      <c r="B177" s="211" t="s">
        <v>192</v>
      </c>
      <c r="C177" s="212" t="s">
        <v>11</v>
      </c>
      <c r="D177" s="213" t="s">
        <v>606</v>
      </c>
      <c r="E177" s="28"/>
      <c r="F177" s="366">
        <f>SUM(F178)</f>
        <v>0</v>
      </c>
      <c r="G177" s="366">
        <f>SUM(G178)</f>
        <v>0</v>
      </c>
      <c r="H177" s="366">
        <f>SUM(H178)</f>
        <v>0</v>
      </c>
    </row>
    <row r="178" spans="1:8" s="43" customFormat="1" ht="31.5" hidden="1" x14ac:dyDescent="0.25">
      <c r="A178" s="110" t="s">
        <v>463</v>
      </c>
      <c r="B178" s="250" t="s">
        <v>192</v>
      </c>
      <c r="C178" s="251" t="s">
        <v>11</v>
      </c>
      <c r="D178" s="216" t="s">
        <v>606</v>
      </c>
      <c r="E178" s="44" t="s">
        <v>15</v>
      </c>
      <c r="F178" s="369">
        <f>SUM(прил3!H364)</f>
        <v>0</v>
      </c>
      <c r="G178" s="369">
        <f>SUM(прил3!I364)</f>
        <v>0</v>
      </c>
      <c r="H178" s="369">
        <f>SUM(прил3!J364)</f>
        <v>0</v>
      </c>
    </row>
    <row r="179" spans="1:8" s="43" customFormat="1" ht="48" hidden="1" customHeight="1" x14ac:dyDescent="0.25">
      <c r="A179" s="575" t="s">
        <v>777</v>
      </c>
      <c r="B179" s="211" t="s">
        <v>192</v>
      </c>
      <c r="C179" s="212" t="s">
        <v>11</v>
      </c>
      <c r="D179" s="213" t="s">
        <v>607</v>
      </c>
      <c r="E179" s="28"/>
      <c r="F179" s="366">
        <f>SUM(F180)</f>
        <v>0</v>
      </c>
      <c r="G179" s="366">
        <f>SUM(G180)</f>
        <v>0</v>
      </c>
      <c r="H179" s="366">
        <f>SUM(H180)</f>
        <v>0</v>
      </c>
    </row>
    <row r="180" spans="1:8" s="43" customFormat="1" ht="31.5" hidden="1" x14ac:dyDescent="0.25">
      <c r="A180" s="110" t="s">
        <v>463</v>
      </c>
      <c r="B180" s="250" t="s">
        <v>192</v>
      </c>
      <c r="C180" s="251" t="s">
        <v>11</v>
      </c>
      <c r="D180" s="216" t="s">
        <v>607</v>
      </c>
      <c r="E180" s="44" t="s">
        <v>15</v>
      </c>
      <c r="F180" s="369">
        <f>SUM(прил3!H366)</f>
        <v>0</v>
      </c>
      <c r="G180" s="369">
        <f>SUM(прил3!I366)</f>
        <v>0</v>
      </c>
      <c r="H180" s="369">
        <f>SUM(прил3!J366)</f>
        <v>0</v>
      </c>
    </row>
    <row r="181" spans="1:8" s="43" customFormat="1" ht="15.75" hidden="1" x14ac:dyDescent="0.25">
      <c r="A181" s="578" t="s">
        <v>697</v>
      </c>
      <c r="B181" s="211" t="s">
        <v>192</v>
      </c>
      <c r="C181" s="212" t="s">
        <v>11</v>
      </c>
      <c r="D181" s="213" t="s">
        <v>698</v>
      </c>
      <c r="E181" s="28"/>
      <c r="F181" s="366">
        <f>SUM(F182)</f>
        <v>0</v>
      </c>
      <c r="G181" s="366">
        <f>SUM(G182)</f>
        <v>0</v>
      </c>
      <c r="H181" s="366">
        <f>SUM(H182)</f>
        <v>0</v>
      </c>
    </row>
    <row r="182" spans="1:8" s="43" customFormat="1" ht="31.5" hidden="1" x14ac:dyDescent="0.25">
      <c r="A182" s="492" t="s">
        <v>463</v>
      </c>
      <c r="B182" s="250" t="s">
        <v>192</v>
      </c>
      <c r="C182" s="251" t="s">
        <v>11</v>
      </c>
      <c r="D182" s="252" t="s">
        <v>698</v>
      </c>
      <c r="E182" s="44" t="s">
        <v>15</v>
      </c>
      <c r="F182" s="369">
        <f>SUM(прил3!H368)</f>
        <v>0</v>
      </c>
      <c r="G182" s="369">
        <f>SUM(прил3!I368)</f>
        <v>0</v>
      </c>
      <c r="H182" s="369">
        <f>SUM(прил3!J368)</f>
        <v>0</v>
      </c>
    </row>
    <row r="183" spans="1:8" s="43" customFormat="1" ht="31.5" x14ac:dyDescent="0.25">
      <c r="A183" s="75" t="s">
        <v>75</v>
      </c>
      <c r="B183" s="122" t="s">
        <v>192</v>
      </c>
      <c r="C183" s="158" t="s">
        <v>11</v>
      </c>
      <c r="D183" s="150" t="s">
        <v>364</v>
      </c>
      <c r="E183" s="30"/>
      <c r="F183" s="366">
        <f>SUM(F184:F186)</f>
        <v>22727238</v>
      </c>
      <c r="G183" s="366">
        <f>SUM(G184:G186)</f>
        <v>19619910</v>
      </c>
      <c r="H183" s="366">
        <f>SUM(H184:H186)</f>
        <v>22856496</v>
      </c>
    </row>
    <row r="184" spans="1:8" s="43" customFormat="1" ht="47.25" x14ac:dyDescent="0.25">
      <c r="A184" s="76" t="s">
        <v>67</v>
      </c>
      <c r="B184" s="123" t="s">
        <v>192</v>
      </c>
      <c r="C184" s="155" t="s">
        <v>11</v>
      </c>
      <c r="D184" s="147" t="s">
        <v>364</v>
      </c>
      <c r="E184" s="53">
        <v>100</v>
      </c>
      <c r="F184" s="369">
        <f>SUM(прил3!H370)</f>
        <v>2663139</v>
      </c>
      <c r="G184" s="369">
        <f>SUM(прил3!I370)</f>
        <v>2398618</v>
      </c>
      <c r="H184" s="369">
        <f>SUM(прил3!J370)</f>
        <v>2398618</v>
      </c>
    </row>
    <row r="185" spans="1:8" s="43" customFormat="1" ht="30" customHeight="1" x14ac:dyDescent="0.25">
      <c r="A185" s="76" t="s">
        <v>463</v>
      </c>
      <c r="B185" s="123" t="s">
        <v>192</v>
      </c>
      <c r="C185" s="155" t="s">
        <v>11</v>
      </c>
      <c r="D185" s="147" t="s">
        <v>364</v>
      </c>
      <c r="E185" s="53">
        <v>200</v>
      </c>
      <c r="F185" s="369">
        <f>SUM(прил3!H371)</f>
        <v>17749535</v>
      </c>
      <c r="G185" s="369">
        <f>SUM(прил3!I371)</f>
        <v>14906728</v>
      </c>
      <c r="H185" s="369">
        <f>SUM(прил3!J371)</f>
        <v>18143314</v>
      </c>
    </row>
    <row r="186" spans="1:8" s="43" customFormat="1" ht="16.5" customHeight="1" x14ac:dyDescent="0.25">
      <c r="A186" s="76" t="s">
        <v>17</v>
      </c>
      <c r="B186" s="123" t="s">
        <v>192</v>
      </c>
      <c r="C186" s="155" t="s">
        <v>11</v>
      </c>
      <c r="D186" s="147" t="s">
        <v>364</v>
      </c>
      <c r="E186" s="53">
        <v>800</v>
      </c>
      <c r="F186" s="369">
        <f>SUM(прил3!H372)</f>
        <v>2314564</v>
      </c>
      <c r="G186" s="369">
        <f>SUM(прил3!I372)</f>
        <v>2314564</v>
      </c>
      <c r="H186" s="369">
        <f>SUM(прил3!J372)</f>
        <v>2314564</v>
      </c>
    </row>
    <row r="187" spans="1:8" s="43" customFormat="1" ht="33.75" hidden="1" customHeight="1" x14ac:dyDescent="0.25">
      <c r="A187" s="75" t="s">
        <v>508</v>
      </c>
      <c r="B187" s="122" t="s">
        <v>192</v>
      </c>
      <c r="C187" s="158" t="s">
        <v>11</v>
      </c>
      <c r="D187" s="150" t="s">
        <v>507</v>
      </c>
      <c r="E187" s="30"/>
      <c r="F187" s="366">
        <f>SUM(F188:F188)</f>
        <v>0</v>
      </c>
      <c r="G187" s="366">
        <f>SUM(G188:G188)</f>
        <v>0</v>
      </c>
      <c r="H187" s="366">
        <f>SUM(H188:H188)</f>
        <v>0</v>
      </c>
    </row>
    <row r="188" spans="1:8" s="43" customFormat="1" ht="16.5" hidden="1" customHeight="1" x14ac:dyDescent="0.25">
      <c r="A188" s="76" t="s">
        <v>38</v>
      </c>
      <c r="B188" s="123" t="s">
        <v>192</v>
      </c>
      <c r="C188" s="155" t="s">
        <v>11</v>
      </c>
      <c r="D188" s="147" t="s">
        <v>507</v>
      </c>
      <c r="E188" s="53">
        <v>300</v>
      </c>
      <c r="F188" s="369">
        <f>SUM(прил3!H600)</f>
        <v>0</v>
      </c>
      <c r="G188" s="369">
        <f>SUM(прил3!I600)</f>
        <v>0</v>
      </c>
      <c r="H188" s="369">
        <f>SUM(прил3!J600)</f>
        <v>0</v>
      </c>
    </row>
    <row r="189" spans="1:8" s="43" customFormat="1" ht="30.75" hidden="1" customHeight="1" x14ac:dyDescent="0.25">
      <c r="A189" s="75" t="s">
        <v>458</v>
      </c>
      <c r="B189" s="122" t="s">
        <v>192</v>
      </c>
      <c r="C189" s="158" t="s">
        <v>11</v>
      </c>
      <c r="D189" s="150" t="s">
        <v>457</v>
      </c>
      <c r="E189" s="30"/>
      <c r="F189" s="366">
        <f>SUM(F190)</f>
        <v>0</v>
      </c>
      <c r="G189" s="366">
        <f>SUM(G190)</f>
        <v>0</v>
      </c>
      <c r="H189" s="366">
        <f>SUM(H190)</f>
        <v>0</v>
      </c>
    </row>
    <row r="190" spans="1:8" s="43" customFormat="1" ht="31.5" hidden="1" customHeight="1" x14ac:dyDescent="0.25">
      <c r="A190" s="76" t="s">
        <v>463</v>
      </c>
      <c r="B190" s="123" t="s">
        <v>192</v>
      </c>
      <c r="C190" s="155" t="s">
        <v>11</v>
      </c>
      <c r="D190" s="147" t="s">
        <v>457</v>
      </c>
      <c r="E190" s="53" t="s">
        <v>15</v>
      </c>
      <c r="F190" s="369">
        <f>SUM(прил3!H374)</f>
        <v>0</v>
      </c>
      <c r="G190" s="369">
        <f>SUM(прил3!I374)</f>
        <v>0</v>
      </c>
      <c r="H190" s="369">
        <f>SUM(прил3!J374)</f>
        <v>0</v>
      </c>
    </row>
    <row r="191" spans="1:8" s="43" customFormat="1" ht="18.75" hidden="1" customHeight="1" x14ac:dyDescent="0.25">
      <c r="A191" s="75" t="s">
        <v>462</v>
      </c>
      <c r="B191" s="122" t="s">
        <v>192</v>
      </c>
      <c r="C191" s="158" t="s">
        <v>11</v>
      </c>
      <c r="D191" s="150" t="s">
        <v>461</v>
      </c>
      <c r="E191" s="30"/>
      <c r="F191" s="366">
        <f>SUM(F192)</f>
        <v>0</v>
      </c>
      <c r="G191" s="366">
        <f>SUM(G192)</f>
        <v>0</v>
      </c>
      <c r="H191" s="366">
        <f>SUM(H192)</f>
        <v>0</v>
      </c>
    </row>
    <row r="192" spans="1:8" s="43" customFormat="1" ht="30.75" hidden="1" customHeight="1" x14ac:dyDescent="0.25">
      <c r="A192" s="76" t="s">
        <v>463</v>
      </c>
      <c r="B192" s="123" t="s">
        <v>192</v>
      </c>
      <c r="C192" s="155" t="s">
        <v>11</v>
      </c>
      <c r="D192" s="147" t="s">
        <v>461</v>
      </c>
      <c r="E192" s="53">
        <v>200</v>
      </c>
      <c r="F192" s="369">
        <f>SUM(прил3!H376)</f>
        <v>0</v>
      </c>
      <c r="G192" s="369">
        <f>SUM(прил3!I376)</f>
        <v>0</v>
      </c>
      <c r="H192" s="369">
        <f>SUM(прил3!J376)</f>
        <v>0</v>
      </c>
    </row>
    <row r="193" spans="1:8" s="43" customFormat="1" ht="30.75" customHeight="1" x14ac:dyDescent="0.25">
      <c r="A193" s="75" t="s">
        <v>534</v>
      </c>
      <c r="B193" s="122" t="s">
        <v>192</v>
      </c>
      <c r="C193" s="158" t="s">
        <v>11</v>
      </c>
      <c r="D193" s="150" t="s">
        <v>533</v>
      </c>
      <c r="E193" s="30"/>
      <c r="F193" s="366">
        <f>SUM(F194:F195)</f>
        <v>1343356</v>
      </c>
      <c r="G193" s="366">
        <f>SUM(G194:G195)</f>
        <v>1382822</v>
      </c>
      <c r="H193" s="366">
        <f>SUM(H194:H195)</f>
        <v>1382822</v>
      </c>
    </row>
    <row r="194" spans="1:8" s="43" customFormat="1" ht="31.5" customHeight="1" x14ac:dyDescent="0.25">
      <c r="A194" s="76" t="s">
        <v>463</v>
      </c>
      <c r="B194" s="123" t="s">
        <v>192</v>
      </c>
      <c r="C194" s="155" t="s">
        <v>11</v>
      </c>
      <c r="D194" s="147" t="s">
        <v>533</v>
      </c>
      <c r="E194" s="53">
        <v>200</v>
      </c>
      <c r="F194" s="369">
        <f>SUM(прил3!H378)</f>
        <v>1343356</v>
      </c>
      <c r="G194" s="369">
        <f>SUM(прил3!I378)</f>
        <v>1382822</v>
      </c>
      <c r="H194" s="369">
        <f>SUM(прил3!J378)</f>
        <v>1382822</v>
      </c>
    </row>
    <row r="195" spans="1:8" s="43" customFormat="1" ht="19.5" hidden="1" customHeight="1" x14ac:dyDescent="0.25">
      <c r="A195" s="61" t="s">
        <v>38</v>
      </c>
      <c r="B195" s="123" t="s">
        <v>192</v>
      </c>
      <c r="C195" s="155" t="s">
        <v>11</v>
      </c>
      <c r="D195" s="147" t="s">
        <v>533</v>
      </c>
      <c r="E195" s="53">
        <v>300</v>
      </c>
      <c r="F195" s="369">
        <f>SUM(прил3!H379)</f>
        <v>0</v>
      </c>
      <c r="G195" s="369">
        <f>SUM(прил3!I379)</f>
        <v>0</v>
      </c>
      <c r="H195" s="369">
        <f>SUM(прил3!J379)</f>
        <v>0</v>
      </c>
    </row>
    <row r="196" spans="1:8" s="43" customFormat="1" ht="18" hidden="1" customHeight="1" x14ac:dyDescent="0.25">
      <c r="A196" s="75" t="s">
        <v>395</v>
      </c>
      <c r="B196" s="122" t="s">
        <v>192</v>
      </c>
      <c r="C196" s="158" t="s">
        <v>11</v>
      </c>
      <c r="D196" s="150" t="s">
        <v>396</v>
      </c>
      <c r="E196" s="30"/>
      <c r="F196" s="366">
        <f>SUM(F197)</f>
        <v>0</v>
      </c>
      <c r="G196" s="366">
        <f>SUM(G197)</f>
        <v>0</v>
      </c>
      <c r="H196" s="366">
        <f>SUM(H197)</f>
        <v>0</v>
      </c>
    </row>
    <row r="197" spans="1:8" s="43" customFormat="1" ht="31.5" hidden="1" customHeight="1" x14ac:dyDescent="0.25">
      <c r="A197" s="76" t="s">
        <v>463</v>
      </c>
      <c r="B197" s="123" t="s">
        <v>192</v>
      </c>
      <c r="C197" s="155" t="s">
        <v>11</v>
      </c>
      <c r="D197" s="147" t="s">
        <v>396</v>
      </c>
      <c r="E197" s="53" t="s">
        <v>15</v>
      </c>
      <c r="F197" s="369">
        <f>SUM(прил3!H381)</f>
        <v>0</v>
      </c>
      <c r="G197" s="369">
        <f>SUM(прил3!I381)</f>
        <v>0</v>
      </c>
      <c r="H197" s="369">
        <f>SUM(прил3!J381)</f>
        <v>0</v>
      </c>
    </row>
    <row r="198" spans="1:8" s="43" customFormat="1" ht="15.75" customHeight="1" x14ac:dyDescent="0.25">
      <c r="A198" s="437" t="s">
        <v>847</v>
      </c>
      <c r="B198" s="438" t="s">
        <v>192</v>
      </c>
      <c r="C198" s="439" t="s">
        <v>846</v>
      </c>
      <c r="D198" s="440" t="s">
        <v>333</v>
      </c>
      <c r="E198" s="305"/>
      <c r="F198" s="367">
        <f>SUM(F199)</f>
        <v>0</v>
      </c>
      <c r="G198" s="367">
        <f t="shared" ref="G198:H204" si="4">SUM(G199)</f>
        <v>68927296</v>
      </c>
      <c r="H198" s="367">
        <f t="shared" si="4"/>
        <v>0</v>
      </c>
    </row>
    <row r="199" spans="1:8" s="43" customFormat="1" ht="20.25" customHeight="1" x14ac:dyDescent="0.25">
      <c r="A199" s="436" t="s">
        <v>849</v>
      </c>
      <c r="B199" s="211" t="s">
        <v>192</v>
      </c>
      <c r="C199" s="212" t="s">
        <v>846</v>
      </c>
      <c r="D199" s="213" t="s">
        <v>848</v>
      </c>
      <c r="E199" s="30"/>
      <c r="F199" s="366">
        <f>SUM(F200)</f>
        <v>0</v>
      </c>
      <c r="G199" s="366">
        <f t="shared" si="4"/>
        <v>68927296</v>
      </c>
      <c r="H199" s="366">
        <f t="shared" si="4"/>
        <v>0</v>
      </c>
    </row>
    <row r="200" spans="1:8" s="43" customFormat="1" ht="31.5" customHeight="1" x14ac:dyDescent="0.25">
      <c r="A200" s="76" t="s">
        <v>463</v>
      </c>
      <c r="B200" s="214" t="s">
        <v>192</v>
      </c>
      <c r="C200" s="215" t="s">
        <v>846</v>
      </c>
      <c r="D200" s="216" t="s">
        <v>848</v>
      </c>
      <c r="E200" s="53">
        <v>200</v>
      </c>
      <c r="F200" s="369">
        <f>SUM(прил3!H384)</f>
        <v>0</v>
      </c>
      <c r="G200" s="369">
        <f>SUM(прил3!I384)</f>
        <v>68927296</v>
      </c>
      <c r="H200" s="369">
        <f>SUM(прил3!J384)</f>
        <v>0</v>
      </c>
    </row>
    <row r="201" spans="1:8" s="43" customFormat="1" ht="18" customHeight="1" x14ac:dyDescent="0.25">
      <c r="A201" s="437" t="s">
        <v>851</v>
      </c>
      <c r="B201" s="438" t="s">
        <v>192</v>
      </c>
      <c r="C201" s="439" t="s">
        <v>850</v>
      </c>
      <c r="D201" s="440" t="s">
        <v>333</v>
      </c>
      <c r="E201" s="305"/>
      <c r="F201" s="367">
        <f>SUM(F202+F204+F206)</f>
        <v>22766591</v>
      </c>
      <c r="G201" s="367">
        <f t="shared" ref="G201:H201" si="5">SUM(G202+G204+G206)</f>
        <v>22809533</v>
      </c>
      <c r="H201" s="367">
        <f t="shared" si="5"/>
        <v>22840580</v>
      </c>
    </row>
    <row r="202" spans="1:8" s="43" customFormat="1" ht="81.75" customHeight="1" x14ac:dyDescent="0.25">
      <c r="A202" s="436" t="s">
        <v>854</v>
      </c>
      <c r="B202" s="211" t="s">
        <v>192</v>
      </c>
      <c r="C202" s="212" t="s">
        <v>850</v>
      </c>
      <c r="D202" s="213" t="s">
        <v>852</v>
      </c>
      <c r="E202" s="30"/>
      <c r="F202" s="366">
        <f>SUM(F203)</f>
        <v>781200</v>
      </c>
      <c r="G202" s="366">
        <f t="shared" ref="G202:H202" si="6">SUM(G203)</f>
        <v>781200</v>
      </c>
      <c r="H202" s="366">
        <f t="shared" si="6"/>
        <v>781200</v>
      </c>
    </row>
    <row r="203" spans="1:8" s="43" customFormat="1" ht="50.25" customHeight="1" x14ac:dyDescent="0.25">
      <c r="A203" s="644" t="s">
        <v>67</v>
      </c>
      <c r="B203" s="250" t="s">
        <v>192</v>
      </c>
      <c r="C203" s="251" t="s">
        <v>850</v>
      </c>
      <c r="D203" s="252" t="s">
        <v>852</v>
      </c>
      <c r="E203" s="53">
        <v>100</v>
      </c>
      <c r="F203" s="369">
        <f>SUM(прил3!H387)</f>
        <v>781200</v>
      </c>
      <c r="G203" s="369">
        <f>SUM(прил3!I387)</f>
        <v>781200</v>
      </c>
      <c r="H203" s="369">
        <f>SUM(прил3!J387)</f>
        <v>781200</v>
      </c>
    </row>
    <row r="204" spans="1:8" s="43" customFormat="1" ht="48" customHeight="1" x14ac:dyDescent="0.25">
      <c r="A204" s="436" t="s">
        <v>754</v>
      </c>
      <c r="B204" s="211" t="s">
        <v>192</v>
      </c>
      <c r="C204" s="212" t="s">
        <v>850</v>
      </c>
      <c r="D204" s="213" t="s">
        <v>755</v>
      </c>
      <c r="E204" s="30"/>
      <c r="F204" s="366">
        <f>SUM(F205)</f>
        <v>1674191</v>
      </c>
      <c r="G204" s="366">
        <f t="shared" si="4"/>
        <v>1717133</v>
      </c>
      <c r="H204" s="366">
        <f t="shared" si="4"/>
        <v>1748180</v>
      </c>
    </row>
    <row r="205" spans="1:8" s="43" customFormat="1" ht="48" customHeight="1" x14ac:dyDescent="0.25">
      <c r="A205" s="76" t="s">
        <v>67</v>
      </c>
      <c r="B205" s="214" t="s">
        <v>192</v>
      </c>
      <c r="C205" s="215" t="s">
        <v>850</v>
      </c>
      <c r="D205" s="216" t="s">
        <v>755</v>
      </c>
      <c r="E205" s="53">
        <v>100</v>
      </c>
      <c r="F205" s="369">
        <f>SUM(прил3!H389)</f>
        <v>1674191</v>
      </c>
      <c r="G205" s="369">
        <f>SUM(прил3!I389)</f>
        <v>1717133</v>
      </c>
      <c r="H205" s="369">
        <f>SUM(прил3!J389)</f>
        <v>1748180</v>
      </c>
    </row>
    <row r="206" spans="1:8" s="43" customFormat="1" ht="80.25" customHeight="1" x14ac:dyDescent="0.25">
      <c r="A206" s="75" t="s">
        <v>753</v>
      </c>
      <c r="B206" s="211" t="s">
        <v>192</v>
      </c>
      <c r="C206" s="212" t="s">
        <v>850</v>
      </c>
      <c r="D206" s="213" t="s">
        <v>853</v>
      </c>
      <c r="E206" s="30"/>
      <c r="F206" s="366">
        <f>SUM(F207)</f>
        <v>20311200</v>
      </c>
      <c r="G206" s="366">
        <f t="shared" ref="G206:H206" si="7">SUM(G207)</f>
        <v>20311200</v>
      </c>
      <c r="H206" s="366">
        <f t="shared" si="7"/>
        <v>20311200</v>
      </c>
    </row>
    <row r="207" spans="1:8" s="43" customFormat="1" ht="48" customHeight="1" x14ac:dyDescent="0.25">
      <c r="A207" s="76" t="s">
        <v>67</v>
      </c>
      <c r="B207" s="214" t="s">
        <v>192</v>
      </c>
      <c r="C207" s="215" t="s">
        <v>850</v>
      </c>
      <c r="D207" s="216" t="s">
        <v>853</v>
      </c>
      <c r="E207" s="53">
        <v>100</v>
      </c>
      <c r="F207" s="369">
        <f>SUM(прил3!H391)</f>
        <v>20311200</v>
      </c>
      <c r="G207" s="369">
        <f>SUM(прил3!I391)</f>
        <v>20311200</v>
      </c>
      <c r="H207" s="369">
        <f>SUM(прил3!J391)</f>
        <v>20311200</v>
      </c>
    </row>
    <row r="208" spans="1:8" s="43" customFormat="1" ht="47.25" x14ac:dyDescent="0.25">
      <c r="A208" s="145" t="s">
        <v>214</v>
      </c>
      <c r="B208" s="152" t="s">
        <v>193</v>
      </c>
      <c r="C208" s="160" t="s">
        <v>332</v>
      </c>
      <c r="D208" s="148" t="s">
        <v>333</v>
      </c>
      <c r="E208" s="146"/>
      <c r="F208" s="416">
        <f>SUM(F209)</f>
        <v>13977559</v>
      </c>
      <c r="G208" s="416">
        <f>SUM(G209)</f>
        <v>12732556</v>
      </c>
      <c r="H208" s="416">
        <f>SUM(H209)</f>
        <v>12732556</v>
      </c>
    </row>
    <row r="209" spans="1:8" s="43" customFormat="1" ht="31.5" x14ac:dyDescent="0.25">
      <c r="A209" s="304" t="s">
        <v>400</v>
      </c>
      <c r="B209" s="312" t="s">
        <v>193</v>
      </c>
      <c r="C209" s="313" t="s">
        <v>9</v>
      </c>
      <c r="D209" s="314" t="s">
        <v>333</v>
      </c>
      <c r="E209" s="305"/>
      <c r="F209" s="367">
        <f>SUM(F214+F219+F216+F224+F226+F210+F212)</f>
        <v>13977559</v>
      </c>
      <c r="G209" s="367">
        <f>SUM(G214+G219+G216+G224+G226+G210+G212)</f>
        <v>12732556</v>
      </c>
      <c r="H209" s="367">
        <f>SUM(H214+H219+H216+H224+H226+H210+H212)</f>
        <v>12732556</v>
      </c>
    </row>
    <row r="210" spans="1:8" s="43" customFormat="1" ht="47.25" x14ac:dyDescent="0.25">
      <c r="A210" s="149" t="s">
        <v>678</v>
      </c>
      <c r="B210" s="122" t="s">
        <v>193</v>
      </c>
      <c r="C210" s="158" t="s">
        <v>9</v>
      </c>
      <c r="D210" s="150" t="s">
        <v>673</v>
      </c>
      <c r="E210" s="30"/>
      <c r="F210" s="366">
        <f>SUM(F211)</f>
        <v>382972</v>
      </c>
      <c r="G210" s="366">
        <f>SUM(G211)</f>
        <v>216555</v>
      </c>
      <c r="H210" s="366">
        <f>SUM(H211)</f>
        <v>216555</v>
      </c>
    </row>
    <row r="211" spans="1:8" s="43" customFormat="1" ht="31.5" x14ac:dyDescent="0.25">
      <c r="A211" s="76" t="s">
        <v>655</v>
      </c>
      <c r="B211" s="123" t="s">
        <v>193</v>
      </c>
      <c r="C211" s="155" t="s">
        <v>9</v>
      </c>
      <c r="D211" s="147" t="s">
        <v>673</v>
      </c>
      <c r="E211" s="53">
        <v>600</v>
      </c>
      <c r="F211" s="369">
        <f>SUM(прил3!H420)</f>
        <v>382972</v>
      </c>
      <c r="G211" s="369">
        <f>SUM(прил3!I420)</f>
        <v>216555</v>
      </c>
      <c r="H211" s="369">
        <f>SUM(прил3!J420)</f>
        <v>216555</v>
      </c>
    </row>
    <row r="212" spans="1:8" s="43" customFormat="1" ht="78.75" hidden="1" x14ac:dyDescent="0.25">
      <c r="A212" s="75" t="s">
        <v>679</v>
      </c>
      <c r="B212" s="122" t="s">
        <v>193</v>
      </c>
      <c r="C212" s="158" t="s">
        <v>9</v>
      </c>
      <c r="D212" s="150" t="s">
        <v>674</v>
      </c>
      <c r="E212" s="30"/>
      <c r="F212" s="366">
        <f>SUM(F213)</f>
        <v>0</v>
      </c>
      <c r="G212" s="366">
        <f>SUM(G213)</f>
        <v>0</v>
      </c>
      <c r="H212" s="366">
        <f>SUM(H213)</f>
        <v>0</v>
      </c>
    </row>
    <row r="213" spans="1:8" s="43" customFormat="1" ht="31.5" hidden="1" x14ac:dyDescent="0.25">
      <c r="A213" s="76" t="s">
        <v>655</v>
      </c>
      <c r="B213" s="123" t="s">
        <v>193</v>
      </c>
      <c r="C213" s="155" t="s">
        <v>9</v>
      </c>
      <c r="D213" s="147" t="s">
        <v>674</v>
      </c>
      <c r="E213" s="53">
        <v>600</v>
      </c>
      <c r="F213" s="369">
        <f>SUM(прил3!H422)</f>
        <v>0</v>
      </c>
      <c r="G213" s="369">
        <f>SUM(прил3!I422)</f>
        <v>0</v>
      </c>
      <c r="H213" s="369">
        <f>SUM(прил3!J422)</f>
        <v>0</v>
      </c>
    </row>
    <row r="214" spans="1:8" s="43" customFormat="1" ht="31.5" x14ac:dyDescent="0.25">
      <c r="A214" s="149" t="s">
        <v>470</v>
      </c>
      <c r="B214" s="122" t="s">
        <v>193</v>
      </c>
      <c r="C214" s="158" t="s">
        <v>9</v>
      </c>
      <c r="D214" s="150" t="s">
        <v>469</v>
      </c>
      <c r="E214" s="30"/>
      <c r="F214" s="366">
        <f>SUM(F215)</f>
        <v>1003</v>
      </c>
      <c r="G214" s="366">
        <f>SUM(G215)</f>
        <v>1003</v>
      </c>
      <c r="H214" s="366">
        <f>SUM(H215)</f>
        <v>1003</v>
      </c>
    </row>
    <row r="215" spans="1:8" s="43" customFormat="1" ht="32.25" customHeight="1" x14ac:dyDescent="0.25">
      <c r="A215" s="76" t="s">
        <v>655</v>
      </c>
      <c r="B215" s="123" t="s">
        <v>193</v>
      </c>
      <c r="C215" s="155" t="s">
        <v>9</v>
      </c>
      <c r="D215" s="147" t="s">
        <v>469</v>
      </c>
      <c r="E215" s="53">
        <v>600</v>
      </c>
      <c r="F215" s="369">
        <f>SUM(прил3!H604)</f>
        <v>1003</v>
      </c>
      <c r="G215" s="369">
        <f>SUM(прил3!I604)</f>
        <v>1003</v>
      </c>
      <c r="H215" s="369">
        <f>SUM(прил3!J604)</f>
        <v>1003</v>
      </c>
    </row>
    <row r="216" spans="1:8" s="43" customFormat="1" ht="33" customHeight="1" x14ac:dyDescent="0.25">
      <c r="A216" s="75" t="s">
        <v>391</v>
      </c>
      <c r="B216" s="122" t="s">
        <v>193</v>
      </c>
      <c r="C216" s="158" t="s">
        <v>9</v>
      </c>
      <c r="D216" s="150" t="s">
        <v>392</v>
      </c>
      <c r="E216" s="30"/>
      <c r="F216" s="366">
        <f>SUM(F217:F218)</f>
        <v>9687</v>
      </c>
      <c r="G216" s="366">
        <f>SUM(G217:G218)</f>
        <v>10000</v>
      </c>
      <c r="H216" s="366">
        <f>SUM(H217:H218)</f>
        <v>10000</v>
      </c>
    </row>
    <row r="217" spans="1:8" s="43" customFormat="1" ht="20.25" hidden="1" customHeight="1" x14ac:dyDescent="0.25">
      <c r="A217" s="76" t="s">
        <v>38</v>
      </c>
      <c r="B217" s="123" t="s">
        <v>193</v>
      </c>
      <c r="C217" s="155" t="s">
        <v>9</v>
      </c>
      <c r="D217" s="147" t="s">
        <v>392</v>
      </c>
      <c r="E217" s="53">
        <v>300</v>
      </c>
      <c r="F217" s="369">
        <f>SUM(прил3!H606)</f>
        <v>0</v>
      </c>
      <c r="G217" s="369">
        <f>SUM(прил3!I606)</f>
        <v>0</v>
      </c>
      <c r="H217" s="369">
        <f>SUM(прил3!J606)</f>
        <v>0</v>
      </c>
    </row>
    <row r="218" spans="1:8" s="43" customFormat="1" ht="31.5" x14ac:dyDescent="0.25">
      <c r="A218" s="101" t="s">
        <v>655</v>
      </c>
      <c r="B218" s="123" t="s">
        <v>193</v>
      </c>
      <c r="C218" s="155" t="s">
        <v>9</v>
      </c>
      <c r="D218" s="147" t="s">
        <v>392</v>
      </c>
      <c r="E218" s="53">
        <v>600</v>
      </c>
      <c r="F218" s="369">
        <f>SUM(прил3!H607)</f>
        <v>9687</v>
      </c>
      <c r="G218" s="369">
        <f>SUM(прил3!I607)</f>
        <v>10000</v>
      </c>
      <c r="H218" s="369">
        <f>SUM(прил3!J607)</f>
        <v>10000</v>
      </c>
    </row>
    <row r="219" spans="1:8" s="43" customFormat="1" ht="31.5" x14ac:dyDescent="0.25">
      <c r="A219" s="75" t="s">
        <v>75</v>
      </c>
      <c r="B219" s="122" t="s">
        <v>193</v>
      </c>
      <c r="C219" s="158" t="s">
        <v>9</v>
      </c>
      <c r="D219" s="150" t="s">
        <v>364</v>
      </c>
      <c r="E219" s="30"/>
      <c r="F219" s="366">
        <f>SUM(F220:F223)</f>
        <v>9160177</v>
      </c>
      <c r="G219" s="366">
        <f>SUM(G220:G223)</f>
        <v>9101918</v>
      </c>
      <c r="H219" s="366">
        <f>SUM(H220:H223)</f>
        <v>9101918</v>
      </c>
    </row>
    <row r="220" spans="1:8" s="43" customFormat="1" ht="47.25" hidden="1" x14ac:dyDescent="0.25">
      <c r="A220" s="76" t="s">
        <v>67</v>
      </c>
      <c r="B220" s="123" t="s">
        <v>193</v>
      </c>
      <c r="C220" s="155" t="s">
        <v>9</v>
      </c>
      <c r="D220" s="147" t="s">
        <v>364</v>
      </c>
      <c r="E220" s="53">
        <v>100</v>
      </c>
      <c r="F220" s="369">
        <f>SUM(прил3!H424)</f>
        <v>0</v>
      </c>
      <c r="G220" s="369">
        <f>SUM(прил3!I424)</f>
        <v>0</v>
      </c>
      <c r="H220" s="369">
        <f>SUM(прил3!J424)</f>
        <v>0</v>
      </c>
    </row>
    <row r="221" spans="1:8" s="43" customFormat="1" ht="31.5" hidden="1" x14ac:dyDescent="0.25">
      <c r="A221" s="76" t="s">
        <v>463</v>
      </c>
      <c r="B221" s="123" t="s">
        <v>193</v>
      </c>
      <c r="C221" s="155" t="s">
        <v>9</v>
      </c>
      <c r="D221" s="147" t="s">
        <v>364</v>
      </c>
      <c r="E221" s="53">
        <v>200</v>
      </c>
      <c r="F221" s="369">
        <f>SUM(прил3!H425)</f>
        <v>0</v>
      </c>
      <c r="G221" s="369">
        <f>SUM(прил3!I425)</f>
        <v>0</v>
      </c>
      <c r="H221" s="369">
        <f>SUM(прил3!J425)</f>
        <v>0</v>
      </c>
    </row>
    <row r="222" spans="1:8" s="43" customFormat="1" ht="31.5" x14ac:dyDescent="0.25">
      <c r="A222" s="76" t="s">
        <v>655</v>
      </c>
      <c r="B222" s="123" t="s">
        <v>193</v>
      </c>
      <c r="C222" s="155" t="s">
        <v>9</v>
      </c>
      <c r="D222" s="147" t="s">
        <v>364</v>
      </c>
      <c r="E222" s="53">
        <v>600</v>
      </c>
      <c r="F222" s="369">
        <f>SUM(прил3!H426)</f>
        <v>9160177</v>
      </c>
      <c r="G222" s="369">
        <f>SUM(прил3!I426)</f>
        <v>9101918</v>
      </c>
      <c r="H222" s="369">
        <f>SUM(прил3!J426)</f>
        <v>9101918</v>
      </c>
    </row>
    <row r="223" spans="1:8" s="43" customFormat="1" ht="18" hidden="1" customHeight="1" x14ac:dyDescent="0.25">
      <c r="A223" s="76" t="s">
        <v>17</v>
      </c>
      <c r="B223" s="123" t="s">
        <v>193</v>
      </c>
      <c r="C223" s="155" t="s">
        <v>9</v>
      </c>
      <c r="D223" s="147" t="s">
        <v>364</v>
      </c>
      <c r="E223" s="53">
        <v>800</v>
      </c>
      <c r="F223" s="369">
        <f>SUM(прил3!H427)</f>
        <v>0</v>
      </c>
      <c r="G223" s="369">
        <f>SUM(прил3!I427)</f>
        <v>0</v>
      </c>
      <c r="H223" s="369">
        <f>SUM(прил3!J427)</f>
        <v>0</v>
      </c>
    </row>
    <row r="224" spans="1:8" s="43" customFormat="1" ht="31.5" hidden="1" customHeight="1" x14ac:dyDescent="0.25">
      <c r="A224" s="102" t="s">
        <v>508</v>
      </c>
      <c r="B224" s="122" t="s">
        <v>193</v>
      </c>
      <c r="C224" s="158" t="s">
        <v>9</v>
      </c>
      <c r="D224" s="150" t="s">
        <v>581</v>
      </c>
      <c r="E224" s="30"/>
      <c r="F224" s="366">
        <f>SUM(F225)</f>
        <v>0</v>
      </c>
      <c r="G224" s="366">
        <f>SUM(G225)</f>
        <v>0</v>
      </c>
      <c r="H224" s="366">
        <f>SUM(H225)</f>
        <v>0</v>
      </c>
    </row>
    <row r="225" spans="1:8" s="43" customFormat="1" ht="31.5" hidden="1" customHeight="1" x14ac:dyDescent="0.25">
      <c r="A225" s="76" t="s">
        <v>655</v>
      </c>
      <c r="B225" s="123" t="s">
        <v>193</v>
      </c>
      <c r="C225" s="155" t="s">
        <v>9</v>
      </c>
      <c r="D225" s="147" t="s">
        <v>581</v>
      </c>
      <c r="E225" s="53">
        <v>600</v>
      </c>
      <c r="F225" s="369">
        <f>SUM(прил3!H609)</f>
        <v>0</v>
      </c>
      <c r="G225" s="369">
        <f>SUM(прил3!I609)</f>
        <v>0</v>
      </c>
      <c r="H225" s="369">
        <f>SUM(прил3!J609)</f>
        <v>0</v>
      </c>
    </row>
    <row r="226" spans="1:8" s="43" customFormat="1" ht="31.5" customHeight="1" x14ac:dyDescent="0.25">
      <c r="A226" s="99" t="s">
        <v>658</v>
      </c>
      <c r="B226" s="211" t="s">
        <v>193</v>
      </c>
      <c r="C226" s="212" t="s">
        <v>9</v>
      </c>
      <c r="D226" s="213" t="s">
        <v>657</v>
      </c>
      <c r="E226" s="30"/>
      <c r="F226" s="366">
        <f>SUM(F227:F228)</f>
        <v>4423720</v>
      </c>
      <c r="G226" s="366">
        <f>SUM(G227)</f>
        <v>3403080</v>
      </c>
      <c r="H226" s="366">
        <f>SUM(H227)</f>
        <v>3403080</v>
      </c>
    </row>
    <row r="227" spans="1:8" s="43" customFormat="1" ht="32.25" customHeight="1" x14ac:dyDescent="0.25">
      <c r="A227" s="76" t="s">
        <v>655</v>
      </c>
      <c r="B227" s="250" t="s">
        <v>193</v>
      </c>
      <c r="C227" s="251" t="s">
        <v>9</v>
      </c>
      <c r="D227" s="252" t="s">
        <v>657</v>
      </c>
      <c r="E227" s="53">
        <v>600</v>
      </c>
      <c r="F227" s="369">
        <f>SUM(прил3!H429)</f>
        <v>4423720</v>
      </c>
      <c r="G227" s="369">
        <f>SUM(прил3!I429)</f>
        <v>3403080</v>
      </c>
      <c r="H227" s="369">
        <f>SUM(прил3!J429)</f>
        <v>3403080</v>
      </c>
    </row>
    <row r="228" spans="1:8" s="43" customFormat="1" ht="15.75" hidden="1" customHeight="1" x14ac:dyDescent="0.25">
      <c r="A228" s="101" t="s">
        <v>17</v>
      </c>
      <c r="B228" s="250" t="s">
        <v>193</v>
      </c>
      <c r="C228" s="251" t="s">
        <v>9</v>
      </c>
      <c r="D228" s="252" t="s">
        <v>657</v>
      </c>
      <c r="E228" s="53">
        <v>800</v>
      </c>
      <c r="F228" s="369">
        <f>SUM(прил3!H430)</f>
        <v>0</v>
      </c>
      <c r="G228" s="369"/>
      <c r="H228" s="369"/>
    </row>
    <row r="229" spans="1:8" s="43" customFormat="1" ht="63" x14ac:dyDescent="0.25">
      <c r="A229" s="145" t="s">
        <v>215</v>
      </c>
      <c r="B229" s="152" t="s">
        <v>194</v>
      </c>
      <c r="C229" s="160" t="s">
        <v>332</v>
      </c>
      <c r="D229" s="148" t="s">
        <v>333</v>
      </c>
      <c r="E229" s="146"/>
      <c r="F229" s="416">
        <f>SUM(F230)</f>
        <v>43303</v>
      </c>
      <c r="G229" s="416">
        <f t="shared" ref="G229:H231" si="8">SUM(G230)</f>
        <v>90937</v>
      </c>
      <c r="H229" s="416">
        <f t="shared" si="8"/>
        <v>90937</v>
      </c>
    </row>
    <row r="230" spans="1:8" s="43" customFormat="1" ht="31.5" x14ac:dyDescent="0.25">
      <c r="A230" s="304" t="s">
        <v>394</v>
      </c>
      <c r="B230" s="312" t="s">
        <v>194</v>
      </c>
      <c r="C230" s="313" t="s">
        <v>9</v>
      </c>
      <c r="D230" s="314" t="s">
        <v>333</v>
      </c>
      <c r="E230" s="305"/>
      <c r="F230" s="367">
        <f>SUM(F231)</f>
        <v>43303</v>
      </c>
      <c r="G230" s="367">
        <f t="shared" si="8"/>
        <v>90937</v>
      </c>
      <c r="H230" s="367">
        <f t="shared" si="8"/>
        <v>90937</v>
      </c>
    </row>
    <row r="231" spans="1:8" s="43" customFormat="1" ht="17.25" customHeight="1" x14ac:dyDescent="0.25">
      <c r="A231" s="75" t="s">
        <v>395</v>
      </c>
      <c r="B231" s="122" t="s">
        <v>194</v>
      </c>
      <c r="C231" s="158" t="s">
        <v>9</v>
      </c>
      <c r="D231" s="150" t="s">
        <v>396</v>
      </c>
      <c r="E231" s="30"/>
      <c r="F231" s="366">
        <f>SUM(F232)</f>
        <v>43303</v>
      </c>
      <c r="G231" s="366">
        <f t="shared" si="8"/>
        <v>90937</v>
      </c>
      <c r="H231" s="366">
        <f t="shared" si="8"/>
        <v>90937</v>
      </c>
    </row>
    <row r="232" spans="1:8" s="43" customFormat="1" ht="31.5" customHeight="1" x14ac:dyDescent="0.25">
      <c r="A232" s="76" t="s">
        <v>463</v>
      </c>
      <c r="B232" s="123" t="s">
        <v>194</v>
      </c>
      <c r="C232" s="155" t="s">
        <v>9</v>
      </c>
      <c r="D232" s="147" t="s">
        <v>396</v>
      </c>
      <c r="E232" s="53">
        <v>200</v>
      </c>
      <c r="F232" s="369">
        <f>SUM(прил3!H395+прил3!H464+прил3!H434)</f>
        <v>43303</v>
      </c>
      <c r="G232" s="369">
        <f>SUM(прил3!I395+прил3!I464+прил3!I434)</f>
        <v>90937</v>
      </c>
      <c r="H232" s="369">
        <f>SUM(прил3!J395+прил3!J464+прил3!J434)</f>
        <v>90937</v>
      </c>
    </row>
    <row r="233" spans="1:8" s="43" customFormat="1" ht="48" customHeight="1" x14ac:dyDescent="0.25">
      <c r="A233" s="151" t="s">
        <v>133</v>
      </c>
      <c r="B233" s="152" t="s">
        <v>197</v>
      </c>
      <c r="C233" s="160" t="s">
        <v>332</v>
      </c>
      <c r="D233" s="148" t="s">
        <v>333</v>
      </c>
      <c r="E233" s="146"/>
      <c r="F233" s="416">
        <f>SUM(F234+F239)</f>
        <v>5039024</v>
      </c>
      <c r="G233" s="416">
        <f>SUM(G234+G239)</f>
        <v>4566973</v>
      </c>
      <c r="H233" s="416">
        <f>SUM(H234+H239)</f>
        <v>4566973</v>
      </c>
    </row>
    <row r="234" spans="1:8" s="43" customFormat="1" ht="33" customHeight="1" x14ac:dyDescent="0.25">
      <c r="A234" s="311" t="s">
        <v>407</v>
      </c>
      <c r="B234" s="312" t="s">
        <v>197</v>
      </c>
      <c r="C234" s="313" t="s">
        <v>9</v>
      </c>
      <c r="D234" s="314" t="s">
        <v>333</v>
      </c>
      <c r="E234" s="305"/>
      <c r="F234" s="367">
        <f>SUM(F235)</f>
        <v>2733196</v>
      </c>
      <c r="G234" s="367">
        <f>SUM(G235)</f>
        <v>2490176</v>
      </c>
      <c r="H234" s="367">
        <f>SUM(H235)</f>
        <v>2490176</v>
      </c>
    </row>
    <row r="235" spans="1:8" s="43" customFormat="1" ht="31.5" x14ac:dyDescent="0.25">
      <c r="A235" s="73" t="s">
        <v>75</v>
      </c>
      <c r="B235" s="122" t="s">
        <v>197</v>
      </c>
      <c r="C235" s="158" t="s">
        <v>9</v>
      </c>
      <c r="D235" s="150" t="s">
        <v>364</v>
      </c>
      <c r="E235" s="30"/>
      <c r="F235" s="366">
        <f>SUM(F236:F238)</f>
        <v>2733196</v>
      </c>
      <c r="G235" s="366">
        <f>SUM(G236:G238)</f>
        <v>2490176</v>
      </c>
      <c r="H235" s="366">
        <f>SUM(H236:H238)</f>
        <v>2490176</v>
      </c>
    </row>
    <row r="236" spans="1:8" s="43" customFormat="1" ht="47.25" x14ac:dyDescent="0.25">
      <c r="A236" s="156" t="s">
        <v>67</v>
      </c>
      <c r="B236" s="123" t="s">
        <v>197</v>
      </c>
      <c r="C236" s="155" t="s">
        <v>9</v>
      </c>
      <c r="D236" s="147" t="s">
        <v>364</v>
      </c>
      <c r="E236" s="53">
        <v>100</v>
      </c>
      <c r="F236" s="369">
        <f>SUM(прил3!H468)</f>
        <v>2540893</v>
      </c>
      <c r="G236" s="369">
        <f>SUM(прил3!I468)</f>
        <v>2288515</v>
      </c>
      <c r="H236" s="369">
        <f>SUM(прил3!J468)</f>
        <v>2288515</v>
      </c>
    </row>
    <row r="237" spans="1:8" s="43" customFormat="1" ht="30" customHeight="1" x14ac:dyDescent="0.25">
      <c r="A237" s="76" t="s">
        <v>463</v>
      </c>
      <c r="B237" s="123" t="s">
        <v>197</v>
      </c>
      <c r="C237" s="155" t="s">
        <v>9</v>
      </c>
      <c r="D237" s="147" t="s">
        <v>364</v>
      </c>
      <c r="E237" s="53">
        <v>200</v>
      </c>
      <c r="F237" s="369">
        <f>SUM(прил3!H469)</f>
        <v>187392</v>
      </c>
      <c r="G237" s="369">
        <f>SUM(прил3!I469)</f>
        <v>196750</v>
      </c>
      <c r="H237" s="369">
        <f>SUM(прил3!J469)</f>
        <v>196750</v>
      </c>
    </row>
    <row r="238" spans="1:8" s="43" customFormat="1" ht="15.75" customHeight="1" x14ac:dyDescent="0.25">
      <c r="A238" s="76" t="s">
        <v>17</v>
      </c>
      <c r="B238" s="123" t="s">
        <v>197</v>
      </c>
      <c r="C238" s="155" t="s">
        <v>9</v>
      </c>
      <c r="D238" s="147" t="s">
        <v>364</v>
      </c>
      <c r="E238" s="53">
        <v>800</v>
      </c>
      <c r="F238" s="369">
        <f>SUM(прил3!H470)</f>
        <v>4911</v>
      </c>
      <c r="G238" s="369">
        <f>SUM(прил3!I470)</f>
        <v>4911</v>
      </c>
      <c r="H238" s="369">
        <f>SUM(прил3!J470)</f>
        <v>4911</v>
      </c>
    </row>
    <row r="239" spans="1:8" s="43" customFormat="1" ht="62.25" customHeight="1" x14ac:dyDescent="0.25">
      <c r="A239" s="311" t="s">
        <v>537</v>
      </c>
      <c r="B239" s="312" t="s">
        <v>197</v>
      </c>
      <c r="C239" s="313" t="s">
        <v>11</v>
      </c>
      <c r="D239" s="314" t="s">
        <v>333</v>
      </c>
      <c r="E239" s="305"/>
      <c r="F239" s="367">
        <f>SUM(F240)</f>
        <v>2305828</v>
      </c>
      <c r="G239" s="367">
        <f>SUM(G240)</f>
        <v>2076797</v>
      </c>
      <c r="H239" s="367">
        <f>SUM(H240)</f>
        <v>2076797</v>
      </c>
    </row>
    <row r="240" spans="1:8" s="43" customFormat="1" ht="31.5" x14ac:dyDescent="0.25">
      <c r="A240" s="73" t="s">
        <v>66</v>
      </c>
      <c r="B240" s="122" t="s">
        <v>197</v>
      </c>
      <c r="C240" s="158" t="s">
        <v>11</v>
      </c>
      <c r="D240" s="150" t="s">
        <v>337</v>
      </c>
      <c r="E240" s="30"/>
      <c r="F240" s="366">
        <f>SUM(F241:F242)</f>
        <v>2305828</v>
      </c>
      <c r="G240" s="366">
        <f>SUM(G241:G242)</f>
        <v>2076797</v>
      </c>
      <c r="H240" s="366">
        <f>SUM(H241:H242)</f>
        <v>2076797</v>
      </c>
    </row>
    <row r="241" spans="1:11" s="43" customFormat="1" ht="47.25" x14ac:dyDescent="0.25">
      <c r="A241" s="156" t="s">
        <v>67</v>
      </c>
      <c r="B241" s="123" t="s">
        <v>197</v>
      </c>
      <c r="C241" s="155" t="s">
        <v>11</v>
      </c>
      <c r="D241" s="147" t="s">
        <v>337</v>
      </c>
      <c r="E241" s="53">
        <v>100</v>
      </c>
      <c r="F241" s="369">
        <f>SUM(прил3!H473)</f>
        <v>2305828</v>
      </c>
      <c r="G241" s="369">
        <f>SUM(прил3!I473)</f>
        <v>2076797</v>
      </c>
      <c r="H241" s="369">
        <f>SUM(прил3!J473)</f>
        <v>2076797</v>
      </c>
    </row>
    <row r="242" spans="1:11" s="43" customFormat="1" ht="31.5" hidden="1" x14ac:dyDescent="0.25">
      <c r="A242" s="76" t="s">
        <v>463</v>
      </c>
      <c r="B242" s="123" t="s">
        <v>197</v>
      </c>
      <c r="C242" s="155" t="s">
        <v>11</v>
      </c>
      <c r="D242" s="147" t="s">
        <v>337</v>
      </c>
      <c r="E242" s="53">
        <v>200</v>
      </c>
      <c r="F242" s="369">
        <f>SUM(прил3!H474)</f>
        <v>0</v>
      </c>
      <c r="G242" s="369">
        <f>SUM(прил3!I474)</f>
        <v>0</v>
      </c>
      <c r="H242" s="369">
        <f>SUM(прил3!J474)</f>
        <v>0</v>
      </c>
    </row>
    <row r="243" spans="1:11" ht="51" customHeight="1" x14ac:dyDescent="0.25">
      <c r="A243" s="58" t="s">
        <v>108</v>
      </c>
      <c r="B243" s="153" t="s">
        <v>357</v>
      </c>
      <c r="C243" s="240" t="s">
        <v>332</v>
      </c>
      <c r="D243" s="154" t="s">
        <v>333</v>
      </c>
      <c r="E243" s="130"/>
      <c r="F243" s="410">
        <f t="shared" ref="F243:H244" si="9">SUM(F244)</f>
        <v>157020</v>
      </c>
      <c r="G243" s="410">
        <f t="shared" si="9"/>
        <v>147020</v>
      </c>
      <c r="H243" s="410">
        <f t="shared" si="9"/>
        <v>147020</v>
      </c>
      <c r="I243" s="409"/>
      <c r="J243" s="409"/>
      <c r="K243" s="409"/>
    </row>
    <row r="244" spans="1:11" s="43" customFormat="1" ht="66" customHeight="1" x14ac:dyDescent="0.25">
      <c r="A244" s="141" t="s">
        <v>109</v>
      </c>
      <c r="B244" s="152" t="s">
        <v>169</v>
      </c>
      <c r="C244" s="160" t="s">
        <v>332</v>
      </c>
      <c r="D244" s="148" t="s">
        <v>333</v>
      </c>
      <c r="E244" s="157"/>
      <c r="F244" s="416">
        <f t="shared" si="9"/>
        <v>157020</v>
      </c>
      <c r="G244" s="416">
        <f t="shared" si="9"/>
        <v>147020</v>
      </c>
      <c r="H244" s="416">
        <f t="shared" si="9"/>
        <v>147020</v>
      </c>
    </row>
    <row r="245" spans="1:11" s="43" customFormat="1" ht="45.75" customHeight="1" x14ac:dyDescent="0.25">
      <c r="A245" s="298" t="s">
        <v>358</v>
      </c>
      <c r="B245" s="312" t="s">
        <v>169</v>
      </c>
      <c r="C245" s="313" t="s">
        <v>9</v>
      </c>
      <c r="D245" s="314" t="s">
        <v>333</v>
      </c>
      <c r="E245" s="315"/>
      <c r="F245" s="367">
        <f>SUM(F246+F248)</f>
        <v>157020</v>
      </c>
      <c r="G245" s="367">
        <f>SUM(G246+G248)</f>
        <v>147020</v>
      </c>
      <c r="H245" s="367">
        <f>SUM(H246+H248)</f>
        <v>147020</v>
      </c>
    </row>
    <row r="246" spans="1:11" s="43" customFormat="1" ht="19.5" customHeight="1" x14ac:dyDescent="0.25">
      <c r="A246" s="27" t="s">
        <v>360</v>
      </c>
      <c r="B246" s="122" t="s">
        <v>169</v>
      </c>
      <c r="C246" s="158" t="s">
        <v>9</v>
      </c>
      <c r="D246" s="150" t="s">
        <v>359</v>
      </c>
      <c r="E246" s="42"/>
      <c r="F246" s="366">
        <f>SUM(F247)</f>
        <v>103000</v>
      </c>
      <c r="G246" s="366">
        <f>SUM(G247)</f>
        <v>93000</v>
      </c>
      <c r="H246" s="366">
        <f>SUM(H247)</f>
        <v>93000</v>
      </c>
    </row>
    <row r="247" spans="1:11" s="43" customFormat="1" ht="32.25" customHeight="1" x14ac:dyDescent="0.25">
      <c r="A247" s="54" t="s">
        <v>463</v>
      </c>
      <c r="B247" s="123" t="s">
        <v>169</v>
      </c>
      <c r="C247" s="155" t="s">
        <v>9</v>
      </c>
      <c r="D247" s="147" t="s">
        <v>359</v>
      </c>
      <c r="E247" s="60" t="s">
        <v>15</v>
      </c>
      <c r="F247" s="369">
        <f>SUM(прил3!H125+прил3!H238)</f>
        <v>103000</v>
      </c>
      <c r="G247" s="369">
        <f>SUM(прил3!I125+прил3!I238)</f>
        <v>93000</v>
      </c>
      <c r="H247" s="369">
        <f>SUM(прил3!J125+прил3!J238)</f>
        <v>93000</v>
      </c>
    </row>
    <row r="248" spans="1:11" s="43" customFormat="1" ht="17.25" customHeight="1" x14ac:dyDescent="0.25">
      <c r="A248" s="27" t="s">
        <v>436</v>
      </c>
      <c r="B248" s="122" t="s">
        <v>169</v>
      </c>
      <c r="C248" s="158" t="s">
        <v>9</v>
      </c>
      <c r="D248" s="150" t="s">
        <v>435</v>
      </c>
      <c r="E248" s="42"/>
      <c r="F248" s="366">
        <f>SUM(F249:F250)</f>
        <v>54020</v>
      </c>
      <c r="G248" s="366">
        <f>SUM(G249:G250)</f>
        <v>54020</v>
      </c>
      <c r="H248" s="366">
        <f>SUM(H249:H250)</f>
        <v>54020</v>
      </c>
    </row>
    <row r="249" spans="1:11" s="43" customFormat="1" ht="32.25" customHeight="1" x14ac:dyDescent="0.25">
      <c r="A249" s="54" t="s">
        <v>463</v>
      </c>
      <c r="B249" s="123" t="s">
        <v>169</v>
      </c>
      <c r="C249" s="155" t="s">
        <v>9</v>
      </c>
      <c r="D249" s="147" t="s">
        <v>435</v>
      </c>
      <c r="E249" s="60" t="s">
        <v>15</v>
      </c>
      <c r="F249" s="369">
        <f>SUM(прил3!H42)</f>
        <v>54020</v>
      </c>
      <c r="G249" s="369">
        <f>SUM(прил3!I42)</f>
        <v>54020</v>
      </c>
      <c r="H249" s="369">
        <f>SUM(прил3!J42)</f>
        <v>54020</v>
      </c>
    </row>
    <row r="250" spans="1:11" s="43" customFormat="1" ht="17.25" hidden="1" customHeight="1" x14ac:dyDescent="0.25">
      <c r="A250" s="76" t="s">
        <v>17</v>
      </c>
      <c r="B250" s="123" t="s">
        <v>169</v>
      </c>
      <c r="C250" s="155" t="s">
        <v>9</v>
      </c>
      <c r="D250" s="147" t="s">
        <v>435</v>
      </c>
      <c r="E250" s="60" t="s">
        <v>16</v>
      </c>
      <c r="F250" s="369">
        <f>SUM(прил3!H43)</f>
        <v>0</v>
      </c>
      <c r="G250" s="369">
        <f>SUM(прил3!I43)</f>
        <v>0</v>
      </c>
      <c r="H250" s="369">
        <f>SUM(прил3!J43)</f>
        <v>0</v>
      </c>
    </row>
    <row r="251" spans="1:11" ht="47.25" x14ac:dyDescent="0.25">
      <c r="A251" s="58" t="s">
        <v>117</v>
      </c>
      <c r="B251" s="153" t="s">
        <v>373</v>
      </c>
      <c r="C251" s="240" t="s">
        <v>332</v>
      </c>
      <c r="D251" s="154" t="s">
        <v>333</v>
      </c>
      <c r="E251" s="130"/>
      <c r="F251" s="410">
        <f>SUM(F252)</f>
        <v>24000</v>
      </c>
      <c r="G251" s="410">
        <f t="shared" ref="G251:H254" si="10">SUM(G252)</f>
        <v>50400</v>
      </c>
      <c r="H251" s="410">
        <f t="shared" si="10"/>
        <v>80000</v>
      </c>
    </row>
    <row r="252" spans="1:11" ht="63" x14ac:dyDescent="0.25">
      <c r="A252" s="159" t="s">
        <v>118</v>
      </c>
      <c r="B252" s="160" t="s">
        <v>180</v>
      </c>
      <c r="C252" s="160" t="s">
        <v>332</v>
      </c>
      <c r="D252" s="148" t="s">
        <v>333</v>
      </c>
      <c r="E252" s="157"/>
      <c r="F252" s="416">
        <f>SUM(F253)</f>
        <v>24000</v>
      </c>
      <c r="G252" s="416">
        <f t="shared" si="10"/>
        <v>50400</v>
      </c>
      <c r="H252" s="416">
        <f t="shared" si="10"/>
        <v>80000</v>
      </c>
    </row>
    <row r="253" spans="1:11" ht="31.5" x14ac:dyDescent="0.25">
      <c r="A253" s="316" t="s">
        <v>374</v>
      </c>
      <c r="B253" s="313" t="s">
        <v>180</v>
      </c>
      <c r="C253" s="313" t="s">
        <v>9</v>
      </c>
      <c r="D253" s="314" t="s">
        <v>333</v>
      </c>
      <c r="E253" s="315"/>
      <c r="F253" s="367">
        <f>SUM(F254)</f>
        <v>24000</v>
      </c>
      <c r="G253" s="367">
        <f t="shared" si="10"/>
        <v>50400</v>
      </c>
      <c r="H253" s="367">
        <f t="shared" si="10"/>
        <v>80000</v>
      </c>
    </row>
    <row r="254" spans="1:11" ht="17.25" customHeight="1" x14ac:dyDescent="0.25">
      <c r="A254" s="161" t="s">
        <v>81</v>
      </c>
      <c r="B254" s="158" t="s">
        <v>180</v>
      </c>
      <c r="C254" s="158" t="s">
        <v>9</v>
      </c>
      <c r="D254" s="150" t="s">
        <v>375</v>
      </c>
      <c r="E254" s="42"/>
      <c r="F254" s="366">
        <f>SUM(F255)</f>
        <v>24000</v>
      </c>
      <c r="G254" s="366">
        <f t="shared" si="10"/>
        <v>50400</v>
      </c>
      <c r="H254" s="366">
        <f t="shared" si="10"/>
        <v>80000</v>
      </c>
    </row>
    <row r="255" spans="1:11" ht="30.75" customHeight="1" x14ac:dyDescent="0.25">
      <c r="A255" s="162" t="s">
        <v>463</v>
      </c>
      <c r="B255" s="155" t="s">
        <v>180</v>
      </c>
      <c r="C255" s="155" t="s">
        <v>9</v>
      </c>
      <c r="D255" s="147" t="s">
        <v>375</v>
      </c>
      <c r="E255" s="60" t="s">
        <v>15</v>
      </c>
      <c r="F255" s="369">
        <f>SUM(прил3!H243)</f>
        <v>24000</v>
      </c>
      <c r="G255" s="369">
        <f>SUM(прил3!I243)</f>
        <v>50400</v>
      </c>
      <c r="H255" s="369">
        <f>SUM(прил3!J243)</f>
        <v>80000</v>
      </c>
    </row>
    <row r="256" spans="1:11" s="572" customFormat="1" ht="30.75" customHeight="1" x14ac:dyDescent="0.25">
      <c r="A256" s="58" t="s">
        <v>690</v>
      </c>
      <c r="B256" s="319" t="s">
        <v>693</v>
      </c>
      <c r="C256" s="238" t="s">
        <v>332</v>
      </c>
      <c r="D256" s="136" t="s">
        <v>333</v>
      </c>
      <c r="E256" s="16"/>
      <c r="F256" s="410">
        <f t="shared" ref="F256:H259" si="11">SUM(F257)</f>
        <v>125545</v>
      </c>
      <c r="G256" s="410">
        <f t="shared" si="11"/>
        <v>49008</v>
      </c>
      <c r="H256" s="410">
        <f t="shared" si="11"/>
        <v>49008</v>
      </c>
    </row>
    <row r="257" spans="1:8" s="572" customFormat="1" ht="47.25" customHeight="1" x14ac:dyDescent="0.25">
      <c r="A257" s="141" t="s">
        <v>691</v>
      </c>
      <c r="B257" s="152" t="s">
        <v>694</v>
      </c>
      <c r="C257" s="160" t="s">
        <v>332</v>
      </c>
      <c r="D257" s="148" t="s">
        <v>333</v>
      </c>
      <c r="E257" s="164"/>
      <c r="F257" s="416">
        <f t="shared" si="11"/>
        <v>125545</v>
      </c>
      <c r="G257" s="416">
        <f t="shared" si="11"/>
        <v>49008</v>
      </c>
      <c r="H257" s="416">
        <f t="shared" si="11"/>
        <v>49008</v>
      </c>
    </row>
    <row r="258" spans="1:8" s="572" customFormat="1" ht="30.75" customHeight="1" x14ac:dyDescent="0.25">
      <c r="A258" s="298" t="s">
        <v>692</v>
      </c>
      <c r="B258" s="312" t="s">
        <v>694</v>
      </c>
      <c r="C258" s="313" t="s">
        <v>9</v>
      </c>
      <c r="D258" s="314" t="s">
        <v>333</v>
      </c>
      <c r="E258" s="318"/>
      <c r="F258" s="367">
        <f t="shared" si="11"/>
        <v>125545</v>
      </c>
      <c r="G258" s="367">
        <f t="shared" si="11"/>
        <v>49008</v>
      </c>
      <c r="H258" s="367">
        <f t="shared" si="11"/>
        <v>49008</v>
      </c>
    </row>
    <row r="259" spans="1:8" s="572" customFormat="1" ht="20.25" customHeight="1" x14ac:dyDescent="0.25">
      <c r="A259" s="27" t="s">
        <v>696</v>
      </c>
      <c r="B259" s="122" t="s">
        <v>694</v>
      </c>
      <c r="C259" s="158" t="s">
        <v>9</v>
      </c>
      <c r="D259" s="150" t="s">
        <v>695</v>
      </c>
      <c r="E259" s="163"/>
      <c r="F259" s="366">
        <f t="shared" si="11"/>
        <v>125545</v>
      </c>
      <c r="G259" s="366">
        <f t="shared" si="11"/>
        <v>49008</v>
      </c>
      <c r="H259" s="366">
        <f t="shared" si="11"/>
        <v>49008</v>
      </c>
    </row>
    <row r="260" spans="1:8" s="572" customFormat="1" ht="30.75" customHeight="1" x14ac:dyDescent="0.25">
      <c r="A260" s="162" t="s">
        <v>463</v>
      </c>
      <c r="B260" s="155" t="s">
        <v>694</v>
      </c>
      <c r="C260" s="155" t="s">
        <v>9</v>
      </c>
      <c r="D260" s="147" t="s">
        <v>695</v>
      </c>
      <c r="E260" s="60" t="s">
        <v>15</v>
      </c>
      <c r="F260" s="369">
        <f>SUM(прил3!H286)</f>
        <v>125545</v>
      </c>
      <c r="G260" s="369">
        <f>SUM(прил3!I286)</f>
        <v>49008</v>
      </c>
      <c r="H260" s="369">
        <f>SUM(прил3!J286)</f>
        <v>49008</v>
      </c>
    </row>
    <row r="261" spans="1:8" ht="47.25" x14ac:dyDescent="0.25">
      <c r="A261" s="58" t="s">
        <v>155</v>
      </c>
      <c r="B261" s="319" t="s">
        <v>379</v>
      </c>
      <c r="C261" s="238" t="s">
        <v>332</v>
      </c>
      <c r="D261" s="136" t="s">
        <v>333</v>
      </c>
      <c r="E261" s="16"/>
      <c r="F261" s="410">
        <f>SUM(F262+F270)</f>
        <v>1774912</v>
      </c>
      <c r="G261" s="410">
        <f>SUM(G262+G270)</f>
        <v>593863</v>
      </c>
      <c r="H261" s="410">
        <f>SUM(H262+H270)</f>
        <v>652149</v>
      </c>
    </row>
    <row r="262" spans="1:8" ht="78.75" x14ac:dyDescent="0.25">
      <c r="A262" s="141" t="s">
        <v>207</v>
      </c>
      <c r="B262" s="152" t="s">
        <v>206</v>
      </c>
      <c r="C262" s="160" t="s">
        <v>332</v>
      </c>
      <c r="D262" s="148" t="s">
        <v>333</v>
      </c>
      <c r="E262" s="164"/>
      <c r="F262" s="416">
        <f>SUM(F263)</f>
        <v>1068576</v>
      </c>
      <c r="G262" s="416">
        <f>SUM(G263)</f>
        <v>0</v>
      </c>
      <c r="H262" s="416">
        <f>SUM(H263)</f>
        <v>0</v>
      </c>
    </row>
    <row r="263" spans="1:8" ht="47.25" x14ac:dyDescent="0.25">
      <c r="A263" s="298" t="s">
        <v>380</v>
      </c>
      <c r="B263" s="312" t="s">
        <v>206</v>
      </c>
      <c r="C263" s="313" t="s">
        <v>9</v>
      </c>
      <c r="D263" s="314" t="s">
        <v>333</v>
      </c>
      <c r="E263" s="318"/>
      <c r="F263" s="367">
        <f>SUM(F264+F266+F268)</f>
        <v>1068576</v>
      </c>
      <c r="G263" s="367">
        <f>SUM(G264+G266+G268)</f>
        <v>0</v>
      </c>
      <c r="H263" s="367">
        <f>SUM(H264+H266+H268)</f>
        <v>0</v>
      </c>
    </row>
    <row r="264" spans="1:8" ht="32.25" customHeight="1" x14ac:dyDescent="0.25">
      <c r="A264" s="27" t="s">
        <v>381</v>
      </c>
      <c r="B264" s="122" t="s">
        <v>206</v>
      </c>
      <c r="C264" s="158" t="s">
        <v>9</v>
      </c>
      <c r="D264" s="150" t="s">
        <v>382</v>
      </c>
      <c r="E264" s="163"/>
      <c r="F264" s="366">
        <f>SUM(F265)</f>
        <v>17440</v>
      </c>
      <c r="G264" s="366">
        <f>SUM(G265)</f>
        <v>0</v>
      </c>
      <c r="H264" s="366">
        <f>SUM(H265)</f>
        <v>0</v>
      </c>
    </row>
    <row r="265" spans="1:8" ht="18" customHeight="1" x14ac:dyDescent="0.25">
      <c r="A265" s="54" t="s">
        <v>19</v>
      </c>
      <c r="B265" s="123" t="s">
        <v>206</v>
      </c>
      <c r="C265" s="155" t="s">
        <v>9</v>
      </c>
      <c r="D265" s="147" t="s">
        <v>382</v>
      </c>
      <c r="E265" s="131" t="s">
        <v>58</v>
      </c>
      <c r="F265" s="369">
        <f>SUM(прил3!H264)</f>
        <v>17440</v>
      </c>
      <c r="G265" s="369">
        <f>SUM(прил3!I264)</f>
        <v>0</v>
      </c>
      <c r="H265" s="369">
        <f>SUM(прил3!J264)</f>
        <v>0</v>
      </c>
    </row>
    <row r="266" spans="1:8" ht="33" customHeight="1" x14ac:dyDescent="0.25">
      <c r="A266" s="27" t="s">
        <v>437</v>
      </c>
      <c r="B266" s="122" t="s">
        <v>206</v>
      </c>
      <c r="C266" s="158" t="s">
        <v>9</v>
      </c>
      <c r="D266" s="150" t="s">
        <v>438</v>
      </c>
      <c r="E266" s="163"/>
      <c r="F266" s="366">
        <f>SUM(F267)</f>
        <v>1000000</v>
      </c>
      <c r="G266" s="366">
        <f>SUM(G267)</f>
        <v>0</v>
      </c>
      <c r="H266" s="366">
        <f>SUM(H267)</f>
        <v>0</v>
      </c>
    </row>
    <row r="267" spans="1:8" ht="15" customHeight="1" x14ac:dyDescent="0.25">
      <c r="A267" s="54" t="s">
        <v>19</v>
      </c>
      <c r="B267" s="123" t="s">
        <v>206</v>
      </c>
      <c r="C267" s="155" t="s">
        <v>9</v>
      </c>
      <c r="D267" s="147" t="s">
        <v>438</v>
      </c>
      <c r="E267" s="131" t="s">
        <v>58</v>
      </c>
      <c r="F267" s="369">
        <f>SUM(прил3!H270)</f>
        <v>1000000</v>
      </c>
      <c r="G267" s="369">
        <f>SUM(прил3!I270)</f>
        <v>0</v>
      </c>
      <c r="H267" s="369">
        <f>SUM(прил3!J270)</f>
        <v>0</v>
      </c>
    </row>
    <row r="268" spans="1:8" ht="31.5" x14ac:dyDescent="0.25">
      <c r="A268" s="27" t="s">
        <v>384</v>
      </c>
      <c r="B268" s="122" t="s">
        <v>206</v>
      </c>
      <c r="C268" s="158" t="s">
        <v>9</v>
      </c>
      <c r="D268" s="150" t="s">
        <v>383</v>
      </c>
      <c r="E268" s="163"/>
      <c r="F268" s="366">
        <f>SUM(F269)</f>
        <v>51136</v>
      </c>
      <c r="G268" s="366">
        <f>SUM(G269)</f>
        <v>0</v>
      </c>
      <c r="H268" s="366">
        <f>SUM(H269)</f>
        <v>0</v>
      </c>
    </row>
    <row r="269" spans="1:8" ht="15.75" customHeight="1" x14ac:dyDescent="0.25">
      <c r="A269" s="54" t="s">
        <v>19</v>
      </c>
      <c r="B269" s="123" t="s">
        <v>206</v>
      </c>
      <c r="C269" s="155" t="s">
        <v>9</v>
      </c>
      <c r="D269" s="147" t="s">
        <v>383</v>
      </c>
      <c r="E269" s="131" t="s">
        <v>58</v>
      </c>
      <c r="F269" s="369">
        <f>SUM(прил3!H130)</f>
        <v>51136</v>
      </c>
      <c r="G269" s="369">
        <f>SUM(прил3!I130)</f>
        <v>0</v>
      </c>
      <c r="H269" s="369">
        <f>SUM(прил3!J130)</f>
        <v>0</v>
      </c>
    </row>
    <row r="270" spans="1:8" ht="78.75" x14ac:dyDescent="0.25">
      <c r="A270" s="159" t="s">
        <v>156</v>
      </c>
      <c r="B270" s="152" t="s">
        <v>183</v>
      </c>
      <c r="C270" s="160" t="s">
        <v>332</v>
      </c>
      <c r="D270" s="148" t="s">
        <v>333</v>
      </c>
      <c r="E270" s="164"/>
      <c r="F270" s="416">
        <f>SUM(F271)</f>
        <v>706336</v>
      </c>
      <c r="G270" s="416">
        <f>SUM(G271)</f>
        <v>593863</v>
      </c>
      <c r="H270" s="416">
        <f>SUM(H271)</f>
        <v>652149</v>
      </c>
    </row>
    <row r="271" spans="1:8" ht="31.5" x14ac:dyDescent="0.25">
      <c r="A271" s="317" t="s">
        <v>385</v>
      </c>
      <c r="B271" s="312" t="s">
        <v>183</v>
      </c>
      <c r="C271" s="313" t="s">
        <v>9</v>
      </c>
      <c r="D271" s="314" t="s">
        <v>333</v>
      </c>
      <c r="E271" s="318"/>
      <c r="F271" s="367">
        <f>SUM(F276+F274+F280+F282+F284+F278+F272+F286)</f>
        <v>706336</v>
      </c>
      <c r="G271" s="367">
        <f>SUM(G276+G274+G280+G282+G284+G278+G272+G286)</f>
        <v>593863</v>
      </c>
      <c r="H271" s="367">
        <f>SUM(H276+H274+H280+H282+H284+H278+H272+H286)</f>
        <v>652149</v>
      </c>
    </row>
    <row r="272" spans="1:8" s="524" customFormat="1" ht="34.5" hidden="1" customHeight="1" x14ac:dyDescent="0.25">
      <c r="A272" s="114" t="s">
        <v>639</v>
      </c>
      <c r="B272" s="122" t="s">
        <v>183</v>
      </c>
      <c r="C272" s="158" t="s">
        <v>9</v>
      </c>
      <c r="D272" s="150" t="s">
        <v>638</v>
      </c>
      <c r="E272" s="163"/>
      <c r="F272" s="366">
        <f>SUM(F273:F273)</f>
        <v>0</v>
      </c>
      <c r="G272" s="366">
        <f>SUM(G273:G273)</f>
        <v>0</v>
      </c>
      <c r="H272" s="366">
        <f>SUM(H273:H273)</f>
        <v>0</v>
      </c>
    </row>
    <row r="273" spans="1:8" s="524" customFormat="1" ht="31.5" hidden="1" x14ac:dyDescent="0.25">
      <c r="A273" s="76" t="s">
        <v>148</v>
      </c>
      <c r="B273" s="123" t="s">
        <v>183</v>
      </c>
      <c r="C273" s="155" t="s">
        <v>9</v>
      </c>
      <c r="D273" s="147" t="s">
        <v>638</v>
      </c>
      <c r="E273" s="131" t="s">
        <v>147</v>
      </c>
      <c r="F273" s="369">
        <f>SUM(прил3!H274)</f>
        <v>0</v>
      </c>
      <c r="G273" s="369">
        <f>SUM(прил3!I274)</f>
        <v>0</v>
      </c>
      <c r="H273" s="369">
        <f>SUM(прил3!J274)</f>
        <v>0</v>
      </c>
    </row>
    <row r="274" spans="1:8" ht="32.25" hidden="1" customHeight="1" x14ac:dyDescent="0.25">
      <c r="A274" s="114" t="s">
        <v>563</v>
      </c>
      <c r="B274" s="122" t="s">
        <v>183</v>
      </c>
      <c r="C274" s="158" t="s">
        <v>9</v>
      </c>
      <c r="D274" s="150" t="s">
        <v>489</v>
      </c>
      <c r="E274" s="163"/>
      <c r="F274" s="366">
        <f>SUM(F275:F275)</f>
        <v>0</v>
      </c>
      <c r="G274" s="366">
        <f>SUM(G275:G275)</f>
        <v>0</v>
      </c>
      <c r="H274" s="366">
        <f>SUM(H275:H275)</f>
        <v>0</v>
      </c>
    </row>
    <row r="275" spans="1:8" ht="17.25" hidden="1" customHeight="1" x14ac:dyDescent="0.25">
      <c r="A275" s="7" t="s">
        <v>19</v>
      </c>
      <c r="B275" s="123" t="s">
        <v>183</v>
      </c>
      <c r="C275" s="155" t="s">
        <v>9</v>
      </c>
      <c r="D275" s="147" t="s">
        <v>489</v>
      </c>
      <c r="E275" s="131" t="s">
        <v>58</v>
      </c>
      <c r="F275" s="369">
        <f>SUM(прил3!H248)</f>
        <v>0</v>
      </c>
      <c r="G275" s="369">
        <f>SUM(прил3!I248)</f>
        <v>0</v>
      </c>
      <c r="H275" s="369">
        <f>SUM(прил3!J248)</f>
        <v>0</v>
      </c>
    </row>
    <row r="276" spans="1:8" ht="17.25" customHeight="1" x14ac:dyDescent="0.25">
      <c r="A276" s="114" t="s">
        <v>502</v>
      </c>
      <c r="B276" s="122" t="s">
        <v>183</v>
      </c>
      <c r="C276" s="158" t="s">
        <v>9</v>
      </c>
      <c r="D276" s="150" t="s">
        <v>501</v>
      </c>
      <c r="E276" s="163"/>
      <c r="F276" s="366">
        <f>SUM(F277)</f>
        <v>655200</v>
      </c>
      <c r="G276" s="366">
        <f>SUM(G277)</f>
        <v>593863</v>
      </c>
      <c r="H276" s="366">
        <f>SUM(H277)</f>
        <v>652149</v>
      </c>
    </row>
    <row r="277" spans="1:8" ht="17.25" customHeight="1" x14ac:dyDescent="0.25">
      <c r="A277" s="76" t="s">
        <v>38</v>
      </c>
      <c r="B277" s="123" t="s">
        <v>183</v>
      </c>
      <c r="C277" s="155" t="s">
        <v>9</v>
      </c>
      <c r="D277" s="147" t="s">
        <v>501</v>
      </c>
      <c r="E277" s="131" t="s">
        <v>37</v>
      </c>
      <c r="F277" s="369">
        <f>SUM(прил3!H636)</f>
        <v>655200</v>
      </c>
      <c r="G277" s="369">
        <f>SUM(прил3!I636)</f>
        <v>593863</v>
      </c>
      <c r="H277" s="369">
        <f>SUM(прил3!J636)</f>
        <v>652149</v>
      </c>
    </row>
    <row r="278" spans="1:8" s="514" customFormat="1" ht="32.25" hidden="1" customHeight="1" x14ac:dyDescent="0.25">
      <c r="A278" s="75" t="s">
        <v>635</v>
      </c>
      <c r="B278" s="122" t="s">
        <v>183</v>
      </c>
      <c r="C278" s="158" t="s">
        <v>9</v>
      </c>
      <c r="D278" s="150" t="s">
        <v>634</v>
      </c>
      <c r="E278" s="163"/>
      <c r="F278" s="366">
        <f>SUM(F279)</f>
        <v>0</v>
      </c>
      <c r="G278" s="366">
        <f>SUM(G279)</f>
        <v>0</v>
      </c>
      <c r="H278" s="366">
        <f>SUM(H279)</f>
        <v>0</v>
      </c>
    </row>
    <row r="279" spans="1:8" s="514" customFormat="1" ht="33" hidden="1" customHeight="1" x14ac:dyDescent="0.25">
      <c r="A279" s="76" t="s">
        <v>148</v>
      </c>
      <c r="B279" s="123" t="s">
        <v>183</v>
      </c>
      <c r="C279" s="155" t="s">
        <v>9</v>
      </c>
      <c r="D279" s="147" t="s">
        <v>634</v>
      </c>
      <c r="E279" s="131" t="s">
        <v>147</v>
      </c>
      <c r="F279" s="369">
        <f>SUM(прил3!H276)</f>
        <v>0</v>
      </c>
      <c r="G279" s="369">
        <f>SUM(прил3!I276)</f>
        <v>0</v>
      </c>
      <c r="H279" s="369">
        <f>SUM(прил3!J276)</f>
        <v>0</v>
      </c>
    </row>
    <row r="280" spans="1:8" ht="48.75" hidden="1" customHeight="1" x14ac:dyDescent="0.25">
      <c r="A280" s="114" t="s">
        <v>735</v>
      </c>
      <c r="B280" s="122" t="s">
        <v>183</v>
      </c>
      <c r="C280" s="158" t="s">
        <v>9</v>
      </c>
      <c r="D280" s="150" t="s">
        <v>487</v>
      </c>
      <c r="E280" s="163"/>
      <c r="F280" s="366">
        <f>SUM(F281:F281)</f>
        <v>0</v>
      </c>
      <c r="G280" s="366">
        <f>SUM(G281:G281)</f>
        <v>0</v>
      </c>
      <c r="H280" s="366">
        <f>SUM(H281:H281)</f>
        <v>0</v>
      </c>
    </row>
    <row r="281" spans="1:8" ht="17.25" hidden="1" customHeight="1" x14ac:dyDescent="0.25">
      <c r="A281" s="7" t="s">
        <v>19</v>
      </c>
      <c r="B281" s="123" t="s">
        <v>183</v>
      </c>
      <c r="C281" s="155" t="s">
        <v>9</v>
      </c>
      <c r="D281" s="147" t="s">
        <v>487</v>
      </c>
      <c r="E281" s="131" t="s">
        <v>58</v>
      </c>
      <c r="F281" s="369">
        <f>SUM(прил3!H250)</f>
        <v>0</v>
      </c>
      <c r="G281" s="369">
        <f>SUM(прил3!I250)</f>
        <v>0</v>
      </c>
      <c r="H281" s="369">
        <f>SUM(прил3!J250)</f>
        <v>0</v>
      </c>
    </row>
    <row r="282" spans="1:8" ht="31.5" x14ac:dyDescent="0.25">
      <c r="A282" s="27" t="s">
        <v>384</v>
      </c>
      <c r="B282" s="122" t="s">
        <v>183</v>
      </c>
      <c r="C282" s="158" t="s">
        <v>9</v>
      </c>
      <c r="D282" s="150" t="s">
        <v>383</v>
      </c>
      <c r="E282" s="163"/>
      <c r="F282" s="366">
        <f>SUM(F283)</f>
        <v>51136</v>
      </c>
      <c r="G282" s="366">
        <f>SUM(G283)</f>
        <v>0</v>
      </c>
      <c r="H282" s="366">
        <f>SUM(H283)</f>
        <v>0</v>
      </c>
    </row>
    <row r="283" spans="1:8" ht="16.5" customHeight="1" x14ac:dyDescent="0.25">
      <c r="A283" s="7" t="s">
        <v>19</v>
      </c>
      <c r="B283" s="123" t="s">
        <v>183</v>
      </c>
      <c r="C283" s="155" t="s">
        <v>9</v>
      </c>
      <c r="D283" s="147" t="s">
        <v>383</v>
      </c>
      <c r="E283" s="131" t="s">
        <v>58</v>
      </c>
      <c r="F283" s="369">
        <f>SUM(прил3!H134)</f>
        <v>51136</v>
      </c>
      <c r="G283" s="369">
        <f>SUM(прил3!I134)</f>
        <v>0</v>
      </c>
      <c r="H283" s="369">
        <f>SUM(прил3!J134)</f>
        <v>0</v>
      </c>
    </row>
    <row r="284" spans="1:8" s="420" customFormat="1" ht="32.25" hidden="1" customHeight="1" x14ac:dyDescent="0.25">
      <c r="A284" s="27" t="s">
        <v>570</v>
      </c>
      <c r="B284" s="122" t="s">
        <v>183</v>
      </c>
      <c r="C284" s="158" t="s">
        <v>9</v>
      </c>
      <c r="D284" s="150" t="s">
        <v>569</v>
      </c>
      <c r="E284" s="163"/>
      <c r="F284" s="366">
        <f>SUM(F285)</f>
        <v>0</v>
      </c>
      <c r="G284" s="366">
        <f>SUM(G285)</f>
        <v>0</v>
      </c>
      <c r="H284" s="366">
        <f>SUM(H285)</f>
        <v>0</v>
      </c>
    </row>
    <row r="285" spans="1:8" s="420" customFormat="1" ht="31.5" hidden="1" customHeight="1" x14ac:dyDescent="0.25">
      <c r="A285" s="54" t="s">
        <v>463</v>
      </c>
      <c r="B285" s="123" t="s">
        <v>183</v>
      </c>
      <c r="C285" s="155" t="s">
        <v>9</v>
      </c>
      <c r="D285" s="147" t="s">
        <v>569</v>
      </c>
      <c r="E285" s="131" t="s">
        <v>15</v>
      </c>
      <c r="F285" s="369">
        <f>SUM(прил3!H252)</f>
        <v>0</v>
      </c>
      <c r="G285" s="369">
        <f>SUM(прил3!I252)</f>
        <v>0</v>
      </c>
      <c r="H285" s="369">
        <f>SUM(прил3!J252)</f>
        <v>0</v>
      </c>
    </row>
    <row r="286" spans="1:8" s="526" customFormat="1" ht="31.5" hidden="1" customHeight="1" x14ac:dyDescent="0.25">
      <c r="A286" s="27" t="s">
        <v>641</v>
      </c>
      <c r="B286" s="122" t="s">
        <v>183</v>
      </c>
      <c r="C286" s="158" t="s">
        <v>9</v>
      </c>
      <c r="D286" s="150" t="s">
        <v>640</v>
      </c>
      <c r="E286" s="163"/>
      <c r="F286" s="366">
        <f>SUM(F287:F288)</f>
        <v>0</v>
      </c>
      <c r="G286" s="366">
        <f>SUM(G287:G288)</f>
        <v>0</v>
      </c>
      <c r="H286" s="366">
        <f>SUM(H287:H288)</f>
        <v>0</v>
      </c>
    </row>
    <row r="287" spans="1:8" s="526" customFormat="1" ht="31.5" hidden="1" customHeight="1" x14ac:dyDescent="0.25">
      <c r="A287" s="54" t="s">
        <v>463</v>
      </c>
      <c r="B287" s="123" t="s">
        <v>183</v>
      </c>
      <c r="C287" s="155" t="s">
        <v>9</v>
      </c>
      <c r="D287" s="147" t="s">
        <v>640</v>
      </c>
      <c r="E287" s="131" t="s">
        <v>15</v>
      </c>
      <c r="F287" s="369">
        <f>SUM(прил3!H278)</f>
        <v>0</v>
      </c>
      <c r="G287" s="369">
        <f>SUM(прил3!I278)</f>
        <v>0</v>
      </c>
      <c r="H287" s="369">
        <f>SUM(прил3!J278)</f>
        <v>0</v>
      </c>
    </row>
    <row r="288" spans="1:8" s="533" customFormat="1" ht="31.5" hidden="1" customHeight="1" x14ac:dyDescent="0.25">
      <c r="A288" s="76" t="s">
        <v>148</v>
      </c>
      <c r="B288" s="123" t="s">
        <v>183</v>
      </c>
      <c r="C288" s="155" t="s">
        <v>9</v>
      </c>
      <c r="D288" s="147" t="s">
        <v>640</v>
      </c>
      <c r="E288" s="131" t="s">
        <v>147</v>
      </c>
      <c r="F288" s="369">
        <f>SUM(прил3!H279)</f>
        <v>0</v>
      </c>
      <c r="G288" s="369">
        <f>SUM(прил3!I279)</f>
        <v>0</v>
      </c>
      <c r="H288" s="369">
        <f>SUM(прил3!J279)</f>
        <v>0</v>
      </c>
    </row>
    <row r="289" spans="1:8" ht="64.5" customHeight="1" x14ac:dyDescent="0.25">
      <c r="A289" s="58" t="s">
        <v>130</v>
      </c>
      <c r="B289" s="319" t="s">
        <v>401</v>
      </c>
      <c r="C289" s="238" t="s">
        <v>332</v>
      </c>
      <c r="D289" s="136" t="s">
        <v>333</v>
      </c>
      <c r="E289" s="126"/>
      <c r="F289" s="410">
        <f>SUM(F290+F295+F300)</f>
        <v>2344903</v>
      </c>
      <c r="G289" s="410">
        <f>SUM(G290+G295+G300)</f>
        <v>1914131</v>
      </c>
      <c r="H289" s="410">
        <f>SUM(H290+H295+H300)</f>
        <v>1914131</v>
      </c>
    </row>
    <row r="290" spans="1:8" ht="80.25" customHeight="1" x14ac:dyDescent="0.25">
      <c r="A290" s="141" t="s">
        <v>131</v>
      </c>
      <c r="B290" s="142" t="s">
        <v>200</v>
      </c>
      <c r="C290" s="239" t="s">
        <v>332</v>
      </c>
      <c r="D290" s="143" t="s">
        <v>333</v>
      </c>
      <c r="E290" s="144"/>
      <c r="F290" s="416">
        <f t="shared" ref="F290:H291" si="12">SUM(F291)</f>
        <v>80000</v>
      </c>
      <c r="G290" s="416">
        <f t="shared" si="12"/>
        <v>160000</v>
      </c>
      <c r="H290" s="416">
        <f t="shared" si="12"/>
        <v>160000</v>
      </c>
    </row>
    <row r="291" spans="1:8" ht="32.25" customHeight="1" x14ac:dyDescent="0.25">
      <c r="A291" s="298" t="s">
        <v>402</v>
      </c>
      <c r="B291" s="299" t="s">
        <v>200</v>
      </c>
      <c r="C291" s="300" t="s">
        <v>9</v>
      </c>
      <c r="D291" s="301" t="s">
        <v>333</v>
      </c>
      <c r="E291" s="302"/>
      <c r="F291" s="367">
        <f t="shared" si="12"/>
        <v>80000</v>
      </c>
      <c r="G291" s="367">
        <f t="shared" si="12"/>
        <v>160000</v>
      </c>
      <c r="H291" s="367">
        <f t="shared" si="12"/>
        <v>160000</v>
      </c>
    </row>
    <row r="292" spans="1:8" ht="17.25" customHeight="1" x14ac:dyDescent="0.25">
      <c r="A292" s="27" t="s">
        <v>76</v>
      </c>
      <c r="B292" s="116" t="s">
        <v>200</v>
      </c>
      <c r="C292" s="200" t="s">
        <v>9</v>
      </c>
      <c r="D292" s="115" t="s">
        <v>403</v>
      </c>
      <c r="E292" s="140"/>
      <c r="F292" s="366">
        <f>SUM(F293:F294)</f>
        <v>80000</v>
      </c>
      <c r="G292" s="366">
        <f>SUM(G293:G294)</f>
        <v>160000</v>
      </c>
      <c r="H292" s="366">
        <f>SUM(H293:H294)</f>
        <v>160000</v>
      </c>
    </row>
    <row r="293" spans="1:8" ht="33.75" customHeight="1" x14ac:dyDescent="0.25">
      <c r="A293" s="54" t="s">
        <v>463</v>
      </c>
      <c r="B293" s="124" t="s">
        <v>200</v>
      </c>
      <c r="C293" s="201" t="s">
        <v>9</v>
      </c>
      <c r="D293" s="121" t="s">
        <v>403</v>
      </c>
      <c r="E293" s="127" t="s">
        <v>15</v>
      </c>
      <c r="F293" s="369">
        <f>SUM(прил3!H446)</f>
        <v>40000</v>
      </c>
      <c r="G293" s="369">
        <f>SUM(прил3!I446)</f>
        <v>105000</v>
      </c>
      <c r="H293" s="369">
        <f>SUM(прил3!J446)</f>
        <v>105000</v>
      </c>
    </row>
    <row r="294" spans="1:8" s="533" customFormat="1" ht="17.25" customHeight="1" x14ac:dyDescent="0.25">
      <c r="A294" s="61" t="s">
        <v>38</v>
      </c>
      <c r="B294" s="124" t="s">
        <v>200</v>
      </c>
      <c r="C294" s="201" t="s">
        <v>9</v>
      </c>
      <c r="D294" s="121" t="s">
        <v>403</v>
      </c>
      <c r="E294" s="127" t="s">
        <v>37</v>
      </c>
      <c r="F294" s="369">
        <f>SUM(прил3!H447)</f>
        <v>40000</v>
      </c>
      <c r="G294" s="369">
        <f>SUM(прил3!I447)</f>
        <v>55000</v>
      </c>
      <c r="H294" s="369">
        <f>SUM(прил3!J447)</f>
        <v>55000</v>
      </c>
    </row>
    <row r="295" spans="1:8" ht="80.25" customHeight="1" x14ac:dyDescent="0.25">
      <c r="A295" s="141" t="s">
        <v>144</v>
      </c>
      <c r="B295" s="142" t="s">
        <v>204</v>
      </c>
      <c r="C295" s="239" t="s">
        <v>332</v>
      </c>
      <c r="D295" s="143" t="s">
        <v>333</v>
      </c>
      <c r="E295" s="144"/>
      <c r="F295" s="416">
        <f t="shared" ref="F295:H296" si="13">SUM(F296)</f>
        <v>90000</v>
      </c>
      <c r="G295" s="416">
        <f t="shared" si="13"/>
        <v>180000</v>
      </c>
      <c r="H295" s="416">
        <f t="shared" si="13"/>
        <v>180000</v>
      </c>
    </row>
    <row r="296" spans="1:8" ht="33.75" customHeight="1" x14ac:dyDescent="0.25">
      <c r="A296" s="298" t="s">
        <v>425</v>
      </c>
      <c r="B296" s="299" t="s">
        <v>204</v>
      </c>
      <c r="C296" s="300" t="s">
        <v>9</v>
      </c>
      <c r="D296" s="301" t="s">
        <v>333</v>
      </c>
      <c r="E296" s="302"/>
      <c r="F296" s="367">
        <f t="shared" si="13"/>
        <v>90000</v>
      </c>
      <c r="G296" s="367">
        <f t="shared" si="13"/>
        <v>180000</v>
      </c>
      <c r="H296" s="367">
        <f t="shared" si="13"/>
        <v>180000</v>
      </c>
    </row>
    <row r="297" spans="1:8" ht="47.25" x14ac:dyDescent="0.25">
      <c r="A297" s="27" t="s">
        <v>145</v>
      </c>
      <c r="B297" s="116" t="s">
        <v>204</v>
      </c>
      <c r="C297" s="200" t="s">
        <v>9</v>
      </c>
      <c r="D297" s="115" t="s">
        <v>426</v>
      </c>
      <c r="E297" s="140"/>
      <c r="F297" s="366">
        <f>SUM(F298:F299)</f>
        <v>90000</v>
      </c>
      <c r="G297" s="366">
        <f>SUM(G298:G299)</f>
        <v>180000</v>
      </c>
      <c r="H297" s="366">
        <f>SUM(H298:H299)</f>
        <v>180000</v>
      </c>
    </row>
    <row r="298" spans="1:8" ht="31.5" customHeight="1" x14ac:dyDescent="0.25">
      <c r="A298" s="54" t="s">
        <v>463</v>
      </c>
      <c r="B298" s="124" t="s">
        <v>204</v>
      </c>
      <c r="C298" s="201" t="s">
        <v>9</v>
      </c>
      <c r="D298" s="121" t="s">
        <v>426</v>
      </c>
      <c r="E298" s="127" t="s">
        <v>15</v>
      </c>
      <c r="F298" s="369">
        <f>SUM(прил3!H658)</f>
        <v>30000</v>
      </c>
      <c r="G298" s="369">
        <f>SUM(прил3!I658)</f>
        <v>70000</v>
      </c>
      <c r="H298" s="369">
        <f>SUM(прил3!J658)</f>
        <v>70000</v>
      </c>
    </row>
    <row r="299" spans="1:8" s="533" customFormat="1" ht="18" customHeight="1" x14ac:dyDescent="0.25">
      <c r="A299" s="54" t="s">
        <v>38</v>
      </c>
      <c r="B299" s="124" t="s">
        <v>204</v>
      </c>
      <c r="C299" s="201" t="s">
        <v>9</v>
      </c>
      <c r="D299" s="121" t="s">
        <v>426</v>
      </c>
      <c r="E299" s="127" t="s">
        <v>37</v>
      </c>
      <c r="F299" s="369">
        <f>SUM(прил3!H659)</f>
        <v>60000</v>
      </c>
      <c r="G299" s="369">
        <f>SUM(прил3!I659)</f>
        <v>110000</v>
      </c>
      <c r="H299" s="369">
        <f>SUM(прил3!J659)</f>
        <v>110000</v>
      </c>
    </row>
    <row r="300" spans="1:8" ht="66.75" customHeight="1" x14ac:dyDescent="0.25">
      <c r="A300" s="141" t="s">
        <v>132</v>
      </c>
      <c r="B300" s="142" t="s">
        <v>196</v>
      </c>
      <c r="C300" s="239" t="s">
        <v>332</v>
      </c>
      <c r="D300" s="143" t="s">
        <v>333</v>
      </c>
      <c r="E300" s="144"/>
      <c r="F300" s="416">
        <f>SUM(F301)</f>
        <v>2174903</v>
      </c>
      <c r="G300" s="416">
        <f>SUM(G301)</f>
        <v>1574131</v>
      </c>
      <c r="H300" s="416">
        <f>SUM(H301)</f>
        <v>1574131</v>
      </c>
    </row>
    <row r="301" spans="1:8" ht="34.5" customHeight="1" x14ac:dyDescent="0.25">
      <c r="A301" s="298" t="s">
        <v>404</v>
      </c>
      <c r="B301" s="299" t="s">
        <v>196</v>
      </c>
      <c r="C301" s="300" t="s">
        <v>9</v>
      </c>
      <c r="D301" s="301" t="s">
        <v>333</v>
      </c>
      <c r="E301" s="302"/>
      <c r="F301" s="367">
        <f>SUM(F302+F304+F307)</f>
        <v>2174903</v>
      </c>
      <c r="G301" s="367">
        <f>SUM(G302+G304+G307)</f>
        <v>1574131</v>
      </c>
      <c r="H301" s="367">
        <f>SUM(H302+H304+H307)</f>
        <v>1574131</v>
      </c>
    </row>
    <row r="302" spans="1:8" ht="18.75" customHeight="1" x14ac:dyDescent="0.25">
      <c r="A302" s="27" t="s">
        <v>474</v>
      </c>
      <c r="B302" s="116" t="s">
        <v>196</v>
      </c>
      <c r="C302" s="200" t="s">
        <v>9</v>
      </c>
      <c r="D302" s="115" t="s">
        <v>473</v>
      </c>
      <c r="E302" s="140"/>
      <c r="F302" s="366">
        <f>SUM(F303)</f>
        <v>600772</v>
      </c>
      <c r="G302" s="366">
        <f>SUM(G303)</f>
        <v>0</v>
      </c>
      <c r="H302" s="366">
        <f>SUM(H303)</f>
        <v>0</v>
      </c>
    </row>
    <row r="303" spans="1:8" ht="18" customHeight="1" x14ac:dyDescent="0.25">
      <c r="A303" s="54" t="s">
        <v>38</v>
      </c>
      <c r="B303" s="124" t="s">
        <v>196</v>
      </c>
      <c r="C303" s="201" t="s">
        <v>9</v>
      </c>
      <c r="D303" s="121" t="s">
        <v>473</v>
      </c>
      <c r="E303" s="127" t="s">
        <v>37</v>
      </c>
      <c r="F303" s="369">
        <f>SUM(прил3!H479)</f>
        <v>600772</v>
      </c>
      <c r="G303" s="369">
        <f>SUM(прил3!I479)</f>
        <v>0</v>
      </c>
      <c r="H303" s="369">
        <f>SUM(прил3!J479)</f>
        <v>0</v>
      </c>
    </row>
    <row r="304" spans="1:8" ht="15.75" x14ac:dyDescent="0.25">
      <c r="A304" s="27" t="s">
        <v>405</v>
      </c>
      <c r="B304" s="116" t="s">
        <v>196</v>
      </c>
      <c r="C304" s="200" t="s">
        <v>9</v>
      </c>
      <c r="D304" s="115" t="s">
        <v>406</v>
      </c>
      <c r="E304" s="140"/>
      <c r="F304" s="366">
        <f>SUM(F305:F306)</f>
        <v>1166204</v>
      </c>
      <c r="G304" s="366">
        <f>SUM(G305:G306)</f>
        <v>1166204</v>
      </c>
      <c r="H304" s="366">
        <f>SUM(H305:H306)</f>
        <v>1166204</v>
      </c>
    </row>
    <row r="305" spans="1:8" ht="31.5" customHeight="1" x14ac:dyDescent="0.25">
      <c r="A305" s="54" t="s">
        <v>463</v>
      </c>
      <c r="B305" s="124" t="s">
        <v>196</v>
      </c>
      <c r="C305" s="201" t="s">
        <v>9</v>
      </c>
      <c r="D305" s="121" t="s">
        <v>406</v>
      </c>
      <c r="E305" s="127" t="s">
        <v>15</v>
      </c>
      <c r="F305" s="369">
        <f>SUM(прил3!H481)</f>
        <v>905280</v>
      </c>
      <c r="G305" s="369">
        <f>SUM(прил3!I481)</f>
        <v>905280</v>
      </c>
      <c r="H305" s="369">
        <f>SUM(прил3!J481)</f>
        <v>905280</v>
      </c>
    </row>
    <row r="306" spans="1:8" ht="15.75" x14ac:dyDescent="0.25">
      <c r="A306" s="76" t="s">
        <v>38</v>
      </c>
      <c r="B306" s="124" t="s">
        <v>196</v>
      </c>
      <c r="C306" s="201" t="s">
        <v>9</v>
      </c>
      <c r="D306" s="121" t="s">
        <v>406</v>
      </c>
      <c r="E306" s="127" t="s">
        <v>37</v>
      </c>
      <c r="F306" s="369">
        <f>SUM(прил3!H482)</f>
        <v>260924</v>
      </c>
      <c r="G306" s="369">
        <f>SUM(прил3!I482)</f>
        <v>260924</v>
      </c>
      <c r="H306" s="369">
        <f>SUM(прил3!J482)</f>
        <v>260924</v>
      </c>
    </row>
    <row r="307" spans="1:8" ht="15.75" x14ac:dyDescent="0.25">
      <c r="A307" s="75" t="s">
        <v>472</v>
      </c>
      <c r="B307" s="116" t="s">
        <v>196</v>
      </c>
      <c r="C307" s="200" t="s">
        <v>9</v>
      </c>
      <c r="D307" s="115" t="s">
        <v>475</v>
      </c>
      <c r="E307" s="140"/>
      <c r="F307" s="366">
        <f>SUM(F308:F309)</f>
        <v>407927</v>
      </c>
      <c r="G307" s="366">
        <f>SUM(G308:G309)</f>
        <v>407927</v>
      </c>
      <c r="H307" s="366">
        <f>SUM(H308:H309)</f>
        <v>407927</v>
      </c>
    </row>
    <row r="308" spans="1:8" ht="31.5" x14ac:dyDescent="0.25">
      <c r="A308" s="54" t="s">
        <v>463</v>
      </c>
      <c r="B308" s="124" t="s">
        <v>196</v>
      </c>
      <c r="C308" s="201" t="s">
        <v>9</v>
      </c>
      <c r="D308" s="121" t="s">
        <v>475</v>
      </c>
      <c r="E308" s="127" t="s">
        <v>15</v>
      </c>
      <c r="F308" s="369">
        <f>SUM(прил3!H484)</f>
        <v>228398</v>
      </c>
      <c r="G308" s="369">
        <f>SUM(прил3!I484)</f>
        <v>228398</v>
      </c>
      <c r="H308" s="369">
        <f>SUM(прил3!J484)</f>
        <v>228398</v>
      </c>
    </row>
    <row r="309" spans="1:8" s="452" customFormat="1" ht="31.5" hidden="1" x14ac:dyDescent="0.25">
      <c r="A309" s="101" t="s">
        <v>655</v>
      </c>
      <c r="B309" s="124" t="s">
        <v>196</v>
      </c>
      <c r="C309" s="201" t="s">
        <v>9</v>
      </c>
      <c r="D309" s="121" t="s">
        <v>475</v>
      </c>
      <c r="E309" s="127" t="s">
        <v>656</v>
      </c>
      <c r="F309" s="369">
        <f>SUM(прил3!H485)</f>
        <v>179529</v>
      </c>
      <c r="G309" s="369">
        <f>SUM(прил3!I485)</f>
        <v>179529</v>
      </c>
      <c r="H309" s="369">
        <f>SUM(прил3!J485)</f>
        <v>179529</v>
      </c>
    </row>
    <row r="310" spans="1:8" s="43" customFormat="1" ht="33" customHeight="1" x14ac:dyDescent="0.25">
      <c r="A310" s="58" t="s">
        <v>89</v>
      </c>
      <c r="B310" s="153" t="s">
        <v>335</v>
      </c>
      <c r="C310" s="240" t="s">
        <v>332</v>
      </c>
      <c r="D310" s="154" t="s">
        <v>333</v>
      </c>
      <c r="E310" s="130"/>
      <c r="F310" s="410">
        <f>SUM(F311)</f>
        <v>1244277</v>
      </c>
      <c r="G310" s="410">
        <f t="shared" ref="G310:H313" si="14">SUM(G311)</f>
        <v>1238514</v>
      </c>
      <c r="H310" s="410">
        <f t="shared" si="14"/>
        <v>1238514</v>
      </c>
    </row>
    <row r="311" spans="1:8" s="43" customFormat="1" ht="51" customHeight="1" x14ac:dyDescent="0.25">
      <c r="A311" s="151" t="s">
        <v>90</v>
      </c>
      <c r="B311" s="152" t="s">
        <v>336</v>
      </c>
      <c r="C311" s="160" t="s">
        <v>332</v>
      </c>
      <c r="D311" s="148" t="s">
        <v>333</v>
      </c>
      <c r="E311" s="157"/>
      <c r="F311" s="416">
        <f>SUM(F312)</f>
        <v>1244277</v>
      </c>
      <c r="G311" s="416">
        <f t="shared" si="14"/>
        <v>1238514</v>
      </c>
      <c r="H311" s="416">
        <f t="shared" si="14"/>
        <v>1238514</v>
      </c>
    </row>
    <row r="312" spans="1:8" s="43" customFormat="1" ht="51" customHeight="1" x14ac:dyDescent="0.25">
      <c r="A312" s="311" t="s">
        <v>339</v>
      </c>
      <c r="B312" s="312" t="s">
        <v>336</v>
      </c>
      <c r="C312" s="313" t="s">
        <v>9</v>
      </c>
      <c r="D312" s="314" t="s">
        <v>333</v>
      </c>
      <c r="E312" s="315"/>
      <c r="F312" s="367">
        <f>SUM(F313)</f>
        <v>1244277</v>
      </c>
      <c r="G312" s="367">
        <f t="shared" si="14"/>
        <v>1238514</v>
      </c>
      <c r="H312" s="367">
        <f t="shared" si="14"/>
        <v>1238514</v>
      </c>
    </row>
    <row r="313" spans="1:8" s="43" customFormat="1" ht="17.25" customHeight="1" x14ac:dyDescent="0.25">
      <c r="A313" s="75" t="s">
        <v>91</v>
      </c>
      <c r="B313" s="122" t="s">
        <v>336</v>
      </c>
      <c r="C313" s="158" t="s">
        <v>9</v>
      </c>
      <c r="D313" s="150" t="s">
        <v>338</v>
      </c>
      <c r="E313" s="42"/>
      <c r="F313" s="366">
        <f>SUM(F314)</f>
        <v>1244277</v>
      </c>
      <c r="G313" s="366">
        <f t="shared" si="14"/>
        <v>1238514</v>
      </c>
      <c r="H313" s="366">
        <f t="shared" si="14"/>
        <v>1238514</v>
      </c>
    </row>
    <row r="314" spans="1:8" s="43" customFormat="1" ht="31.5" customHeight="1" x14ac:dyDescent="0.25">
      <c r="A314" s="76" t="s">
        <v>463</v>
      </c>
      <c r="B314" s="123" t="s">
        <v>336</v>
      </c>
      <c r="C314" s="155" t="s">
        <v>9</v>
      </c>
      <c r="D314" s="147" t="s">
        <v>338</v>
      </c>
      <c r="E314" s="60" t="s">
        <v>15</v>
      </c>
      <c r="F314" s="369">
        <f>SUM(прил3!H27+прил3!H48+прил3!H82+прил3!H490)</f>
        <v>1244277</v>
      </c>
      <c r="G314" s="369">
        <f>SUM(прил3!I27+прил3!I48+прил3!I82+прил3!I490)</f>
        <v>1238514</v>
      </c>
      <c r="H314" s="369">
        <f>SUM(прил3!J27+прил3!J48+прил3!J82+прил3!J490)</f>
        <v>1238514</v>
      </c>
    </row>
    <row r="315" spans="1:8" s="43" customFormat="1" ht="31.5" x14ac:dyDescent="0.25">
      <c r="A315" s="129" t="s">
        <v>101</v>
      </c>
      <c r="B315" s="153" t="s">
        <v>344</v>
      </c>
      <c r="C315" s="240" t="s">
        <v>332</v>
      </c>
      <c r="D315" s="154" t="s">
        <v>333</v>
      </c>
      <c r="E315" s="130"/>
      <c r="F315" s="410">
        <f>SUM(F316+F321)</f>
        <v>223057</v>
      </c>
      <c r="G315" s="410">
        <f>SUM(G316+G321)</f>
        <v>233057</v>
      </c>
      <c r="H315" s="410">
        <f>SUM(H316+H321)</f>
        <v>233057</v>
      </c>
    </row>
    <row r="316" spans="1:8" s="43" customFormat="1" ht="51.75" customHeight="1" x14ac:dyDescent="0.25">
      <c r="A316" s="151" t="s">
        <v>464</v>
      </c>
      <c r="B316" s="152" t="s">
        <v>161</v>
      </c>
      <c r="C316" s="160" t="s">
        <v>332</v>
      </c>
      <c r="D316" s="148" t="s">
        <v>333</v>
      </c>
      <c r="E316" s="157"/>
      <c r="F316" s="416">
        <f t="shared" ref="F316:H317" si="15">SUM(F317)</f>
        <v>214057</v>
      </c>
      <c r="G316" s="416">
        <f t="shared" si="15"/>
        <v>214057</v>
      </c>
      <c r="H316" s="416">
        <f t="shared" si="15"/>
        <v>214057</v>
      </c>
    </row>
    <row r="317" spans="1:8" s="43" customFormat="1" ht="31.5" x14ac:dyDescent="0.25">
      <c r="A317" s="304" t="s">
        <v>343</v>
      </c>
      <c r="B317" s="312" t="s">
        <v>161</v>
      </c>
      <c r="C317" s="313" t="s">
        <v>9</v>
      </c>
      <c r="D317" s="314" t="s">
        <v>333</v>
      </c>
      <c r="E317" s="318"/>
      <c r="F317" s="367">
        <f t="shared" si="15"/>
        <v>214057</v>
      </c>
      <c r="G317" s="367">
        <f t="shared" si="15"/>
        <v>214057</v>
      </c>
      <c r="H317" s="367">
        <f t="shared" si="15"/>
        <v>214057</v>
      </c>
    </row>
    <row r="318" spans="1:8" s="43" customFormat="1" ht="18.75" customHeight="1" x14ac:dyDescent="0.25">
      <c r="A318" s="75" t="s">
        <v>71</v>
      </c>
      <c r="B318" s="122" t="s">
        <v>161</v>
      </c>
      <c r="C318" s="158" t="s">
        <v>9</v>
      </c>
      <c r="D318" s="150" t="s">
        <v>345</v>
      </c>
      <c r="E318" s="163"/>
      <c r="F318" s="366">
        <f>SUM(F319:F320)</f>
        <v>214057</v>
      </c>
      <c r="G318" s="366">
        <f>SUM(G319:G320)</f>
        <v>214057</v>
      </c>
      <c r="H318" s="366">
        <f>SUM(H319:H320)</f>
        <v>214057</v>
      </c>
    </row>
    <row r="319" spans="1:8" s="43" customFormat="1" ht="47.25" x14ac:dyDescent="0.25">
      <c r="A319" s="76" t="s">
        <v>67</v>
      </c>
      <c r="B319" s="123" t="s">
        <v>161</v>
      </c>
      <c r="C319" s="155" t="s">
        <v>9</v>
      </c>
      <c r="D319" s="147" t="s">
        <v>345</v>
      </c>
      <c r="E319" s="131" t="s">
        <v>12</v>
      </c>
      <c r="F319" s="369">
        <f>SUM(прил3!H53)</f>
        <v>214057</v>
      </c>
      <c r="G319" s="369">
        <f>SUM(прил3!I53)</f>
        <v>214057</v>
      </c>
      <c r="H319" s="369">
        <f>SUM(прил3!J53)</f>
        <v>214057</v>
      </c>
    </row>
    <row r="320" spans="1:8" s="43" customFormat="1" ht="31.5" hidden="1" x14ac:dyDescent="0.25">
      <c r="A320" s="76" t="s">
        <v>463</v>
      </c>
      <c r="B320" s="123" t="s">
        <v>161</v>
      </c>
      <c r="C320" s="155" t="s">
        <v>9</v>
      </c>
      <c r="D320" s="147" t="s">
        <v>345</v>
      </c>
      <c r="E320" s="131" t="s">
        <v>15</v>
      </c>
      <c r="F320" s="369">
        <f>SUM(прил3!H54)</f>
        <v>0</v>
      </c>
      <c r="G320" s="369">
        <f>SUM(прил3!I54)</f>
        <v>0</v>
      </c>
      <c r="H320" s="369">
        <f>SUM(прил3!J54)</f>
        <v>0</v>
      </c>
    </row>
    <row r="321" spans="1:8" s="43" customFormat="1" ht="63" x14ac:dyDescent="0.25">
      <c r="A321" s="145" t="s">
        <v>440</v>
      </c>
      <c r="B321" s="152" t="s">
        <v>439</v>
      </c>
      <c r="C321" s="160" t="s">
        <v>332</v>
      </c>
      <c r="D321" s="148" t="s">
        <v>333</v>
      </c>
      <c r="E321" s="157"/>
      <c r="F321" s="416">
        <f>SUM(F322)</f>
        <v>9000</v>
      </c>
      <c r="G321" s="416">
        <f t="shared" ref="G321:H323" si="16">SUM(G322)</f>
        <v>19000</v>
      </c>
      <c r="H321" s="416">
        <f t="shared" si="16"/>
        <v>19000</v>
      </c>
    </row>
    <row r="322" spans="1:8" s="43" customFormat="1" ht="31.5" x14ac:dyDescent="0.25">
      <c r="A322" s="311" t="s">
        <v>441</v>
      </c>
      <c r="B322" s="312" t="s">
        <v>439</v>
      </c>
      <c r="C322" s="313" t="s">
        <v>9</v>
      </c>
      <c r="D322" s="314" t="s">
        <v>333</v>
      </c>
      <c r="E322" s="318"/>
      <c r="F322" s="367">
        <f>SUM(F323)</f>
        <v>9000</v>
      </c>
      <c r="G322" s="367">
        <f t="shared" si="16"/>
        <v>19000</v>
      </c>
      <c r="H322" s="367">
        <f t="shared" si="16"/>
        <v>19000</v>
      </c>
    </row>
    <row r="323" spans="1:8" s="43" customFormat="1" ht="31.5" customHeight="1" x14ac:dyDescent="0.25">
      <c r="A323" s="75" t="s">
        <v>443</v>
      </c>
      <c r="B323" s="122" t="s">
        <v>439</v>
      </c>
      <c r="C323" s="158" t="s">
        <v>9</v>
      </c>
      <c r="D323" s="150" t="s">
        <v>442</v>
      </c>
      <c r="E323" s="163"/>
      <c r="F323" s="366">
        <f>SUM(F324)</f>
        <v>9000</v>
      </c>
      <c r="G323" s="366">
        <f t="shared" si="16"/>
        <v>19000</v>
      </c>
      <c r="H323" s="366">
        <f t="shared" si="16"/>
        <v>19000</v>
      </c>
    </row>
    <row r="324" spans="1:8" s="43" customFormat="1" ht="33.75" customHeight="1" x14ac:dyDescent="0.25">
      <c r="A324" s="76" t="s">
        <v>463</v>
      </c>
      <c r="B324" s="123" t="s">
        <v>439</v>
      </c>
      <c r="C324" s="155" t="s">
        <v>9</v>
      </c>
      <c r="D324" s="147" t="s">
        <v>442</v>
      </c>
      <c r="E324" s="131" t="s">
        <v>15</v>
      </c>
      <c r="F324" s="369">
        <f>SUM(прил3!H139)</f>
        <v>9000</v>
      </c>
      <c r="G324" s="369">
        <f>SUM(прил3!I139)</f>
        <v>19000</v>
      </c>
      <c r="H324" s="369">
        <f>SUM(прил3!J139)</f>
        <v>19000</v>
      </c>
    </row>
    <row r="325" spans="1:8" ht="51" customHeight="1" x14ac:dyDescent="0.25">
      <c r="A325" s="58" t="s">
        <v>113</v>
      </c>
      <c r="B325" s="319" t="s">
        <v>366</v>
      </c>
      <c r="C325" s="238" t="s">
        <v>332</v>
      </c>
      <c r="D325" s="136" t="s">
        <v>333</v>
      </c>
      <c r="E325" s="126"/>
      <c r="F325" s="410">
        <f>SUM(F326+F333+F337)</f>
        <v>12075714</v>
      </c>
      <c r="G325" s="410">
        <f>SUM(G326+G333+G337)</f>
        <v>11405997</v>
      </c>
      <c r="H325" s="410">
        <f>SUM(H326+H333+H337)</f>
        <v>14553721</v>
      </c>
    </row>
    <row r="326" spans="1:8" s="43" customFormat="1" ht="65.25" customHeight="1" x14ac:dyDescent="0.25">
      <c r="A326" s="141" t="s">
        <v>114</v>
      </c>
      <c r="B326" s="142" t="s">
        <v>179</v>
      </c>
      <c r="C326" s="239" t="s">
        <v>332</v>
      </c>
      <c r="D326" s="143" t="s">
        <v>333</v>
      </c>
      <c r="E326" s="144"/>
      <c r="F326" s="416">
        <f>SUM(F327)</f>
        <v>11264834</v>
      </c>
      <c r="G326" s="416">
        <f>SUM(G327)</f>
        <v>10616682</v>
      </c>
      <c r="H326" s="416">
        <f>SUM(H327)</f>
        <v>13952775</v>
      </c>
    </row>
    <row r="327" spans="1:8" s="43" customFormat="1" ht="48.75" customHeight="1" x14ac:dyDescent="0.25">
      <c r="A327" s="298" t="s">
        <v>369</v>
      </c>
      <c r="B327" s="299" t="s">
        <v>179</v>
      </c>
      <c r="C327" s="300" t="s">
        <v>9</v>
      </c>
      <c r="D327" s="301" t="s">
        <v>333</v>
      </c>
      <c r="E327" s="302"/>
      <c r="F327" s="367">
        <f>SUM(F328+F331)</f>
        <v>11264834</v>
      </c>
      <c r="G327" s="367">
        <f t="shared" ref="G327:H327" si="17">SUM(G328+G331)</f>
        <v>10616682</v>
      </c>
      <c r="H327" s="367">
        <f t="shared" si="17"/>
        <v>13952775</v>
      </c>
    </row>
    <row r="328" spans="1:8" s="43" customFormat="1" ht="31.5" x14ac:dyDescent="0.25">
      <c r="A328" s="27" t="s">
        <v>765</v>
      </c>
      <c r="B328" s="116" t="s">
        <v>179</v>
      </c>
      <c r="C328" s="200" t="s">
        <v>9</v>
      </c>
      <c r="D328" s="115" t="s">
        <v>823</v>
      </c>
      <c r="E328" s="140"/>
      <c r="F328" s="366">
        <f>SUM(F329:F330)</f>
        <v>11213698</v>
      </c>
      <c r="G328" s="366">
        <f t="shared" ref="G328:H328" si="18">SUM(G329:G330)</f>
        <v>10616682</v>
      </c>
      <c r="H328" s="366">
        <f t="shared" si="18"/>
        <v>13952775</v>
      </c>
    </row>
    <row r="329" spans="1:8" s="43" customFormat="1" ht="31.5" x14ac:dyDescent="0.25">
      <c r="A329" s="76" t="s">
        <v>463</v>
      </c>
      <c r="B329" s="124" t="s">
        <v>179</v>
      </c>
      <c r="C329" s="201" t="s">
        <v>9</v>
      </c>
      <c r="D329" s="121" t="s">
        <v>823</v>
      </c>
      <c r="E329" s="127" t="s">
        <v>15</v>
      </c>
      <c r="F329" s="369">
        <f>SUM(прил3!H227)</f>
        <v>5713698</v>
      </c>
      <c r="G329" s="369">
        <f>SUM(прил3!I227)</f>
        <v>10616682</v>
      </c>
      <c r="H329" s="369">
        <f>SUM(прил3!J227)</f>
        <v>13952775</v>
      </c>
    </row>
    <row r="330" spans="1:8" s="43" customFormat="1" ht="15.75" x14ac:dyDescent="0.25">
      <c r="A330" s="54" t="s">
        <v>19</v>
      </c>
      <c r="B330" s="124" t="s">
        <v>179</v>
      </c>
      <c r="C330" s="201" t="s">
        <v>9</v>
      </c>
      <c r="D330" s="121" t="s">
        <v>823</v>
      </c>
      <c r="E330" s="127" t="s">
        <v>58</v>
      </c>
      <c r="F330" s="369">
        <f>SUM(прил3!H228)</f>
        <v>5500000</v>
      </c>
      <c r="G330" s="369">
        <f>SUM(прил3!I228)</f>
        <v>0</v>
      </c>
      <c r="H330" s="369">
        <f>SUM(прил3!J228)</f>
        <v>0</v>
      </c>
    </row>
    <row r="331" spans="1:8" s="43" customFormat="1" ht="31.5" x14ac:dyDescent="0.25">
      <c r="A331" s="27" t="s">
        <v>384</v>
      </c>
      <c r="B331" s="116" t="s">
        <v>179</v>
      </c>
      <c r="C331" s="200" t="s">
        <v>9</v>
      </c>
      <c r="D331" s="115" t="s">
        <v>383</v>
      </c>
      <c r="E331" s="140"/>
      <c r="F331" s="366">
        <f>SUM(F332)</f>
        <v>51136</v>
      </c>
      <c r="G331" s="366">
        <f>SUM(G332)</f>
        <v>0</v>
      </c>
      <c r="H331" s="366">
        <f>SUM(H332)</f>
        <v>0</v>
      </c>
    </row>
    <row r="332" spans="1:8" s="43" customFormat="1" ht="15.75" x14ac:dyDescent="0.25">
      <c r="A332" s="54" t="s">
        <v>19</v>
      </c>
      <c r="B332" s="124" t="s">
        <v>179</v>
      </c>
      <c r="C332" s="201" t="s">
        <v>9</v>
      </c>
      <c r="D332" s="121" t="s">
        <v>383</v>
      </c>
      <c r="E332" s="127" t="s">
        <v>58</v>
      </c>
      <c r="F332" s="369">
        <f>SUM(прил3!H144)</f>
        <v>51136</v>
      </c>
      <c r="G332" s="369">
        <f>SUM(прил3!I144)</f>
        <v>0</v>
      </c>
      <c r="H332" s="369">
        <f>SUM(прил3!J144)</f>
        <v>0</v>
      </c>
    </row>
    <row r="333" spans="1:8" s="43" customFormat="1" ht="64.5" customHeight="1" x14ac:dyDescent="0.25">
      <c r="A333" s="165" t="s">
        <v>149</v>
      </c>
      <c r="B333" s="142" t="s">
        <v>184</v>
      </c>
      <c r="C333" s="239" t="s">
        <v>332</v>
      </c>
      <c r="D333" s="143" t="s">
        <v>333</v>
      </c>
      <c r="E333" s="144"/>
      <c r="F333" s="416">
        <f>SUM(F334)</f>
        <v>760000</v>
      </c>
      <c r="G333" s="416">
        <f t="shared" ref="G333:H335" si="19">SUM(G334)</f>
        <v>738435</v>
      </c>
      <c r="H333" s="416">
        <f t="shared" si="19"/>
        <v>550066</v>
      </c>
    </row>
    <row r="334" spans="1:8" s="43" customFormat="1" ht="33.75" customHeight="1" x14ac:dyDescent="0.25">
      <c r="A334" s="320" t="s">
        <v>367</v>
      </c>
      <c r="B334" s="299" t="s">
        <v>184</v>
      </c>
      <c r="C334" s="300" t="s">
        <v>9</v>
      </c>
      <c r="D334" s="301" t="s">
        <v>333</v>
      </c>
      <c r="E334" s="302"/>
      <c r="F334" s="367">
        <f>SUM(F335)</f>
        <v>760000</v>
      </c>
      <c r="G334" s="367">
        <f t="shared" si="19"/>
        <v>738435</v>
      </c>
      <c r="H334" s="367">
        <f t="shared" si="19"/>
        <v>550066</v>
      </c>
    </row>
    <row r="335" spans="1:8" s="43" customFormat="1" ht="16.5" customHeight="1" x14ac:dyDescent="0.25">
      <c r="A335" s="66" t="s">
        <v>150</v>
      </c>
      <c r="B335" s="116" t="s">
        <v>184</v>
      </c>
      <c r="C335" s="200" t="s">
        <v>9</v>
      </c>
      <c r="D335" s="115" t="s">
        <v>368</v>
      </c>
      <c r="E335" s="140"/>
      <c r="F335" s="366">
        <f>SUM(F336)</f>
        <v>760000</v>
      </c>
      <c r="G335" s="366">
        <f t="shared" si="19"/>
        <v>738435</v>
      </c>
      <c r="H335" s="366">
        <f t="shared" si="19"/>
        <v>550066</v>
      </c>
    </row>
    <row r="336" spans="1:8" s="43" customFormat="1" ht="31.5" x14ac:dyDescent="0.25">
      <c r="A336" s="76" t="s">
        <v>463</v>
      </c>
      <c r="B336" s="124" t="s">
        <v>184</v>
      </c>
      <c r="C336" s="201" t="s">
        <v>9</v>
      </c>
      <c r="D336" s="121" t="s">
        <v>368</v>
      </c>
      <c r="E336" s="127" t="s">
        <v>15</v>
      </c>
      <c r="F336" s="369">
        <f>SUM(прил3!H221)</f>
        <v>760000</v>
      </c>
      <c r="G336" s="369">
        <f>SUM(прил3!I221)</f>
        <v>738435</v>
      </c>
      <c r="H336" s="369">
        <f>SUM(прил3!J221)</f>
        <v>550066</v>
      </c>
    </row>
    <row r="337" spans="1:8" s="43" customFormat="1" ht="79.5" customHeight="1" x14ac:dyDescent="0.25">
      <c r="A337" s="151" t="s">
        <v>210</v>
      </c>
      <c r="B337" s="142" t="s">
        <v>208</v>
      </c>
      <c r="C337" s="239" t="s">
        <v>332</v>
      </c>
      <c r="D337" s="143" t="s">
        <v>333</v>
      </c>
      <c r="E337" s="144"/>
      <c r="F337" s="416">
        <f>SUM(F338)</f>
        <v>50880</v>
      </c>
      <c r="G337" s="416">
        <f t="shared" ref="G337:H339" si="20">SUM(G338)</f>
        <v>50880</v>
      </c>
      <c r="H337" s="416">
        <f t="shared" si="20"/>
        <v>50880</v>
      </c>
    </row>
    <row r="338" spans="1:8" s="43" customFormat="1" ht="33.75" customHeight="1" x14ac:dyDescent="0.25">
      <c r="A338" s="311" t="s">
        <v>371</v>
      </c>
      <c r="B338" s="299" t="s">
        <v>208</v>
      </c>
      <c r="C338" s="300" t="s">
        <v>9</v>
      </c>
      <c r="D338" s="301" t="s">
        <v>333</v>
      </c>
      <c r="E338" s="302"/>
      <c r="F338" s="367">
        <f>SUM(F339)</f>
        <v>50880</v>
      </c>
      <c r="G338" s="367">
        <f t="shared" si="20"/>
        <v>50880</v>
      </c>
      <c r="H338" s="367">
        <f t="shared" si="20"/>
        <v>50880</v>
      </c>
    </row>
    <row r="339" spans="1:8" s="43" customFormat="1" ht="31.5" x14ac:dyDescent="0.25">
      <c r="A339" s="75" t="s">
        <v>209</v>
      </c>
      <c r="B339" s="116" t="s">
        <v>208</v>
      </c>
      <c r="C339" s="200" t="s">
        <v>9</v>
      </c>
      <c r="D339" s="115" t="s">
        <v>372</v>
      </c>
      <c r="E339" s="140"/>
      <c r="F339" s="366">
        <f>SUM(F340)</f>
        <v>50880</v>
      </c>
      <c r="G339" s="366">
        <f t="shared" si="20"/>
        <v>50880</v>
      </c>
      <c r="H339" s="366">
        <f t="shared" si="20"/>
        <v>50880</v>
      </c>
    </row>
    <row r="340" spans="1:8" s="43" customFormat="1" ht="30.75" customHeight="1" x14ac:dyDescent="0.25">
      <c r="A340" s="76" t="s">
        <v>463</v>
      </c>
      <c r="B340" s="124" t="s">
        <v>208</v>
      </c>
      <c r="C340" s="201" t="s">
        <v>9</v>
      </c>
      <c r="D340" s="121" t="s">
        <v>372</v>
      </c>
      <c r="E340" s="127" t="s">
        <v>15</v>
      </c>
      <c r="F340" s="369">
        <f>SUM(прил3!H232)</f>
        <v>50880</v>
      </c>
      <c r="G340" s="369">
        <f>SUM(прил3!I232)</f>
        <v>50880</v>
      </c>
      <c r="H340" s="369">
        <f>SUM(прил3!J232)</f>
        <v>50880</v>
      </c>
    </row>
    <row r="341" spans="1:8" s="43" customFormat="1" ht="32.25" customHeight="1" x14ac:dyDescent="0.25">
      <c r="A341" s="74" t="s">
        <v>96</v>
      </c>
      <c r="B341" s="153" t="s">
        <v>347</v>
      </c>
      <c r="C341" s="240" t="s">
        <v>332</v>
      </c>
      <c r="D341" s="154" t="s">
        <v>333</v>
      </c>
      <c r="E341" s="130"/>
      <c r="F341" s="410">
        <f>SUM(F342+F347)</f>
        <v>961626</v>
      </c>
      <c r="G341" s="410">
        <f>SUM(G342+G347)</f>
        <v>971626</v>
      </c>
      <c r="H341" s="410">
        <f>SUM(H342+H347)</f>
        <v>971626</v>
      </c>
    </row>
    <row r="342" spans="1:8" s="43" customFormat="1" ht="63" x14ac:dyDescent="0.25">
      <c r="A342" s="145" t="s">
        <v>127</v>
      </c>
      <c r="B342" s="152" t="s">
        <v>195</v>
      </c>
      <c r="C342" s="160" t="s">
        <v>332</v>
      </c>
      <c r="D342" s="148" t="s">
        <v>333</v>
      </c>
      <c r="E342" s="157"/>
      <c r="F342" s="416">
        <f>SUM(F343)</f>
        <v>15000</v>
      </c>
      <c r="G342" s="416">
        <f t="shared" ref="G342:H344" si="21">SUM(G343)</f>
        <v>25000</v>
      </c>
      <c r="H342" s="416">
        <f t="shared" si="21"/>
        <v>25000</v>
      </c>
    </row>
    <row r="343" spans="1:8" s="43" customFormat="1" ht="31.5" x14ac:dyDescent="0.25">
      <c r="A343" s="304" t="s">
        <v>398</v>
      </c>
      <c r="B343" s="312" t="s">
        <v>195</v>
      </c>
      <c r="C343" s="313" t="s">
        <v>9</v>
      </c>
      <c r="D343" s="314" t="s">
        <v>333</v>
      </c>
      <c r="E343" s="315"/>
      <c r="F343" s="367">
        <f>SUM(F344)</f>
        <v>15000</v>
      </c>
      <c r="G343" s="367">
        <f t="shared" si="21"/>
        <v>25000</v>
      </c>
      <c r="H343" s="367">
        <f t="shared" si="21"/>
        <v>25000</v>
      </c>
    </row>
    <row r="344" spans="1:8" s="43" customFormat="1" ht="31.5" x14ac:dyDescent="0.25">
      <c r="A344" s="75" t="s">
        <v>128</v>
      </c>
      <c r="B344" s="122" t="s">
        <v>195</v>
      </c>
      <c r="C344" s="158" t="s">
        <v>9</v>
      </c>
      <c r="D344" s="150" t="s">
        <v>399</v>
      </c>
      <c r="E344" s="42"/>
      <c r="F344" s="366">
        <f>SUM(F345:F346)</f>
        <v>15000</v>
      </c>
      <c r="G344" s="366">
        <f t="shared" si="21"/>
        <v>25000</v>
      </c>
      <c r="H344" s="366">
        <f t="shared" si="21"/>
        <v>25000</v>
      </c>
    </row>
    <row r="345" spans="1:8" s="43" customFormat="1" ht="33.75" customHeight="1" x14ac:dyDescent="0.25">
      <c r="A345" s="76" t="s">
        <v>463</v>
      </c>
      <c r="B345" s="123" t="s">
        <v>195</v>
      </c>
      <c r="C345" s="155" t="s">
        <v>9</v>
      </c>
      <c r="D345" s="147" t="s">
        <v>399</v>
      </c>
      <c r="E345" s="60" t="s">
        <v>15</v>
      </c>
      <c r="F345" s="369">
        <f>SUM(прил3!H452+прил3!H539)</f>
        <v>15000</v>
      </c>
      <c r="G345" s="369">
        <f>SUM(прил3!I452+прил3!I539)</f>
        <v>25000</v>
      </c>
      <c r="H345" s="369">
        <f>SUM(прил3!J452+прил3!J539)</f>
        <v>25000</v>
      </c>
    </row>
    <row r="346" spans="1:8" s="43" customFormat="1" ht="18" hidden="1" customHeight="1" x14ac:dyDescent="0.25">
      <c r="A346" s="61" t="s">
        <v>38</v>
      </c>
      <c r="B346" s="123" t="s">
        <v>195</v>
      </c>
      <c r="C346" s="155" t="s">
        <v>9</v>
      </c>
      <c r="D346" s="147" t="s">
        <v>399</v>
      </c>
      <c r="E346" s="60" t="s">
        <v>37</v>
      </c>
      <c r="F346" s="369">
        <f>SUM(прил3!H453)</f>
        <v>0</v>
      </c>
      <c r="G346" s="369"/>
      <c r="H346" s="369"/>
    </row>
    <row r="347" spans="1:8" s="43" customFormat="1" ht="49.5" customHeight="1" x14ac:dyDescent="0.25">
      <c r="A347" s="151" t="s">
        <v>97</v>
      </c>
      <c r="B347" s="152" t="s">
        <v>162</v>
      </c>
      <c r="C347" s="160" t="s">
        <v>332</v>
      </c>
      <c r="D347" s="148" t="s">
        <v>333</v>
      </c>
      <c r="E347" s="157"/>
      <c r="F347" s="416">
        <f>SUM(F348)</f>
        <v>946626</v>
      </c>
      <c r="G347" s="416">
        <f>SUM(G348)</f>
        <v>946626</v>
      </c>
      <c r="H347" s="416">
        <f>SUM(H348)</f>
        <v>946626</v>
      </c>
    </row>
    <row r="348" spans="1:8" s="43" customFormat="1" ht="49.5" customHeight="1" x14ac:dyDescent="0.25">
      <c r="A348" s="311" t="s">
        <v>346</v>
      </c>
      <c r="B348" s="312" t="s">
        <v>162</v>
      </c>
      <c r="C348" s="313" t="s">
        <v>9</v>
      </c>
      <c r="D348" s="314" t="s">
        <v>333</v>
      </c>
      <c r="E348" s="315"/>
      <c r="F348" s="367">
        <f>SUM(F349+F351)</f>
        <v>946626</v>
      </c>
      <c r="G348" s="367">
        <f>SUM(G349+G351)</f>
        <v>946626</v>
      </c>
      <c r="H348" s="367">
        <f>SUM(H349+H351)</f>
        <v>946626</v>
      </c>
    </row>
    <row r="349" spans="1:8" s="43" customFormat="1" ht="47.25" x14ac:dyDescent="0.25">
      <c r="A349" s="75" t="s">
        <v>496</v>
      </c>
      <c r="B349" s="122" t="s">
        <v>162</v>
      </c>
      <c r="C349" s="158" t="s">
        <v>9</v>
      </c>
      <c r="D349" s="150" t="s">
        <v>348</v>
      </c>
      <c r="E349" s="42"/>
      <c r="F349" s="366">
        <f>SUM(F350)</f>
        <v>473313</v>
      </c>
      <c r="G349" s="366">
        <f>SUM(G350)</f>
        <v>473313</v>
      </c>
      <c r="H349" s="366">
        <f>SUM(H350)</f>
        <v>473313</v>
      </c>
    </row>
    <row r="350" spans="1:8" s="43" customFormat="1" ht="47.25" x14ac:dyDescent="0.25">
      <c r="A350" s="76" t="s">
        <v>67</v>
      </c>
      <c r="B350" s="123" t="s">
        <v>162</v>
      </c>
      <c r="C350" s="155" t="s">
        <v>9</v>
      </c>
      <c r="D350" s="147" t="s">
        <v>348</v>
      </c>
      <c r="E350" s="60" t="s">
        <v>12</v>
      </c>
      <c r="F350" s="369">
        <f>SUM(прил3!H59)</f>
        <v>473313</v>
      </c>
      <c r="G350" s="369">
        <f>SUM(прил3!I59)</f>
        <v>473313</v>
      </c>
      <c r="H350" s="369">
        <f>SUM(прил3!J59)</f>
        <v>473313</v>
      </c>
    </row>
    <row r="351" spans="1:8" s="43" customFormat="1" ht="31.5" x14ac:dyDescent="0.25">
      <c r="A351" s="75" t="s">
        <v>70</v>
      </c>
      <c r="B351" s="122" t="s">
        <v>162</v>
      </c>
      <c r="C351" s="158" t="s">
        <v>9</v>
      </c>
      <c r="D351" s="150" t="s">
        <v>349</v>
      </c>
      <c r="E351" s="42"/>
      <c r="F351" s="366">
        <f>SUM(F352)</f>
        <v>473313</v>
      </c>
      <c r="G351" s="366">
        <f>SUM(G352)</f>
        <v>473313</v>
      </c>
      <c r="H351" s="366">
        <f>SUM(H352)</f>
        <v>473313</v>
      </c>
    </row>
    <row r="352" spans="1:8" s="43" customFormat="1" ht="47.25" x14ac:dyDescent="0.25">
      <c r="A352" s="76" t="s">
        <v>67</v>
      </c>
      <c r="B352" s="123" t="s">
        <v>162</v>
      </c>
      <c r="C352" s="155" t="s">
        <v>9</v>
      </c>
      <c r="D352" s="147" t="s">
        <v>349</v>
      </c>
      <c r="E352" s="60" t="s">
        <v>12</v>
      </c>
      <c r="F352" s="369">
        <f>SUM(прил3!H61)</f>
        <v>473313</v>
      </c>
      <c r="G352" s="369">
        <f>SUM(прил3!I61)</f>
        <v>473313</v>
      </c>
      <c r="H352" s="369">
        <f>SUM(прил3!J61)</f>
        <v>473313</v>
      </c>
    </row>
    <row r="353" spans="1:8" ht="63" customHeight="1" x14ac:dyDescent="0.25">
      <c r="A353" s="58" t="s">
        <v>699</v>
      </c>
      <c r="B353" s="153" t="s">
        <v>176</v>
      </c>
      <c r="C353" s="240" t="s">
        <v>332</v>
      </c>
      <c r="D353" s="154" t="s">
        <v>333</v>
      </c>
      <c r="E353" s="130"/>
      <c r="F353" s="410">
        <f>SUM(F354+F365+F370+F374)</f>
        <v>9758327</v>
      </c>
      <c r="G353" s="410">
        <f>SUM(G354+G365+G370+G374)</f>
        <v>3777452</v>
      </c>
      <c r="H353" s="410">
        <f>SUM(H354+H365+H370+H374)</f>
        <v>3777452</v>
      </c>
    </row>
    <row r="354" spans="1:8" s="43" customFormat="1" ht="111.75" customHeight="1" x14ac:dyDescent="0.25">
      <c r="A354" s="151" t="s">
        <v>700</v>
      </c>
      <c r="B354" s="152" t="s">
        <v>177</v>
      </c>
      <c r="C354" s="160" t="s">
        <v>332</v>
      </c>
      <c r="D354" s="148" t="s">
        <v>333</v>
      </c>
      <c r="E354" s="164"/>
      <c r="F354" s="416">
        <f>SUM(F355)</f>
        <v>9013972</v>
      </c>
      <c r="G354" s="416">
        <f>SUM(G355)</f>
        <v>2899667</v>
      </c>
      <c r="H354" s="416">
        <f>SUM(H355)</f>
        <v>2899667</v>
      </c>
    </row>
    <row r="355" spans="1:8" s="43" customFormat="1" ht="32.25" customHeight="1" x14ac:dyDescent="0.25">
      <c r="A355" s="311" t="s">
        <v>365</v>
      </c>
      <c r="B355" s="312" t="s">
        <v>177</v>
      </c>
      <c r="C355" s="313" t="s">
        <v>9</v>
      </c>
      <c r="D355" s="314" t="s">
        <v>333</v>
      </c>
      <c r="E355" s="318"/>
      <c r="F355" s="367">
        <f>SUM(F359+F363+F356)</f>
        <v>9013972</v>
      </c>
      <c r="G355" s="367">
        <f>SUM(G359+G363)</f>
        <v>2899667</v>
      </c>
      <c r="H355" s="367">
        <f>SUM(H359+H363)</f>
        <v>2899667</v>
      </c>
    </row>
    <row r="356" spans="1:8" s="43" customFormat="1" ht="79.5" customHeight="1" x14ac:dyDescent="0.25">
      <c r="A356" s="75" t="s">
        <v>844</v>
      </c>
      <c r="B356" s="122" t="s">
        <v>177</v>
      </c>
      <c r="C356" s="158" t="s">
        <v>9</v>
      </c>
      <c r="D356" s="150" t="s">
        <v>845</v>
      </c>
      <c r="E356" s="163"/>
      <c r="F356" s="366">
        <f>SUM(F357:F358)</f>
        <v>5742770</v>
      </c>
      <c r="G356" s="366"/>
      <c r="H356" s="366"/>
    </row>
    <row r="357" spans="1:8" s="43" customFormat="1" ht="32.25" customHeight="1" x14ac:dyDescent="0.25">
      <c r="A357" s="76" t="s">
        <v>463</v>
      </c>
      <c r="B357" s="123" t="s">
        <v>177</v>
      </c>
      <c r="C357" s="155" t="s">
        <v>9</v>
      </c>
      <c r="D357" s="147" t="s">
        <v>845</v>
      </c>
      <c r="E357" s="131" t="s">
        <v>15</v>
      </c>
      <c r="F357" s="369">
        <f>SUM(прил3!H197)</f>
        <v>3378100</v>
      </c>
      <c r="G357" s="369"/>
      <c r="H357" s="369"/>
    </row>
    <row r="358" spans="1:8" s="43" customFormat="1" ht="32.25" customHeight="1" x14ac:dyDescent="0.25">
      <c r="A358" s="76" t="s">
        <v>655</v>
      </c>
      <c r="B358" s="123" t="s">
        <v>177</v>
      </c>
      <c r="C358" s="155" t="s">
        <v>9</v>
      </c>
      <c r="D358" s="147" t="s">
        <v>845</v>
      </c>
      <c r="E358" s="131" t="s">
        <v>656</v>
      </c>
      <c r="F358" s="369">
        <f>SUM(прил3!H198)</f>
        <v>2364670</v>
      </c>
      <c r="G358" s="369"/>
      <c r="H358" s="369"/>
    </row>
    <row r="359" spans="1:8" s="43" customFormat="1" ht="31.5" x14ac:dyDescent="0.25">
      <c r="A359" s="75" t="s">
        <v>75</v>
      </c>
      <c r="B359" s="122" t="s">
        <v>177</v>
      </c>
      <c r="C359" s="158" t="s">
        <v>9</v>
      </c>
      <c r="D359" s="150" t="s">
        <v>364</v>
      </c>
      <c r="E359" s="163"/>
      <c r="F359" s="366">
        <f>SUM(F360:F362)</f>
        <v>3223202</v>
      </c>
      <c r="G359" s="366">
        <f>SUM(G360:G362)</f>
        <v>2899667</v>
      </c>
      <c r="H359" s="366">
        <f>SUM(H360:H362)</f>
        <v>2899667</v>
      </c>
    </row>
    <row r="360" spans="1:8" s="43" customFormat="1" ht="47.25" x14ac:dyDescent="0.25">
      <c r="A360" s="76" t="s">
        <v>67</v>
      </c>
      <c r="B360" s="123" t="s">
        <v>177</v>
      </c>
      <c r="C360" s="155" t="s">
        <v>9</v>
      </c>
      <c r="D360" s="147" t="s">
        <v>364</v>
      </c>
      <c r="E360" s="131" t="s">
        <v>12</v>
      </c>
      <c r="F360" s="369">
        <f>SUM(прил3!H200)</f>
        <v>3167672</v>
      </c>
      <c r="G360" s="369">
        <f>SUM(прил3!I200)</f>
        <v>2853037</v>
      </c>
      <c r="H360" s="369">
        <f>SUM(прил3!J200)</f>
        <v>2853037</v>
      </c>
    </row>
    <row r="361" spans="1:8" s="43" customFormat="1" ht="30" customHeight="1" x14ac:dyDescent="0.25">
      <c r="A361" s="76" t="s">
        <v>463</v>
      </c>
      <c r="B361" s="123" t="s">
        <v>177</v>
      </c>
      <c r="C361" s="155" t="s">
        <v>9</v>
      </c>
      <c r="D361" s="147" t="s">
        <v>364</v>
      </c>
      <c r="E361" s="131" t="s">
        <v>15</v>
      </c>
      <c r="F361" s="369">
        <f>SUM(прил3!H201)</f>
        <v>54900</v>
      </c>
      <c r="G361" s="369">
        <f>SUM(прил3!I201)</f>
        <v>46000</v>
      </c>
      <c r="H361" s="369">
        <f>SUM(прил3!J201)</f>
        <v>46000</v>
      </c>
    </row>
    <row r="362" spans="1:8" s="43" customFormat="1" ht="16.5" customHeight="1" x14ac:dyDescent="0.25">
      <c r="A362" s="76" t="s">
        <v>17</v>
      </c>
      <c r="B362" s="123" t="s">
        <v>177</v>
      </c>
      <c r="C362" s="155" t="s">
        <v>9</v>
      </c>
      <c r="D362" s="147" t="s">
        <v>364</v>
      </c>
      <c r="E362" s="131" t="s">
        <v>16</v>
      </c>
      <c r="F362" s="369">
        <f>SUM(прил3!H202)</f>
        <v>630</v>
      </c>
      <c r="G362" s="369">
        <f>SUM(прил3!I202)</f>
        <v>630</v>
      </c>
      <c r="H362" s="369">
        <f>SUM(прил3!J202)</f>
        <v>630</v>
      </c>
    </row>
    <row r="363" spans="1:8" s="43" customFormat="1" ht="31.5" x14ac:dyDescent="0.25">
      <c r="A363" s="75" t="s">
        <v>75</v>
      </c>
      <c r="B363" s="122" t="s">
        <v>177</v>
      </c>
      <c r="C363" s="158" t="s">
        <v>9</v>
      </c>
      <c r="D363" s="150" t="s">
        <v>445</v>
      </c>
      <c r="E363" s="163"/>
      <c r="F363" s="366">
        <f>SUM(F364)</f>
        <v>48000</v>
      </c>
      <c r="G363" s="366">
        <f>SUM(G364)</f>
        <v>0</v>
      </c>
      <c r="H363" s="366">
        <f>SUM(H364)</f>
        <v>0</v>
      </c>
    </row>
    <row r="364" spans="1:8" s="43" customFormat="1" ht="31.5" x14ac:dyDescent="0.25">
      <c r="A364" s="76" t="s">
        <v>463</v>
      </c>
      <c r="B364" s="123" t="s">
        <v>177</v>
      </c>
      <c r="C364" s="155" t="s">
        <v>9</v>
      </c>
      <c r="D364" s="147" t="s">
        <v>445</v>
      </c>
      <c r="E364" s="131" t="s">
        <v>15</v>
      </c>
      <c r="F364" s="369">
        <f>SUM(прил3!H191)</f>
        <v>48000</v>
      </c>
      <c r="G364" s="369">
        <f>SUM(прил3!I191)</f>
        <v>0</v>
      </c>
      <c r="H364" s="369">
        <f>SUM(прил3!J191)</f>
        <v>0</v>
      </c>
    </row>
    <row r="365" spans="1:8" s="43" customFormat="1" ht="96.75" customHeight="1" x14ac:dyDescent="0.25">
      <c r="A365" s="151" t="s">
        <v>750</v>
      </c>
      <c r="B365" s="152" t="s">
        <v>178</v>
      </c>
      <c r="C365" s="160" t="s">
        <v>332</v>
      </c>
      <c r="D365" s="148" t="s">
        <v>333</v>
      </c>
      <c r="E365" s="164"/>
      <c r="F365" s="416">
        <f t="shared" ref="F365:H366" si="22">SUM(F366)</f>
        <v>734355</v>
      </c>
      <c r="G365" s="416">
        <f t="shared" si="22"/>
        <v>867785</v>
      </c>
      <c r="H365" s="416">
        <f t="shared" si="22"/>
        <v>867785</v>
      </c>
    </row>
    <row r="366" spans="1:8" s="43" customFormat="1" ht="48.75" customHeight="1" x14ac:dyDescent="0.25">
      <c r="A366" s="311" t="s">
        <v>352</v>
      </c>
      <c r="B366" s="312" t="s">
        <v>178</v>
      </c>
      <c r="C366" s="313" t="s">
        <v>9</v>
      </c>
      <c r="D366" s="314" t="s">
        <v>333</v>
      </c>
      <c r="E366" s="318"/>
      <c r="F366" s="367">
        <f t="shared" si="22"/>
        <v>734355</v>
      </c>
      <c r="G366" s="367">
        <f t="shared" si="22"/>
        <v>867785</v>
      </c>
      <c r="H366" s="367">
        <f t="shared" si="22"/>
        <v>867785</v>
      </c>
    </row>
    <row r="367" spans="1:8" s="43" customFormat="1" ht="18" customHeight="1" x14ac:dyDescent="0.25">
      <c r="A367" s="75" t="s">
        <v>83</v>
      </c>
      <c r="B367" s="122" t="s">
        <v>178</v>
      </c>
      <c r="C367" s="158" t="s">
        <v>9</v>
      </c>
      <c r="D367" s="150" t="s">
        <v>353</v>
      </c>
      <c r="E367" s="163"/>
      <c r="F367" s="366">
        <f>SUM(F368:F369)</f>
        <v>734355</v>
      </c>
      <c r="G367" s="366">
        <f>SUM(G368:G369)</f>
        <v>867785</v>
      </c>
      <c r="H367" s="366">
        <f>SUM(H368:H369)</f>
        <v>867785</v>
      </c>
    </row>
    <row r="368" spans="1:8" s="43" customFormat="1" ht="32.25" customHeight="1" x14ac:dyDescent="0.25">
      <c r="A368" s="76" t="s">
        <v>463</v>
      </c>
      <c r="B368" s="123" t="s">
        <v>178</v>
      </c>
      <c r="C368" s="155" t="s">
        <v>9</v>
      </c>
      <c r="D368" s="147" t="s">
        <v>353</v>
      </c>
      <c r="E368" s="131" t="s">
        <v>15</v>
      </c>
      <c r="F368" s="369">
        <f>SUM(прил3!H87+прил3!H312+прил3!H400+прил3!H495+прил3!H439+прил3!H544)</f>
        <v>662855</v>
      </c>
      <c r="G368" s="369">
        <f>SUM(прил3!I87+прил3!I312+прил3!I400+прил3!I495+прил3!I439+прил3!I544)</f>
        <v>789035</v>
      </c>
      <c r="H368" s="369">
        <f>SUM(прил3!J87+прил3!J312+прил3!J400+прил3!J495+прил3!J439+прил3!J544)</f>
        <v>789035</v>
      </c>
    </row>
    <row r="369" spans="1:8" s="43" customFormat="1" ht="32.25" customHeight="1" x14ac:dyDescent="0.25">
      <c r="A369" s="76" t="s">
        <v>655</v>
      </c>
      <c r="B369" s="123" t="s">
        <v>178</v>
      </c>
      <c r="C369" s="155" t="s">
        <v>9</v>
      </c>
      <c r="D369" s="147" t="s">
        <v>353</v>
      </c>
      <c r="E369" s="131" t="s">
        <v>656</v>
      </c>
      <c r="F369" s="369">
        <f>SUM(прил3!H440)</f>
        <v>71500</v>
      </c>
      <c r="G369" s="369">
        <f>SUM(прил3!I440)</f>
        <v>78750</v>
      </c>
      <c r="H369" s="369">
        <f>SUM(прил3!J440)</f>
        <v>78750</v>
      </c>
    </row>
    <row r="370" spans="1:8" s="43" customFormat="1" ht="94.5" hidden="1" customHeight="1" x14ac:dyDescent="0.25">
      <c r="A370" s="151" t="s">
        <v>751</v>
      </c>
      <c r="B370" s="152" t="s">
        <v>444</v>
      </c>
      <c r="C370" s="160" t="s">
        <v>332</v>
      </c>
      <c r="D370" s="148" t="s">
        <v>333</v>
      </c>
      <c r="E370" s="164"/>
      <c r="F370" s="416">
        <f>SUM(F371)</f>
        <v>0</v>
      </c>
      <c r="G370" s="416">
        <f t="shared" ref="G370:H376" si="23">SUM(G371)</f>
        <v>0</v>
      </c>
      <c r="H370" s="416">
        <f t="shared" si="23"/>
        <v>0</v>
      </c>
    </row>
    <row r="371" spans="1:8" s="43" customFormat="1" ht="48" hidden="1" customHeight="1" x14ac:dyDescent="0.25">
      <c r="A371" s="311" t="s">
        <v>446</v>
      </c>
      <c r="B371" s="312" t="s">
        <v>444</v>
      </c>
      <c r="C371" s="313" t="s">
        <v>9</v>
      </c>
      <c r="D371" s="314" t="s">
        <v>333</v>
      </c>
      <c r="E371" s="318"/>
      <c r="F371" s="367">
        <f>SUM(F372)</f>
        <v>0</v>
      </c>
      <c r="G371" s="367">
        <f t="shared" si="23"/>
        <v>0</v>
      </c>
      <c r="H371" s="367">
        <f t="shared" si="23"/>
        <v>0</v>
      </c>
    </row>
    <row r="372" spans="1:8" s="43" customFormat="1" ht="30.75" hidden="1" customHeight="1" x14ac:dyDescent="0.25">
      <c r="A372" s="75" t="s">
        <v>447</v>
      </c>
      <c r="B372" s="122" t="s">
        <v>444</v>
      </c>
      <c r="C372" s="158" t="s">
        <v>9</v>
      </c>
      <c r="D372" s="150" t="s">
        <v>445</v>
      </c>
      <c r="E372" s="163"/>
      <c r="F372" s="366">
        <f>SUM(F373)</f>
        <v>0</v>
      </c>
      <c r="G372" s="366">
        <f t="shared" si="23"/>
        <v>0</v>
      </c>
      <c r="H372" s="366">
        <f t="shared" si="23"/>
        <v>0</v>
      </c>
    </row>
    <row r="373" spans="1:8" s="43" customFormat="1" ht="32.25" hidden="1" customHeight="1" x14ac:dyDescent="0.25">
      <c r="A373" s="76" t="s">
        <v>463</v>
      </c>
      <c r="B373" s="123" t="s">
        <v>444</v>
      </c>
      <c r="C373" s="155" t="s">
        <v>9</v>
      </c>
      <c r="D373" s="147" t="s">
        <v>445</v>
      </c>
      <c r="E373" s="131" t="s">
        <v>15</v>
      </c>
      <c r="F373" s="369">
        <f>SUM(прил3!H208)</f>
        <v>0</v>
      </c>
      <c r="G373" s="369">
        <f>SUM(прил3!I208)</f>
        <v>0</v>
      </c>
      <c r="H373" s="369">
        <f>SUM(прил3!J208)</f>
        <v>0</v>
      </c>
    </row>
    <row r="374" spans="1:8" s="43" customFormat="1" ht="94.5" x14ac:dyDescent="0.25">
      <c r="A374" s="151" t="s">
        <v>702</v>
      </c>
      <c r="B374" s="152" t="s">
        <v>704</v>
      </c>
      <c r="C374" s="160" t="s">
        <v>332</v>
      </c>
      <c r="D374" s="148" t="s">
        <v>333</v>
      </c>
      <c r="E374" s="164"/>
      <c r="F374" s="416">
        <f>SUM(F375)</f>
        <v>10000</v>
      </c>
      <c r="G374" s="416">
        <f t="shared" si="23"/>
        <v>10000</v>
      </c>
      <c r="H374" s="416">
        <f t="shared" si="23"/>
        <v>10000</v>
      </c>
    </row>
    <row r="375" spans="1:8" s="43" customFormat="1" ht="78.75" x14ac:dyDescent="0.25">
      <c r="A375" s="311" t="s">
        <v>703</v>
      </c>
      <c r="B375" s="312" t="s">
        <v>704</v>
      </c>
      <c r="C375" s="313" t="s">
        <v>9</v>
      </c>
      <c r="D375" s="314" t="s">
        <v>333</v>
      </c>
      <c r="E375" s="318"/>
      <c r="F375" s="367">
        <f>SUM(F376)</f>
        <v>10000</v>
      </c>
      <c r="G375" s="367">
        <f t="shared" si="23"/>
        <v>10000</v>
      </c>
      <c r="H375" s="367">
        <f t="shared" si="23"/>
        <v>10000</v>
      </c>
    </row>
    <row r="376" spans="1:8" s="43" customFormat="1" ht="31.5" customHeight="1" x14ac:dyDescent="0.25">
      <c r="A376" s="75" t="s">
        <v>128</v>
      </c>
      <c r="B376" s="122" t="s">
        <v>704</v>
      </c>
      <c r="C376" s="158" t="s">
        <v>9</v>
      </c>
      <c r="D376" s="150" t="s">
        <v>399</v>
      </c>
      <c r="E376" s="163"/>
      <c r="F376" s="366">
        <f>SUM(F377)</f>
        <v>10000</v>
      </c>
      <c r="G376" s="366">
        <f t="shared" si="23"/>
        <v>10000</v>
      </c>
      <c r="H376" s="366">
        <f t="shared" si="23"/>
        <v>10000</v>
      </c>
    </row>
    <row r="377" spans="1:8" s="43" customFormat="1" ht="32.25" customHeight="1" x14ac:dyDescent="0.25">
      <c r="A377" s="76" t="s">
        <v>463</v>
      </c>
      <c r="B377" s="123" t="s">
        <v>704</v>
      </c>
      <c r="C377" s="155" t="s">
        <v>9</v>
      </c>
      <c r="D377" s="147" t="s">
        <v>399</v>
      </c>
      <c r="E377" s="131" t="s">
        <v>15</v>
      </c>
      <c r="F377" s="369">
        <f>SUM(прил3!H212)</f>
        <v>10000</v>
      </c>
      <c r="G377" s="369">
        <f>SUM(прил3!I212)</f>
        <v>10000</v>
      </c>
      <c r="H377" s="369">
        <f>SUM(прил3!J212)</f>
        <v>10000</v>
      </c>
    </row>
    <row r="378" spans="1:8" s="43" customFormat="1" ht="47.25" x14ac:dyDescent="0.25">
      <c r="A378" s="129" t="s">
        <v>104</v>
      </c>
      <c r="B378" s="153" t="s">
        <v>185</v>
      </c>
      <c r="C378" s="240" t="s">
        <v>332</v>
      </c>
      <c r="D378" s="154" t="s">
        <v>333</v>
      </c>
      <c r="E378" s="130"/>
      <c r="F378" s="410">
        <f>SUM(F379+F386)</f>
        <v>21771075</v>
      </c>
      <c r="G378" s="410">
        <f>SUM(G379+G386)</f>
        <v>18802445</v>
      </c>
      <c r="H378" s="410">
        <f>SUM(H379+H386)</f>
        <v>18456116</v>
      </c>
    </row>
    <row r="379" spans="1:8" s="43" customFormat="1" ht="50.25" customHeight="1" x14ac:dyDescent="0.25">
      <c r="A379" s="151" t="s">
        <v>146</v>
      </c>
      <c r="B379" s="152" t="s">
        <v>189</v>
      </c>
      <c r="C379" s="160" t="s">
        <v>332</v>
      </c>
      <c r="D379" s="148" t="s">
        <v>333</v>
      </c>
      <c r="E379" s="157"/>
      <c r="F379" s="416">
        <f>SUM(F380+F383)</f>
        <v>6926576</v>
      </c>
      <c r="G379" s="416">
        <f>SUM(G380+G383)</f>
        <v>5887589</v>
      </c>
      <c r="H379" s="416">
        <f>SUM(H380+H383)</f>
        <v>5541260</v>
      </c>
    </row>
    <row r="380" spans="1:8" s="43" customFormat="1" ht="36" customHeight="1" x14ac:dyDescent="0.25">
      <c r="A380" s="311" t="s">
        <v>427</v>
      </c>
      <c r="B380" s="312" t="s">
        <v>189</v>
      </c>
      <c r="C380" s="313" t="s">
        <v>11</v>
      </c>
      <c r="D380" s="314" t="s">
        <v>333</v>
      </c>
      <c r="E380" s="315"/>
      <c r="F380" s="367">
        <f t="shared" ref="F380:H381" si="24">SUM(F381)</f>
        <v>6926576</v>
      </c>
      <c r="G380" s="367">
        <f t="shared" si="24"/>
        <v>5887589</v>
      </c>
      <c r="H380" s="367">
        <f t="shared" si="24"/>
        <v>5541260</v>
      </c>
    </row>
    <row r="381" spans="1:8" s="43" customFormat="1" ht="47.25" x14ac:dyDescent="0.25">
      <c r="A381" s="75" t="s">
        <v>429</v>
      </c>
      <c r="B381" s="122" t="s">
        <v>189</v>
      </c>
      <c r="C381" s="158" t="s">
        <v>11</v>
      </c>
      <c r="D381" s="150" t="s">
        <v>428</v>
      </c>
      <c r="E381" s="42"/>
      <c r="F381" s="366">
        <f t="shared" si="24"/>
        <v>6926576</v>
      </c>
      <c r="G381" s="366">
        <f t="shared" si="24"/>
        <v>5887589</v>
      </c>
      <c r="H381" s="366">
        <f t="shared" si="24"/>
        <v>5541260</v>
      </c>
    </row>
    <row r="382" spans="1:8" s="43" customFormat="1" ht="17.25" customHeight="1" x14ac:dyDescent="0.25">
      <c r="A382" s="76" t="s">
        <v>19</v>
      </c>
      <c r="B382" s="123" t="s">
        <v>189</v>
      </c>
      <c r="C382" s="155" t="s">
        <v>11</v>
      </c>
      <c r="D382" s="147" t="s">
        <v>428</v>
      </c>
      <c r="E382" s="60" t="s">
        <v>58</v>
      </c>
      <c r="F382" s="369">
        <f>SUM(прил3!H666)</f>
        <v>6926576</v>
      </c>
      <c r="G382" s="369">
        <f>SUM(прил3!I666)</f>
        <v>5887589</v>
      </c>
      <c r="H382" s="369">
        <f>SUM(прил3!J666)</f>
        <v>5541260</v>
      </c>
    </row>
    <row r="383" spans="1:8" s="43" customFormat="1" ht="31.5" hidden="1" customHeight="1" x14ac:dyDescent="0.25">
      <c r="A383" s="311" t="s">
        <v>454</v>
      </c>
      <c r="B383" s="312" t="s">
        <v>189</v>
      </c>
      <c r="C383" s="313" t="s">
        <v>18</v>
      </c>
      <c r="D383" s="314" t="s">
        <v>333</v>
      </c>
      <c r="E383" s="315"/>
      <c r="F383" s="367">
        <f t="shared" ref="F383:H384" si="25">SUM(F384)</f>
        <v>0</v>
      </c>
      <c r="G383" s="367">
        <f t="shared" si="25"/>
        <v>0</v>
      </c>
      <c r="H383" s="367">
        <f t="shared" si="25"/>
        <v>0</v>
      </c>
    </row>
    <row r="384" spans="1:8" s="43" customFormat="1" ht="31.5" hidden="1" x14ac:dyDescent="0.25">
      <c r="A384" s="75" t="s">
        <v>632</v>
      </c>
      <c r="B384" s="122" t="s">
        <v>189</v>
      </c>
      <c r="C384" s="158" t="s">
        <v>18</v>
      </c>
      <c r="D384" s="150" t="s">
        <v>455</v>
      </c>
      <c r="E384" s="42"/>
      <c r="F384" s="366">
        <f t="shared" si="25"/>
        <v>0</v>
      </c>
      <c r="G384" s="366">
        <f t="shared" si="25"/>
        <v>0</v>
      </c>
      <c r="H384" s="366">
        <f t="shared" si="25"/>
        <v>0</v>
      </c>
    </row>
    <row r="385" spans="1:8" s="43" customFormat="1" ht="17.25" hidden="1" customHeight="1" x14ac:dyDescent="0.25">
      <c r="A385" s="76" t="s">
        <v>19</v>
      </c>
      <c r="B385" s="123" t="s">
        <v>189</v>
      </c>
      <c r="C385" s="155" t="s">
        <v>18</v>
      </c>
      <c r="D385" s="147" t="s">
        <v>455</v>
      </c>
      <c r="E385" s="60" t="s">
        <v>58</v>
      </c>
      <c r="F385" s="369">
        <f>SUM(прил3!H672)</f>
        <v>0</v>
      </c>
      <c r="G385" s="369">
        <f>SUM(прил3!I672)</f>
        <v>0</v>
      </c>
      <c r="H385" s="369">
        <f>SUM(прил3!J672)</f>
        <v>0</v>
      </c>
    </row>
    <row r="386" spans="1:8" s="43" customFormat="1" ht="63" x14ac:dyDescent="0.25">
      <c r="A386" s="145" t="s">
        <v>105</v>
      </c>
      <c r="B386" s="152" t="s">
        <v>186</v>
      </c>
      <c r="C386" s="160" t="s">
        <v>332</v>
      </c>
      <c r="D386" s="148" t="s">
        <v>333</v>
      </c>
      <c r="E386" s="157"/>
      <c r="F386" s="416">
        <f>SUM(F387)</f>
        <v>14844499</v>
      </c>
      <c r="G386" s="416">
        <f>SUM(G387)</f>
        <v>12914856</v>
      </c>
      <c r="H386" s="416">
        <f>SUM(H387)</f>
        <v>12914856</v>
      </c>
    </row>
    <row r="387" spans="1:8" s="43" customFormat="1" ht="65.25" customHeight="1" x14ac:dyDescent="0.25">
      <c r="A387" s="311" t="s">
        <v>354</v>
      </c>
      <c r="B387" s="312" t="s">
        <v>186</v>
      </c>
      <c r="C387" s="313" t="s">
        <v>9</v>
      </c>
      <c r="D387" s="314" t="s">
        <v>333</v>
      </c>
      <c r="E387" s="315"/>
      <c r="F387" s="367">
        <f>SUM(F397+F392+F388+F390)</f>
        <v>14844499</v>
      </c>
      <c r="G387" s="367">
        <f t="shared" ref="G387:H387" si="26">SUM(G397+G392+G388+G390)</f>
        <v>12914856</v>
      </c>
      <c r="H387" s="367">
        <f t="shared" si="26"/>
        <v>12914856</v>
      </c>
    </row>
    <row r="388" spans="1:8" s="43" customFormat="1" ht="31.5" x14ac:dyDescent="0.25">
      <c r="A388" s="73" t="s">
        <v>134</v>
      </c>
      <c r="B388" s="122" t="s">
        <v>186</v>
      </c>
      <c r="C388" s="158" t="s">
        <v>9</v>
      </c>
      <c r="D388" s="150" t="s">
        <v>408</v>
      </c>
      <c r="E388" s="30"/>
      <c r="F388" s="366">
        <f>SUM(F389)</f>
        <v>145172</v>
      </c>
      <c r="G388" s="366">
        <f>SUM(G389)</f>
        <v>145172</v>
      </c>
      <c r="H388" s="366">
        <f>SUM(H389)</f>
        <v>145172</v>
      </c>
    </row>
    <row r="389" spans="1:8" s="43" customFormat="1" ht="47.25" x14ac:dyDescent="0.25">
      <c r="A389" s="156" t="s">
        <v>67</v>
      </c>
      <c r="B389" s="123" t="s">
        <v>186</v>
      </c>
      <c r="C389" s="155" t="s">
        <v>9</v>
      </c>
      <c r="D389" s="147" t="s">
        <v>408</v>
      </c>
      <c r="E389" s="53">
        <v>100</v>
      </c>
      <c r="F389" s="369">
        <f>SUM(прил3!H149)</f>
        <v>145172</v>
      </c>
      <c r="G389" s="369">
        <f>SUM(прил3!I149)</f>
        <v>145172</v>
      </c>
      <c r="H389" s="369">
        <f>SUM(прил3!J149)</f>
        <v>145172</v>
      </c>
    </row>
    <row r="390" spans="1:8" s="43" customFormat="1" ht="47.25" x14ac:dyDescent="0.25">
      <c r="A390" s="75" t="s">
        <v>825</v>
      </c>
      <c r="B390" s="122" t="s">
        <v>186</v>
      </c>
      <c r="C390" s="158" t="s">
        <v>9</v>
      </c>
      <c r="D390" s="150" t="s">
        <v>824</v>
      </c>
      <c r="E390" s="42"/>
      <c r="F390" s="366">
        <f>SUM(F391)</f>
        <v>9466</v>
      </c>
      <c r="G390" s="366">
        <f t="shared" ref="G390:H390" si="27">SUM(G391)</f>
        <v>9466</v>
      </c>
      <c r="H390" s="366">
        <f t="shared" si="27"/>
        <v>9466</v>
      </c>
    </row>
    <row r="391" spans="1:8" s="43" customFormat="1" ht="31.5" x14ac:dyDescent="0.25">
      <c r="A391" s="89" t="s">
        <v>463</v>
      </c>
      <c r="B391" s="123" t="s">
        <v>186</v>
      </c>
      <c r="C391" s="155" t="s">
        <v>9</v>
      </c>
      <c r="D391" s="147" t="s">
        <v>824</v>
      </c>
      <c r="E391" s="53">
        <v>200</v>
      </c>
      <c r="F391" s="369">
        <f>SUM(прил3!H92)</f>
        <v>9466</v>
      </c>
      <c r="G391" s="369">
        <f>SUM(прил3!I92)</f>
        <v>9466</v>
      </c>
      <c r="H391" s="369">
        <f>SUM(прил3!J92)</f>
        <v>9466</v>
      </c>
    </row>
    <row r="392" spans="1:8" s="43" customFormat="1" ht="31.5" customHeight="1" x14ac:dyDescent="0.25">
      <c r="A392" s="75" t="s">
        <v>75</v>
      </c>
      <c r="B392" s="122" t="s">
        <v>186</v>
      </c>
      <c r="C392" s="158" t="s">
        <v>9</v>
      </c>
      <c r="D392" s="150" t="s">
        <v>364</v>
      </c>
      <c r="E392" s="42"/>
      <c r="F392" s="366">
        <f>SUM(F393:F396)</f>
        <v>12042516</v>
      </c>
      <c r="G392" s="366">
        <f>SUM(G393:G396)</f>
        <v>10375667</v>
      </c>
      <c r="H392" s="366">
        <f>SUM(H393:H396)</f>
        <v>10375667</v>
      </c>
    </row>
    <row r="393" spans="1:8" s="43" customFormat="1" ht="49.5" customHeight="1" x14ac:dyDescent="0.25">
      <c r="A393" s="76" t="s">
        <v>67</v>
      </c>
      <c r="B393" s="123" t="s">
        <v>186</v>
      </c>
      <c r="C393" s="155" t="s">
        <v>9</v>
      </c>
      <c r="D393" s="147" t="s">
        <v>364</v>
      </c>
      <c r="E393" s="60" t="s">
        <v>12</v>
      </c>
      <c r="F393" s="369">
        <f>SUM(прил3!H151)</f>
        <v>10842966</v>
      </c>
      <c r="G393" s="369">
        <f>SUM(прил3!I151)</f>
        <v>9765967</v>
      </c>
      <c r="H393" s="369">
        <f>SUM(прил3!J151)</f>
        <v>9765967</v>
      </c>
    </row>
    <row r="394" spans="1:8" s="43" customFormat="1" ht="33" customHeight="1" x14ac:dyDescent="0.25">
      <c r="A394" s="76" t="s">
        <v>463</v>
      </c>
      <c r="B394" s="123" t="s">
        <v>186</v>
      </c>
      <c r="C394" s="155" t="s">
        <v>9</v>
      </c>
      <c r="D394" s="147" t="s">
        <v>364</v>
      </c>
      <c r="E394" s="60" t="s">
        <v>15</v>
      </c>
      <c r="F394" s="369">
        <f>SUM(прил3!H152)</f>
        <v>796762</v>
      </c>
      <c r="G394" s="369">
        <f>SUM(прил3!I152)</f>
        <v>606912</v>
      </c>
      <c r="H394" s="369">
        <f>SUM(прил3!J152)</f>
        <v>606912</v>
      </c>
    </row>
    <row r="395" spans="1:8" s="43" customFormat="1" ht="33" customHeight="1" x14ac:dyDescent="0.25">
      <c r="A395" s="61" t="s">
        <v>148</v>
      </c>
      <c r="B395" s="123" t="s">
        <v>186</v>
      </c>
      <c r="C395" s="155" t="s">
        <v>9</v>
      </c>
      <c r="D395" s="147" t="s">
        <v>364</v>
      </c>
      <c r="E395" s="60" t="s">
        <v>147</v>
      </c>
      <c r="F395" s="369">
        <f>SUM(прил3!H153)</f>
        <v>400000</v>
      </c>
      <c r="G395" s="369"/>
      <c r="H395" s="369"/>
    </row>
    <row r="396" spans="1:8" s="43" customFormat="1" ht="17.25" customHeight="1" x14ac:dyDescent="0.25">
      <c r="A396" s="76" t="s">
        <v>17</v>
      </c>
      <c r="B396" s="123" t="s">
        <v>186</v>
      </c>
      <c r="C396" s="155" t="s">
        <v>9</v>
      </c>
      <c r="D396" s="147" t="s">
        <v>364</v>
      </c>
      <c r="E396" s="60" t="s">
        <v>16</v>
      </c>
      <c r="F396" s="369">
        <f>SUM(прил3!H154)</f>
        <v>2788</v>
      </c>
      <c r="G396" s="369">
        <f>SUM(прил3!I154)</f>
        <v>2788</v>
      </c>
      <c r="H396" s="369">
        <f>SUM(прил3!J154)</f>
        <v>2788</v>
      </c>
    </row>
    <row r="397" spans="1:8" s="43" customFormat="1" ht="31.5" x14ac:dyDescent="0.25">
      <c r="A397" s="149" t="s">
        <v>66</v>
      </c>
      <c r="B397" s="122" t="s">
        <v>186</v>
      </c>
      <c r="C397" s="158" t="s">
        <v>9</v>
      </c>
      <c r="D397" s="150" t="s">
        <v>337</v>
      </c>
      <c r="E397" s="42"/>
      <c r="F397" s="366">
        <f>SUM(F398:F399)</f>
        <v>2647345</v>
      </c>
      <c r="G397" s="366">
        <f>SUM(G398:G399)</f>
        <v>2384551</v>
      </c>
      <c r="H397" s="366">
        <f>SUM(H398:H399)</f>
        <v>2384551</v>
      </c>
    </row>
    <row r="398" spans="1:8" s="43" customFormat="1" ht="47.25" x14ac:dyDescent="0.25">
      <c r="A398" s="128" t="s">
        <v>67</v>
      </c>
      <c r="B398" s="123" t="s">
        <v>186</v>
      </c>
      <c r="C398" s="155" t="s">
        <v>9</v>
      </c>
      <c r="D398" s="147" t="s">
        <v>337</v>
      </c>
      <c r="E398" s="60" t="s">
        <v>12</v>
      </c>
      <c r="F398" s="369">
        <f>SUM(прил3!H94)</f>
        <v>2645744</v>
      </c>
      <c r="G398" s="369">
        <f>SUM(прил3!I94)</f>
        <v>2382950</v>
      </c>
      <c r="H398" s="369">
        <f>SUM(прил3!J94)</f>
        <v>2382950</v>
      </c>
    </row>
    <row r="399" spans="1:8" s="43" customFormat="1" ht="18" customHeight="1" x14ac:dyDescent="0.25">
      <c r="A399" s="128" t="s">
        <v>17</v>
      </c>
      <c r="B399" s="123" t="s">
        <v>186</v>
      </c>
      <c r="C399" s="155" t="s">
        <v>9</v>
      </c>
      <c r="D399" s="147" t="s">
        <v>337</v>
      </c>
      <c r="E399" s="60" t="s">
        <v>16</v>
      </c>
      <c r="F399" s="369">
        <f>SUM(прил3!H95)</f>
        <v>1601</v>
      </c>
      <c r="G399" s="369">
        <f>SUM(прил3!I95)</f>
        <v>1601</v>
      </c>
      <c r="H399" s="369">
        <f>SUM(прил3!J95)</f>
        <v>1601</v>
      </c>
    </row>
    <row r="400" spans="1:8" s="43" customFormat="1" ht="33" customHeight="1" x14ac:dyDescent="0.25">
      <c r="A400" s="58" t="s">
        <v>115</v>
      </c>
      <c r="B400" s="153" t="s">
        <v>181</v>
      </c>
      <c r="C400" s="240" t="s">
        <v>332</v>
      </c>
      <c r="D400" s="154" t="s">
        <v>333</v>
      </c>
      <c r="E400" s="130"/>
      <c r="F400" s="410">
        <f>SUM(F401+F405)</f>
        <v>20000</v>
      </c>
      <c r="G400" s="410">
        <f>SUM(G401+G405)</f>
        <v>35000</v>
      </c>
      <c r="H400" s="410">
        <f>SUM(H401+H405)</f>
        <v>35000</v>
      </c>
    </row>
    <row r="401" spans="1:8" s="43" customFormat="1" ht="63" x14ac:dyDescent="0.25">
      <c r="A401" s="145" t="s">
        <v>137</v>
      </c>
      <c r="B401" s="152" t="s">
        <v>203</v>
      </c>
      <c r="C401" s="160" t="s">
        <v>332</v>
      </c>
      <c r="D401" s="148" t="s">
        <v>333</v>
      </c>
      <c r="E401" s="157"/>
      <c r="F401" s="416">
        <f>SUM(F402)</f>
        <v>10000</v>
      </c>
      <c r="G401" s="416">
        <f t="shared" ref="G401:H403" si="28">SUM(G402)</f>
        <v>25000</v>
      </c>
      <c r="H401" s="416">
        <f t="shared" si="28"/>
        <v>25000</v>
      </c>
    </row>
    <row r="402" spans="1:8" s="43" customFormat="1" ht="31.5" x14ac:dyDescent="0.25">
      <c r="A402" s="304" t="s">
        <v>412</v>
      </c>
      <c r="B402" s="312" t="s">
        <v>203</v>
      </c>
      <c r="C402" s="313" t="s">
        <v>11</v>
      </c>
      <c r="D402" s="314" t="s">
        <v>333</v>
      </c>
      <c r="E402" s="315"/>
      <c r="F402" s="367">
        <f>SUM(F403)</f>
        <v>10000</v>
      </c>
      <c r="G402" s="367">
        <f t="shared" si="28"/>
        <v>25000</v>
      </c>
      <c r="H402" s="367">
        <f t="shared" si="28"/>
        <v>25000</v>
      </c>
    </row>
    <row r="403" spans="1:8" s="43" customFormat="1" ht="31.5" x14ac:dyDescent="0.25">
      <c r="A403" s="149" t="s">
        <v>414</v>
      </c>
      <c r="B403" s="122" t="s">
        <v>203</v>
      </c>
      <c r="C403" s="158" t="s">
        <v>11</v>
      </c>
      <c r="D403" s="150" t="s">
        <v>413</v>
      </c>
      <c r="E403" s="42"/>
      <c r="F403" s="366">
        <f>SUM(F404)</f>
        <v>10000</v>
      </c>
      <c r="G403" s="366">
        <f t="shared" si="28"/>
        <v>25000</v>
      </c>
      <c r="H403" s="366">
        <f t="shared" si="28"/>
        <v>25000</v>
      </c>
    </row>
    <row r="404" spans="1:8" s="43" customFormat="1" ht="33" customHeight="1" x14ac:dyDescent="0.25">
      <c r="A404" s="128" t="s">
        <v>463</v>
      </c>
      <c r="B404" s="123" t="s">
        <v>203</v>
      </c>
      <c r="C404" s="155" t="s">
        <v>11</v>
      </c>
      <c r="D404" s="147" t="s">
        <v>413</v>
      </c>
      <c r="E404" s="60" t="s">
        <v>15</v>
      </c>
      <c r="F404" s="369">
        <f>SUM(прил3!H549)</f>
        <v>10000</v>
      </c>
      <c r="G404" s="369">
        <f>SUM(прил3!I549)</f>
        <v>25000</v>
      </c>
      <c r="H404" s="369">
        <f>SUM(прил3!J549)</f>
        <v>25000</v>
      </c>
    </row>
    <row r="405" spans="1:8" s="43" customFormat="1" ht="18" customHeight="1" x14ac:dyDescent="0.25">
      <c r="A405" s="151" t="s">
        <v>116</v>
      </c>
      <c r="B405" s="152" t="s">
        <v>182</v>
      </c>
      <c r="C405" s="160" t="s">
        <v>332</v>
      </c>
      <c r="D405" s="148" t="s">
        <v>333</v>
      </c>
      <c r="E405" s="157"/>
      <c r="F405" s="416">
        <f>SUM(F406)</f>
        <v>10000</v>
      </c>
      <c r="G405" s="416">
        <f t="shared" ref="G405:H407" si="29">SUM(G406)</f>
        <v>10000</v>
      </c>
      <c r="H405" s="416">
        <f t="shared" si="29"/>
        <v>10000</v>
      </c>
    </row>
    <row r="406" spans="1:8" s="43" customFormat="1" ht="18" customHeight="1" x14ac:dyDescent="0.25">
      <c r="A406" s="311" t="s">
        <v>376</v>
      </c>
      <c r="B406" s="312" t="s">
        <v>182</v>
      </c>
      <c r="C406" s="313" t="s">
        <v>9</v>
      </c>
      <c r="D406" s="314" t="s">
        <v>333</v>
      </c>
      <c r="E406" s="315"/>
      <c r="F406" s="367">
        <f>SUM(F407)</f>
        <v>10000</v>
      </c>
      <c r="G406" s="367">
        <f t="shared" si="29"/>
        <v>10000</v>
      </c>
      <c r="H406" s="367">
        <f t="shared" si="29"/>
        <v>10000</v>
      </c>
    </row>
    <row r="407" spans="1:8" s="43" customFormat="1" ht="18" customHeight="1" x14ac:dyDescent="0.25">
      <c r="A407" s="75" t="s">
        <v>378</v>
      </c>
      <c r="B407" s="122" t="s">
        <v>182</v>
      </c>
      <c r="C407" s="158" t="s">
        <v>9</v>
      </c>
      <c r="D407" s="150" t="s">
        <v>377</v>
      </c>
      <c r="E407" s="42"/>
      <c r="F407" s="366">
        <f>SUM(F408)</f>
        <v>10000</v>
      </c>
      <c r="G407" s="366">
        <f t="shared" si="29"/>
        <v>10000</v>
      </c>
      <c r="H407" s="366">
        <f t="shared" si="29"/>
        <v>10000</v>
      </c>
    </row>
    <row r="408" spans="1:8" s="43" customFormat="1" ht="18" customHeight="1" x14ac:dyDescent="0.25">
      <c r="A408" s="76" t="s">
        <v>17</v>
      </c>
      <c r="B408" s="123" t="s">
        <v>182</v>
      </c>
      <c r="C408" s="155" t="s">
        <v>9</v>
      </c>
      <c r="D408" s="147" t="s">
        <v>377</v>
      </c>
      <c r="E408" s="60" t="s">
        <v>16</v>
      </c>
      <c r="F408" s="369">
        <f>SUM(прил3!H257)</f>
        <v>10000</v>
      </c>
      <c r="G408" s="369">
        <f>SUM(прил3!I257)</f>
        <v>10000</v>
      </c>
      <c r="H408" s="369">
        <f>SUM(прил3!J257)</f>
        <v>10000</v>
      </c>
    </row>
    <row r="409" spans="1:8" ht="33.75" customHeight="1" x14ac:dyDescent="0.25">
      <c r="A409" s="58" t="s">
        <v>98</v>
      </c>
      <c r="B409" s="135" t="s">
        <v>163</v>
      </c>
      <c r="C409" s="238" t="s">
        <v>332</v>
      </c>
      <c r="D409" s="136" t="s">
        <v>333</v>
      </c>
      <c r="E409" s="16"/>
      <c r="F409" s="410">
        <f>SUM(F414+F410)</f>
        <v>592201</v>
      </c>
      <c r="G409" s="410">
        <f>SUM(G414+G410)</f>
        <v>592201</v>
      </c>
      <c r="H409" s="410">
        <f>SUM(H414+H410)</f>
        <v>592201</v>
      </c>
    </row>
    <row r="410" spans="1:8" s="452" customFormat="1" ht="51.75" customHeight="1" x14ac:dyDescent="0.25">
      <c r="A410" s="141" t="s">
        <v>576</v>
      </c>
      <c r="B410" s="142" t="s">
        <v>579</v>
      </c>
      <c r="C410" s="239" t="s">
        <v>332</v>
      </c>
      <c r="D410" s="143" t="s">
        <v>333</v>
      </c>
      <c r="E410" s="166"/>
      <c r="F410" s="416">
        <f>SUM(F411)</f>
        <v>118888</v>
      </c>
      <c r="G410" s="416">
        <f t="shared" ref="G410:H412" si="30">SUM(G411)</f>
        <v>118888</v>
      </c>
      <c r="H410" s="416">
        <f t="shared" si="30"/>
        <v>118888</v>
      </c>
    </row>
    <row r="411" spans="1:8" s="452" customFormat="1" ht="33.75" customHeight="1" x14ac:dyDescent="0.25">
      <c r="A411" s="298" t="s">
        <v>577</v>
      </c>
      <c r="B411" s="299" t="s">
        <v>579</v>
      </c>
      <c r="C411" s="300" t="s">
        <v>9</v>
      </c>
      <c r="D411" s="301" t="s">
        <v>333</v>
      </c>
      <c r="E411" s="321"/>
      <c r="F411" s="367">
        <f>SUM(F412)</f>
        <v>118888</v>
      </c>
      <c r="G411" s="367">
        <f t="shared" si="30"/>
        <v>118888</v>
      </c>
      <c r="H411" s="367">
        <f t="shared" si="30"/>
        <v>118888</v>
      </c>
    </row>
    <row r="412" spans="1:8" s="452" customFormat="1" ht="18" customHeight="1" x14ac:dyDescent="0.25">
      <c r="A412" s="27" t="s">
        <v>578</v>
      </c>
      <c r="B412" s="116" t="s">
        <v>579</v>
      </c>
      <c r="C412" s="200" t="s">
        <v>9</v>
      </c>
      <c r="D412" s="115" t="s">
        <v>580</v>
      </c>
      <c r="E412" s="28"/>
      <c r="F412" s="366">
        <f>SUM(F413)</f>
        <v>118888</v>
      </c>
      <c r="G412" s="366">
        <f t="shared" si="30"/>
        <v>118888</v>
      </c>
      <c r="H412" s="366">
        <f t="shared" si="30"/>
        <v>118888</v>
      </c>
    </row>
    <row r="413" spans="1:8" s="452" customFormat="1" ht="33.75" customHeight="1" x14ac:dyDescent="0.25">
      <c r="A413" s="128" t="s">
        <v>463</v>
      </c>
      <c r="B413" s="124" t="s">
        <v>579</v>
      </c>
      <c r="C413" s="201" t="s">
        <v>9</v>
      </c>
      <c r="D413" s="121" t="s">
        <v>580</v>
      </c>
      <c r="E413" s="44" t="s">
        <v>15</v>
      </c>
      <c r="F413" s="369">
        <f>SUM(прил3!H405)</f>
        <v>118888</v>
      </c>
      <c r="G413" s="369">
        <f>SUM(прил3!I405)</f>
        <v>118888</v>
      </c>
      <c r="H413" s="369">
        <f>SUM(прил3!J405)</f>
        <v>118888</v>
      </c>
    </row>
    <row r="414" spans="1:8" s="43" customFormat="1" ht="51" customHeight="1" x14ac:dyDescent="0.25">
      <c r="A414" s="151" t="s">
        <v>99</v>
      </c>
      <c r="B414" s="142" t="s">
        <v>164</v>
      </c>
      <c r="C414" s="239" t="s">
        <v>332</v>
      </c>
      <c r="D414" s="143" t="s">
        <v>333</v>
      </c>
      <c r="E414" s="166"/>
      <c r="F414" s="416">
        <f>SUM(F415)</f>
        <v>473313</v>
      </c>
      <c r="G414" s="416">
        <f t="shared" ref="G414:H416" si="31">SUM(G415)</f>
        <v>473313</v>
      </c>
      <c r="H414" s="416">
        <f t="shared" si="31"/>
        <v>473313</v>
      </c>
    </row>
    <row r="415" spans="1:8" s="43" customFormat="1" ht="51" customHeight="1" x14ac:dyDescent="0.25">
      <c r="A415" s="311" t="s">
        <v>350</v>
      </c>
      <c r="B415" s="299" t="s">
        <v>164</v>
      </c>
      <c r="C415" s="300" t="s">
        <v>11</v>
      </c>
      <c r="D415" s="301" t="s">
        <v>333</v>
      </c>
      <c r="E415" s="321"/>
      <c r="F415" s="367">
        <f>SUM(F416)</f>
        <v>473313</v>
      </c>
      <c r="G415" s="367">
        <f t="shared" si="31"/>
        <v>473313</v>
      </c>
      <c r="H415" s="367">
        <f t="shared" si="31"/>
        <v>473313</v>
      </c>
    </row>
    <row r="416" spans="1:8" s="43" customFormat="1" ht="32.25" customHeight="1" x14ac:dyDescent="0.25">
      <c r="A416" s="75" t="s">
        <v>69</v>
      </c>
      <c r="B416" s="116" t="s">
        <v>164</v>
      </c>
      <c r="C416" s="200" t="s">
        <v>11</v>
      </c>
      <c r="D416" s="115" t="s">
        <v>351</v>
      </c>
      <c r="E416" s="28"/>
      <c r="F416" s="366">
        <f>SUM(F417)</f>
        <v>473313</v>
      </c>
      <c r="G416" s="366">
        <f t="shared" si="31"/>
        <v>473313</v>
      </c>
      <c r="H416" s="366">
        <f t="shared" si="31"/>
        <v>473313</v>
      </c>
    </row>
    <row r="417" spans="1:8" s="43" customFormat="1" ht="47.25" x14ac:dyDescent="0.25">
      <c r="A417" s="76" t="s">
        <v>67</v>
      </c>
      <c r="B417" s="124" t="s">
        <v>164</v>
      </c>
      <c r="C417" s="201" t="s">
        <v>11</v>
      </c>
      <c r="D417" s="121" t="s">
        <v>351</v>
      </c>
      <c r="E417" s="44" t="s">
        <v>12</v>
      </c>
      <c r="F417" s="369">
        <f>SUM(прил3!H66)</f>
        <v>473313</v>
      </c>
      <c r="G417" s="369">
        <f>SUM(прил3!I66)</f>
        <v>473313</v>
      </c>
      <c r="H417" s="369">
        <f>SUM(прил3!J66)</f>
        <v>473313</v>
      </c>
    </row>
    <row r="418" spans="1:8" s="43" customFormat="1" ht="27" customHeight="1" x14ac:dyDescent="0.25">
      <c r="A418" s="407" t="s">
        <v>532</v>
      </c>
      <c r="B418" s="403"/>
      <c r="C418" s="404"/>
      <c r="D418" s="405"/>
      <c r="E418" s="406"/>
      <c r="F418" s="414">
        <f>SUM(F419+F423+F428+F446+F466+F470+F437)</f>
        <v>32458543</v>
      </c>
      <c r="G418" s="414">
        <f>SUM(G419+G423+G428+G446+G466+G470+G437)</f>
        <v>29938788</v>
      </c>
      <c r="H418" s="414">
        <f>SUM(H419+H423+H428+H446+H466+H470+H437)</f>
        <v>30113954</v>
      </c>
    </row>
    <row r="419" spans="1:8" s="43" customFormat="1" ht="16.5" customHeight="1" x14ac:dyDescent="0.25">
      <c r="A419" s="74" t="s">
        <v>87</v>
      </c>
      <c r="B419" s="153" t="s">
        <v>334</v>
      </c>
      <c r="C419" s="240" t="s">
        <v>332</v>
      </c>
      <c r="D419" s="154" t="s">
        <v>333</v>
      </c>
      <c r="E419" s="130"/>
      <c r="F419" s="410">
        <f>SUM(F420)</f>
        <v>1894296</v>
      </c>
      <c r="G419" s="410">
        <f t="shared" ref="G419:H421" si="32">SUM(G420)</f>
        <v>1706141</v>
      </c>
      <c r="H419" s="410">
        <f t="shared" si="32"/>
        <v>1706141</v>
      </c>
    </row>
    <row r="420" spans="1:8" s="43" customFormat="1" ht="17.25" customHeight="1" x14ac:dyDescent="0.25">
      <c r="A420" s="151" t="s">
        <v>88</v>
      </c>
      <c r="B420" s="152" t="s">
        <v>158</v>
      </c>
      <c r="C420" s="160" t="s">
        <v>332</v>
      </c>
      <c r="D420" s="148" t="s">
        <v>333</v>
      </c>
      <c r="E420" s="157"/>
      <c r="F420" s="416">
        <f>SUM(F421)</f>
        <v>1894296</v>
      </c>
      <c r="G420" s="416">
        <f t="shared" si="32"/>
        <v>1706141</v>
      </c>
      <c r="H420" s="416">
        <f t="shared" si="32"/>
        <v>1706141</v>
      </c>
    </row>
    <row r="421" spans="1:8" s="43" customFormat="1" ht="31.5" x14ac:dyDescent="0.25">
      <c r="A421" s="75" t="s">
        <v>66</v>
      </c>
      <c r="B421" s="122" t="s">
        <v>158</v>
      </c>
      <c r="C421" s="158" t="s">
        <v>332</v>
      </c>
      <c r="D421" s="150" t="s">
        <v>337</v>
      </c>
      <c r="E421" s="42"/>
      <c r="F421" s="366">
        <f>SUM(F422)</f>
        <v>1894296</v>
      </c>
      <c r="G421" s="366">
        <f t="shared" si="32"/>
        <v>1706141</v>
      </c>
      <c r="H421" s="366">
        <f t="shared" si="32"/>
        <v>1706141</v>
      </c>
    </row>
    <row r="422" spans="1:8" s="43" customFormat="1" ht="47.25" x14ac:dyDescent="0.25">
      <c r="A422" s="76" t="s">
        <v>67</v>
      </c>
      <c r="B422" s="123" t="s">
        <v>158</v>
      </c>
      <c r="C422" s="155" t="s">
        <v>332</v>
      </c>
      <c r="D422" s="147" t="s">
        <v>337</v>
      </c>
      <c r="E422" s="60" t="s">
        <v>12</v>
      </c>
      <c r="F422" s="369">
        <f>SUM(прил3!H21)</f>
        <v>1894296</v>
      </c>
      <c r="G422" s="369">
        <f>SUM(прил3!I21)</f>
        <v>1706141</v>
      </c>
      <c r="H422" s="369">
        <f>SUM(прил3!J21)</f>
        <v>1706141</v>
      </c>
    </row>
    <row r="423" spans="1:8" s="43" customFormat="1" ht="16.5" customHeight="1" x14ac:dyDescent="0.25">
      <c r="A423" s="74" t="s">
        <v>102</v>
      </c>
      <c r="B423" s="153" t="s">
        <v>165</v>
      </c>
      <c r="C423" s="240" t="s">
        <v>332</v>
      </c>
      <c r="D423" s="154" t="s">
        <v>333</v>
      </c>
      <c r="E423" s="130"/>
      <c r="F423" s="410">
        <f t="shared" ref="F423:H424" si="33">SUM(F424)</f>
        <v>15468562</v>
      </c>
      <c r="G423" s="410">
        <f t="shared" si="33"/>
        <v>13931296</v>
      </c>
      <c r="H423" s="410">
        <f t="shared" si="33"/>
        <v>13931296</v>
      </c>
    </row>
    <row r="424" spans="1:8" s="43" customFormat="1" ht="15.75" customHeight="1" x14ac:dyDescent="0.25">
      <c r="A424" s="151" t="s">
        <v>103</v>
      </c>
      <c r="B424" s="152" t="s">
        <v>166</v>
      </c>
      <c r="C424" s="160" t="s">
        <v>332</v>
      </c>
      <c r="D424" s="148" t="s">
        <v>333</v>
      </c>
      <c r="E424" s="157"/>
      <c r="F424" s="416">
        <f t="shared" si="33"/>
        <v>15468562</v>
      </c>
      <c r="G424" s="416">
        <f t="shared" si="33"/>
        <v>13931296</v>
      </c>
      <c r="H424" s="416">
        <f t="shared" si="33"/>
        <v>13931296</v>
      </c>
    </row>
    <row r="425" spans="1:8" s="43" customFormat="1" ht="31.5" x14ac:dyDescent="0.25">
      <c r="A425" s="75" t="s">
        <v>66</v>
      </c>
      <c r="B425" s="122" t="s">
        <v>166</v>
      </c>
      <c r="C425" s="158" t="s">
        <v>332</v>
      </c>
      <c r="D425" s="150" t="s">
        <v>337</v>
      </c>
      <c r="E425" s="42"/>
      <c r="F425" s="366">
        <f>SUM(F426:F427)</f>
        <v>15468562</v>
      </c>
      <c r="G425" s="366">
        <f>SUM(G426:G427)</f>
        <v>13931296</v>
      </c>
      <c r="H425" s="366">
        <f>SUM(H426:H427)</f>
        <v>13931296</v>
      </c>
    </row>
    <row r="426" spans="1:8" s="43" customFormat="1" ht="47.25" x14ac:dyDescent="0.25">
      <c r="A426" s="76" t="s">
        <v>67</v>
      </c>
      <c r="B426" s="123" t="s">
        <v>166</v>
      </c>
      <c r="C426" s="155" t="s">
        <v>332</v>
      </c>
      <c r="D426" s="147" t="s">
        <v>337</v>
      </c>
      <c r="E426" s="60" t="s">
        <v>12</v>
      </c>
      <c r="F426" s="369">
        <f>SUM(прил3!H70)</f>
        <v>15467302</v>
      </c>
      <c r="G426" s="369">
        <f>SUM(прил3!I70)</f>
        <v>13930036</v>
      </c>
      <c r="H426" s="369">
        <f>SUM(прил3!J70)</f>
        <v>13930036</v>
      </c>
    </row>
    <row r="427" spans="1:8" s="43" customFormat="1" ht="16.5" customHeight="1" x14ac:dyDescent="0.25">
      <c r="A427" s="76" t="s">
        <v>17</v>
      </c>
      <c r="B427" s="123" t="s">
        <v>166</v>
      </c>
      <c r="C427" s="155" t="s">
        <v>332</v>
      </c>
      <c r="D427" s="147" t="s">
        <v>337</v>
      </c>
      <c r="E427" s="60" t="s">
        <v>16</v>
      </c>
      <c r="F427" s="369">
        <f>SUM(прил3!H71)</f>
        <v>1260</v>
      </c>
      <c r="G427" s="369">
        <f>SUM(прил3!I71)</f>
        <v>1260</v>
      </c>
      <c r="H427" s="369">
        <f>SUM(прил3!J71)</f>
        <v>1260</v>
      </c>
    </row>
    <row r="428" spans="1:8" s="43" customFormat="1" ht="31.5" x14ac:dyDescent="0.25">
      <c r="A428" s="74" t="s">
        <v>92</v>
      </c>
      <c r="B428" s="153" t="s">
        <v>190</v>
      </c>
      <c r="C428" s="240" t="s">
        <v>332</v>
      </c>
      <c r="D428" s="154" t="s">
        <v>333</v>
      </c>
      <c r="E428" s="130"/>
      <c r="F428" s="410">
        <f>SUM(F429+F433)</f>
        <v>917513</v>
      </c>
      <c r="G428" s="410">
        <f>SUM(G429+G433)</f>
        <v>826504</v>
      </c>
      <c r="H428" s="410">
        <f>SUM(H429+H433)</f>
        <v>826504</v>
      </c>
    </row>
    <row r="429" spans="1:8" s="43" customFormat="1" ht="16.5" customHeight="1" x14ac:dyDescent="0.25">
      <c r="A429" s="151" t="s">
        <v>93</v>
      </c>
      <c r="B429" s="152" t="s">
        <v>191</v>
      </c>
      <c r="C429" s="160" t="s">
        <v>332</v>
      </c>
      <c r="D429" s="148" t="s">
        <v>333</v>
      </c>
      <c r="E429" s="157"/>
      <c r="F429" s="416">
        <f>SUM(F430)</f>
        <v>917513</v>
      </c>
      <c r="G429" s="416">
        <f>SUM(G430)</f>
        <v>826504</v>
      </c>
      <c r="H429" s="416">
        <f>SUM(H430)</f>
        <v>826504</v>
      </c>
    </row>
    <row r="430" spans="1:8" s="43" customFormat="1" ht="31.5" x14ac:dyDescent="0.25">
      <c r="A430" s="75" t="s">
        <v>66</v>
      </c>
      <c r="B430" s="122" t="s">
        <v>191</v>
      </c>
      <c r="C430" s="158" t="s">
        <v>332</v>
      </c>
      <c r="D430" s="150" t="s">
        <v>337</v>
      </c>
      <c r="E430" s="42"/>
      <c r="F430" s="366">
        <f>SUM(F431:F432)</f>
        <v>917513</v>
      </c>
      <c r="G430" s="366">
        <f t="shared" ref="G430:H430" si="34">SUM(G431:G432)</f>
        <v>826504</v>
      </c>
      <c r="H430" s="366">
        <f t="shared" si="34"/>
        <v>826504</v>
      </c>
    </row>
    <row r="431" spans="1:8" s="43" customFormat="1" ht="47.25" x14ac:dyDescent="0.25">
      <c r="A431" s="76" t="s">
        <v>67</v>
      </c>
      <c r="B431" s="123" t="s">
        <v>191</v>
      </c>
      <c r="C431" s="155" t="s">
        <v>332</v>
      </c>
      <c r="D431" s="147" t="s">
        <v>337</v>
      </c>
      <c r="E431" s="60" t="s">
        <v>12</v>
      </c>
      <c r="F431" s="369">
        <f>SUM(прил3!H99)</f>
        <v>916253</v>
      </c>
      <c r="G431" s="369">
        <f>SUM(прил3!I99)</f>
        <v>825244</v>
      </c>
      <c r="H431" s="369">
        <f>SUM(прил3!J99)</f>
        <v>825244</v>
      </c>
    </row>
    <row r="432" spans="1:8" s="43" customFormat="1" ht="18" customHeight="1" x14ac:dyDescent="0.25">
      <c r="A432" s="76" t="s">
        <v>17</v>
      </c>
      <c r="B432" s="123" t="s">
        <v>191</v>
      </c>
      <c r="C432" s="155" t="s">
        <v>332</v>
      </c>
      <c r="D432" s="147" t="s">
        <v>337</v>
      </c>
      <c r="E432" s="60" t="s">
        <v>16</v>
      </c>
      <c r="F432" s="369">
        <f>SUM(прил3!H100)</f>
        <v>1260</v>
      </c>
      <c r="G432" s="369">
        <f>SUM(прил3!I100)</f>
        <v>1260</v>
      </c>
      <c r="H432" s="369">
        <f>SUM(прил3!J100)</f>
        <v>1260</v>
      </c>
    </row>
    <row r="433" spans="1:8" s="43" customFormat="1" ht="21" hidden="1" customHeight="1" x14ac:dyDescent="0.25">
      <c r="A433" s="151" t="s">
        <v>561</v>
      </c>
      <c r="B433" s="152" t="s">
        <v>559</v>
      </c>
      <c r="C433" s="160" t="s">
        <v>332</v>
      </c>
      <c r="D433" s="148" t="s">
        <v>333</v>
      </c>
      <c r="E433" s="157"/>
      <c r="F433" s="416">
        <f>SUM(F434)</f>
        <v>0</v>
      </c>
      <c r="G433" s="416">
        <f>SUM(G434)</f>
        <v>0</v>
      </c>
      <c r="H433" s="416">
        <f>SUM(H434)</f>
        <v>0</v>
      </c>
    </row>
    <row r="434" spans="1:8" s="43" customFormat="1" ht="31.5" hidden="1" x14ac:dyDescent="0.25">
      <c r="A434" s="75" t="s">
        <v>562</v>
      </c>
      <c r="B434" s="122" t="s">
        <v>559</v>
      </c>
      <c r="C434" s="158" t="s">
        <v>332</v>
      </c>
      <c r="D434" s="150" t="s">
        <v>560</v>
      </c>
      <c r="E434" s="42"/>
      <c r="F434" s="366">
        <f>SUM(F435:F436)</f>
        <v>0</v>
      </c>
      <c r="G434" s="366">
        <f>SUM(G435:G436)</f>
        <v>0</v>
      </c>
      <c r="H434" s="366">
        <f>SUM(H435:H436)</f>
        <v>0</v>
      </c>
    </row>
    <row r="435" spans="1:8" s="43" customFormat="1" ht="47.25" hidden="1" x14ac:dyDescent="0.25">
      <c r="A435" s="76" t="s">
        <v>67</v>
      </c>
      <c r="B435" s="123" t="s">
        <v>559</v>
      </c>
      <c r="C435" s="155" t="s">
        <v>332</v>
      </c>
      <c r="D435" s="147" t="s">
        <v>560</v>
      </c>
      <c r="E435" s="60" t="s">
        <v>12</v>
      </c>
      <c r="F435" s="369">
        <f>SUM(прил3!H103)</f>
        <v>0</v>
      </c>
      <c r="G435" s="369">
        <f>SUM(прил3!I103)</f>
        <v>0</v>
      </c>
      <c r="H435" s="369">
        <f>SUM(прил3!J103)</f>
        <v>0</v>
      </c>
    </row>
    <row r="436" spans="1:8" s="43" customFormat="1" ht="31.5" hidden="1" x14ac:dyDescent="0.25">
      <c r="A436" s="128" t="s">
        <v>463</v>
      </c>
      <c r="B436" s="123" t="s">
        <v>559</v>
      </c>
      <c r="C436" s="155" t="s">
        <v>332</v>
      </c>
      <c r="D436" s="147" t="s">
        <v>560</v>
      </c>
      <c r="E436" s="60" t="s">
        <v>15</v>
      </c>
      <c r="F436" s="369">
        <f>SUM(прил3!H104)</f>
        <v>0</v>
      </c>
      <c r="G436" s="369">
        <f>SUM(прил3!I104)</f>
        <v>0</v>
      </c>
      <c r="H436" s="369">
        <f>SUM(прил3!J104)</f>
        <v>0</v>
      </c>
    </row>
    <row r="437" spans="1:8" s="43" customFormat="1" ht="31.5" x14ac:dyDescent="0.25">
      <c r="A437" s="74" t="s">
        <v>22</v>
      </c>
      <c r="B437" s="153" t="s">
        <v>170</v>
      </c>
      <c r="C437" s="240" t="s">
        <v>332</v>
      </c>
      <c r="D437" s="154" t="s">
        <v>333</v>
      </c>
      <c r="E437" s="130"/>
      <c r="F437" s="410">
        <f>SUM(F438)</f>
        <v>47111</v>
      </c>
      <c r="G437" s="410">
        <f>SUM(G438)</f>
        <v>47111</v>
      </c>
      <c r="H437" s="410">
        <f>SUM(H438)</f>
        <v>47111</v>
      </c>
    </row>
    <row r="438" spans="1:8" s="43" customFormat="1" ht="16.5" customHeight="1" x14ac:dyDescent="0.25">
      <c r="A438" s="151" t="s">
        <v>74</v>
      </c>
      <c r="B438" s="152" t="s">
        <v>171</v>
      </c>
      <c r="C438" s="160" t="s">
        <v>332</v>
      </c>
      <c r="D438" s="148" t="s">
        <v>333</v>
      </c>
      <c r="E438" s="157"/>
      <c r="F438" s="416">
        <f>SUM(F441+F444+F439)</f>
        <v>47111</v>
      </c>
      <c r="G438" s="416">
        <f>SUM(G441+G444+G439)</f>
        <v>47111</v>
      </c>
      <c r="H438" s="416">
        <f>SUM(H441+H444+H439)</f>
        <v>47111</v>
      </c>
    </row>
    <row r="439" spans="1:8" s="43" customFormat="1" ht="16.5" hidden="1" customHeight="1" x14ac:dyDescent="0.25">
      <c r="A439" s="75" t="s">
        <v>84</v>
      </c>
      <c r="B439" s="122" t="s">
        <v>171</v>
      </c>
      <c r="C439" s="158" t="s">
        <v>332</v>
      </c>
      <c r="D439" s="150" t="s">
        <v>355</v>
      </c>
      <c r="E439" s="42"/>
      <c r="F439" s="366">
        <f>SUM(F440:F440)</f>
        <v>0</v>
      </c>
      <c r="G439" s="366">
        <f>SUM(G440:G440)</f>
        <v>0</v>
      </c>
      <c r="H439" s="366">
        <f>SUM(H440:H440)</f>
        <v>0</v>
      </c>
    </row>
    <row r="440" spans="1:8" s="43" customFormat="1" ht="31.5" hidden="1" x14ac:dyDescent="0.25">
      <c r="A440" s="76" t="s">
        <v>463</v>
      </c>
      <c r="B440" s="123" t="s">
        <v>171</v>
      </c>
      <c r="C440" s="155" t="s">
        <v>332</v>
      </c>
      <c r="D440" s="147" t="s">
        <v>355</v>
      </c>
      <c r="E440" s="60" t="s">
        <v>15</v>
      </c>
      <c r="F440" s="369">
        <f>SUM(прил3!H158)</f>
        <v>0</v>
      </c>
      <c r="G440" s="369">
        <f>SUM(прил3!I158)</f>
        <v>0</v>
      </c>
      <c r="H440" s="369">
        <f>SUM(прил3!J158)</f>
        <v>0</v>
      </c>
    </row>
    <row r="441" spans="1:8" s="43" customFormat="1" ht="16.5" customHeight="1" x14ac:dyDescent="0.25">
      <c r="A441" s="75" t="s">
        <v>85</v>
      </c>
      <c r="B441" s="122" t="s">
        <v>171</v>
      </c>
      <c r="C441" s="158" t="s">
        <v>332</v>
      </c>
      <c r="D441" s="150" t="s">
        <v>361</v>
      </c>
      <c r="E441" s="42"/>
      <c r="F441" s="366">
        <f>SUM(F442:F443)</f>
        <v>47111</v>
      </c>
      <c r="G441" s="366">
        <f>SUM(G442:G443)</f>
        <v>47111</v>
      </c>
      <c r="H441" s="366">
        <f>SUM(H442:H443)</f>
        <v>47111</v>
      </c>
    </row>
    <row r="442" spans="1:8" s="43" customFormat="1" ht="33" hidden="1" customHeight="1" x14ac:dyDescent="0.25">
      <c r="A442" s="76" t="s">
        <v>463</v>
      </c>
      <c r="B442" s="123" t="s">
        <v>171</v>
      </c>
      <c r="C442" s="155" t="s">
        <v>332</v>
      </c>
      <c r="D442" s="147" t="s">
        <v>361</v>
      </c>
      <c r="E442" s="60" t="s">
        <v>15</v>
      </c>
      <c r="F442" s="369">
        <f>SUM(прил3!H160)</f>
        <v>0</v>
      </c>
      <c r="G442" s="369">
        <f>SUM(прил3!I160)</f>
        <v>0</v>
      </c>
      <c r="H442" s="369">
        <f>SUM(прил3!J160)</f>
        <v>0</v>
      </c>
    </row>
    <row r="443" spans="1:8" s="43" customFormat="1" ht="18.75" customHeight="1" x14ac:dyDescent="0.25">
      <c r="A443" s="76" t="s">
        <v>17</v>
      </c>
      <c r="B443" s="123" t="s">
        <v>171</v>
      </c>
      <c r="C443" s="155" t="s">
        <v>332</v>
      </c>
      <c r="D443" s="147" t="s">
        <v>361</v>
      </c>
      <c r="E443" s="60" t="s">
        <v>16</v>
      </c>
      <c r="F443" s="369">
        <f>SUM(прил3!H161)</f>
        <v>47111</v>
      </c>
      <c r="G443" s="369">
        <f>SUM(прил3!I161)</f>
        <v>47111</v>
      </c>
      <c r="H443" s="369">
        <f>SUM(прил3!J161)</f>
        <v>47111</v>
      </c>
    </row>
    <row r="444" spans="1:8" s="43" customFormat="1" ht="31.5" hidden="1" customHeight="1" x14ac:dyDescent="0.25">
      <c r="A444" s="75" t="s">
        <v>568</v>
      </c>
      <c r="B444" s="122" t="s">
        <v>171</v>
      </c>
      <c r="C444" s="158" t="s">
        <v>332</v>
      </c>
      <c r="D444" s="150" t="s">
        <v>567</v>
      </c>
      <c r="E444" s="42"/>
      <c r="F444" s="366">
        <f>SUM(F445)</f>
        <v>0</v>
      </c>
      <c r="G444" s="366">
        <f>SUM(G445)</f>
        <v>0</v>
      </c>
      <c r="H444" s="366">
        <f>SUM(H445)</f>
        <v>0</v>
      </c>
    </row>
    <row r="445" spans="1:8" s="43" customFormat="1" ht="33" hidden="1" customHeight="1" x14ac:dyDescent="0.25">
      <c r="A445" s="76" t="s">
        <v>463</v>
      </c>
      <c r="B445" s="123" t="s">
        <v>171</v>
      </c>
      <c r="C445" s="155" t="s">
        <v>332</v>
      </c>
      <c r="D445" s="147" t="s">
        <v>567</v>
      </c>
      <c r="E445" s="60" t="s">
        <v>15</v>
      </c>
      <c r="F445" s="369">
        <f>SUM(прил3!H163)</f>
        <v>0</v>
      </c>
      <c r="G445" s="369">
        <f>SUM(прил3!I163)</f>
        <v>0</v>
      </c>
      <c r="H445" s="369">
        <f>SUM(прил3!J163)</f>
        <v>0</v>
      </c>
    </row>
    <row r="446" spans="1:8" s="43" customFormat="1" ht="16.5" customHeight="1" x14ac:dyDescent="0.25">
      <c r="A446" s="74" t="s">
        <v>153</v>
      </c>
      <c r="B446" s="153" t="s">
        <v>172</v>
      </c>
      <c r="C446" s="240" t="s">
        <v>332</v>
      </c>
      <c r="D446" s="154" t="s">
        <v>333</v>
      </c>
      <c r="E446" s="130"/>
      <c r="F446" s="410">
        <f>SUM(F447+F463)</f>
        <v>1395466</v>
      </c>
      <c r="G446" s="410">
        <f>SUM(G447+G463)</f>
        <v>1374871</v>
      </c>
      <c r="H446" s="410">
        <f>SUM(H447+H463)</f>
        <v>1400037</v>
      </c>
    </row>
    <row r="447" spans="1:8" s="43" customFormat="1" ht="16.5" customHeight="1" x14ac:dyDescent="0.25">
      <c r="A447" s="151" t="s">
        <v>152</v>
      </c>
      <c r="B447" s="152" t="s">
        <v>173</v>
      </c>
      <c r="C447" s="160" t="s">
        <v>332</v>
      </c>
      <c r="D447" s="148" t="s">
        <v>333</v>
      </c>
      <c r="E447" s="157"/>
      <c r="F447" s="416">
        <f>SUM(F448+F450+F452+F461+F459+F456+F454)</f>
        <v>1395466</v>
      </c>
      <c r="G447" s="416">
        <f>SUM(G448+G450+G452+G461+G459+G456+G454)</f>
        <v>1374871</v>
      </c>
      <c r="H447" s="416">
        <f>SUM(H448+H450+H452+H461+H459+H456+H454)</f>
        <v>1400037</v>
      </c>
    </row>
    <row r="448" spans="1:8" s="43" customFormat="1" ht="31.5" customHeight="1" x14ac:dyDescent="0.25">
      <c r="A448" s="75" t="s">
        <v>542</v>
      </c>
      <c r="B448" s="122" t="s">
        <v>173</v>
      </c>
      <c r="C448" s="158" t="s">
        <v>332</v>
      </c>
      <c r="D448" s="150" t="s">
        <v>465</v>
      </c>
      <c r="E448" s="42"/>
      <c r="F448" s="366">
        <f>SUM(F449)</f>
        <v>304373</v>
      </c>
      <c r="G448" s="366">
        <f>SUM(G449)</f>
        <v>304373</v>
      </c>
      <c r="H448" s="366">
        <f>SUM(H449)</f>
        <v>304373</v>
      </c>
    </row>
    <row r="449" spans="1:8" s="43" customFormat="1" ht="31.5" customHeight="1" x14ac:dyDescent="0.25">
      <c r="A449" s="76" t="s">
        <v>463</v>
      </c>
      <c r="B449" s="123" t="s">
        <v>173</v>
      </c>
      <c r="C449" s="155" t="s">
        <v>332</v>
      </c>
      <c r="D449" s="147" t="s">
        <v>465</v>
      </c>
      <c r="E449" s="60" t="s">
        <v>15</v>
      </c>
      <c r="F449" s="369">
        <f>SUM(прил3!H561)</f>
        <v>304373</v>
      </c>
      <c r="G449" s="369">
        <f>SUM(прил3!I561)</f>
        <v>304373</v>
      </c>
      <c r="H449" s="369">
        <f>SUM(прил3!J561)</f>
        <v>304373</v>
      </c>
    </row>
    <row r="450" spans="1:8" s="43" customFormat="1" ht="48.75" customHeight="1" x14ac:dyDescent="0.25">
      <c r="A450" s="75" t="s">
        <v>552</v>
      </c>
      <c r="B450" s="122" t="s">
        <v>173</v>
      </c>
      <c r="C450" s="158" t="s">
        <v>332</v>
      </c>
      <c r="D450" s="150" t="s">
        <v>466</v>
      </c>
      <c r="E450" s="42"/>
      <c r="F450" s="366">
        <f>SUM(F451)</f>
        <v>47331</v>
      </c>
      <c r="G450" s="366">
        <f>SUM(G451)</f>
        <v>47331</v>
      </c>
      <c r="H450" s="366">
        <f>SUM(H451)</f>
        <v>47331</v>
      </c>
    </row>
    <row r="451" spans="1:8" s="43" customFormat="1" ht="51" customHeight="1" x14ac:dyDescent="0.25">
      <c r="A451" s="76" t="s">
        <v>67</v>
      </c>
      <c r="B451" s="123" t="s">
        <v>173</v>
      </c>
      <c r="C451" s="155" t="s">
        <v>332</v>
      </c>
      <c r="D451" s="147" t="s">
        <v>466</v>
      </c>
      <c r="E451" s="60" t="s">
        <v>12</v>
      </c>
      <c r="F451" s="369">
        <f>SUM(прил3!H167)</f>
        <v>47331</v>
      </c>
      <c r="G451" s="369">
        <f>SUM(прил3!I167)</f>
        <v>47331</v>
      </c>
      <c r="H451" s="369">
        <f>SUM(прил3!J167)</f>
        <v>47331</v>
      </c>
    </row>
    <row r="452" spans="1:8" s="43" customFormat="1" ht="47.25" x14ac:dyDescent="0.25">
      <c r="A452" s="75" t="s">
        <v>515</v>
      </c>
      <c r="B452" s="122" t="s">
        <v>173</v>
      </c>
      <c r="C452" s="158" t="s">
        <v>332</v>
      </c>
      <c r="D452" s="150" t="s">
        <v>516</v>
      </c>
      <c r="E452" s="42"/>
      <c r="F452" s="366">
        <f>SUM(F453)</f>
        <v>1956</v>
      </c>
      <c r="G452" s="366">
        <f>SUM(G453)</f>
        <v>0</v>
      </c>
      <c r="H452" s="366">
        <f>SUM(H453)</f>
        <v>0</v>
      </c>
    </row>
    <row r="453" spans="1:8" s="43" customFormat="1" ht="33" customHeight="1" x14ac:dyDescent="0.25">
      <c r="A453" s="76" t="s">
        <v>463</v>
      </c>
      <c r="B453" s="123" t="s">
        <v>173</v>
      </c>
      <c r="C453" s="155" t="s">
        <v>332</v>
      </c>
      <c r="D453" s="147" t="s">
        <v>516</v>
      </c>
      <c r="E453" s="60" t="s">
        <v>15</v>
      </c>
      <c r="F453" s="369">
        <f>SUM(прил3!H76)</f>
        <v>1956</v>
      </c>
      <c r="G453" s="369">
        <f>SUM(прил3!I76)</f>
        <v>0</v>
      </c>
      <c r="H453" s="369">
        <f>SUM(прил3!J76)</f>
        <v>0</v>
      </c>
    </row>
    <row r="454" spans="1:8" s="43" customFormat="1" ht="19.5" hidden="1" customHeight="1" x14ac:dyDescent="0.25">
      <c r="A454" s="523" t="s">
        <v>636</v>
      </c>
      <c r="B454" s="122" t="s">
        <v>173</v>
      </c>
      <c r="C454" s="158" t="s">
        <v>332</v>
      </c>
      <c r="D454" s="150" t="s">
        <v>637</v>
      </c>
      <c r="E454" s="42"/>
      <c r="F454" s="366">
        <f>SUM(F455)</f>
        <v>0</v>
      </c>
      <c r="G454" s="366">
        <f>SUM(G455)</f>
        <v>0</v>
      </c>
      <c r="H454" s="366">
        <f>SUM(H455)</f>
        <v>0</v>
      </c>
    </row>
    <row r="455" spans="1:8" s="43" customFormat="1" ht="33" hidden="1" customHeight="1" x14ac:dyDescent="0.25">
      <c r="A455" s="500" t="s">
        <v>463</v>
      </c>
      <c r="B455" s="123" t="s">
        <v>173</v>
      </c>
      <c r="C455" s="155" t="s">
        <v>332</v>
      </c>
      <c r="D455" s="147" t="s">
        <v>637</v>
      </c>
      <c r="E455" s="60" t="s">
        <v>15</v>
      </c>
      <c r="F455" s="369">
        <f>SUM(прил3!H169)</f>
        <v>0</v>
      </c>
      <c r="G455" s="369">
        <f>SUM(прил3!I169)</f>
        <v>0</v>
      </c>
      <c r="H455" s="369">
        <f>SUM(прил3!J169)</f>
        <v>0</v>
      </c>
    </row>
    <row r="456" spans="1:8" s="43" customFormat="1" ht="35.25" customHeight="1" x14ac:dyDescent="0.25">
      <c r="A456" s="75" t="s">
        <v>535</v>
      </c>
      <c r="B456" s="122" t="s">
        <v>173</v>
      </c>
      <c r="C456" s="158" t="s">
        <v>332</v>
      </c>
      <c r="D456" s="150" t="s">
        <v>363</v>
      </c>
      <c r="E456" s="42"/>
      <c r="F456" s="366">
        <f>SUM(F457:F458)</f>
        <v>917350</v>
      </c>
      <c r="G456" s="366">
        <f>SUM(G457:G458)</f>
        <v>947567</v>
      </c>
      <c r="H456" s="366">
        <f>SUM(H457:H458)</f>
        <v>972733</v>
      </c>
    </row>
    <row r="457" spans="1:8" s="43" customFormat="1" ht="47.25" customHeight="1" x14ac:dyDescent="0.25">
      <c r="A457" s="76" t="s">
        <v>67</v>
      </c>
      <c r="B457" s="123" t="s">
        <v>173</v>
      </c>
      <c r="C457" s="155" t="s">
        <v>332</v>
      </c>
      <c r="D457" s="147" t="s">
        <v>363</v>
      </c>
      <c r="E457" s="60" t="s">
        <v>12</v>
      </c>
      <c r="F457" s="369">
        <f>SUM(прил3!H171)</f>
        <v>917350</v>
      </c>
      <c r="G457" s="369">
        <f>SUM(прил3!I171)</f>
        <v>947567</v>
      </c>
      <c r="H457" s="369">
        <f>SUM(прил3!J171)</f>
        <v>972733</v>
      </c>
    </row>
    <row r="458" spans="1:8" s="43" customFormat="1" ht="30" hidden="1" customHeight="1" x14ac:dyDescent="0.25">
      <c r="A458" s="76" t="s">
        <v>463</v>
      </c>
      <c r="B458" s="123" t="s">
        <v>173</v>
      </c>
      <c r="C458" s="155" t="s">
        <v>332</v>
      </c>
      <c r="D458" s="147" t="s">
        <v>363</v>
      </c>
      <c r="E458" s="60" t="s">
        <v>15</v>
      </c>
      <c r="F458" s="369">
        <f>SUM(прил3!H172)</f>
        <v>0</v>
      </c>
      <c r="G458" s="369">
        <f>SUM(прил3!I172)</f>
        <v>0</v>
      </c>
      <c r="H458" s="369">
        <f>SUM(прил3!J172)</f>
        <v>0</v>
      </c>
    </row>
    <row r="459" spans="1:8" s="43" customFormat="1" ht="33" customHeight="1" x14ac:dyDescent="0.25">
      <c r="A459" s="75" t="s">
        <v>456</v>
      </c>
      <c r="B459" s="122" t="s">
        <v>173</v>
      </c>
      <c r="C459" s="158" t="s">
        <v>332</v>
      </c>
      <c r="D459" s="150" t="s">
        <v>383</v>
      </c>
      <c r="E459" s="42"/>
      <c r="F459" s="366">
        <f>SUM(F460)</f>
        <v>64456</v>
      </c>
      <c r="G459" s="366">
        <f>SUM(G460)</f>
        <v>0</v>
      </c>
      <c r="H459" s="366">
        <f>SUM(H460)</f>
        <v>0</v>
      </c>
    </row>
    <row r="460" spans="1:8" s="43" customFormat="1" ht="48" customHeight="1" x14ac:dyDescent="0.25">
      <c r="A460" s="76" t="s">
        <v>67</v>
      </c>
      <c r="B460" s="123" t="s">
        <v>173</v>
      </c>
      <c r="C460" s="155" t="s">
        <v>332</v>
      </c>
      <c r="D460" s="147" t="s">
        <v>383</v>
      </c>
      <c r="E460" s="60" t="s">
        <v>12</v>
      </c>
      <c r="F460" s="369">
        <f>SUM(прил3!H174)</f>
        <v>64456</v>
      </c>
      <c r="G460" s="369">
        <f>SUM(прил3!I174)</f>
        <v>0</v>
      </c>
      <c r="H460" s="369">
        <f>SUM(прил3!J174)</f>
        <v>0</v>
      </c>
    </row>
    <row r="461" spans="1:8" s="43" customFormat="1" ht="16.5" customHeight="1" x14ac:dyDescent="0.25">
      <c r="A461" s="75" t="s">
        <v>154</v>
      </c>
      <c r="B461" s="122" t="s">
        <v>173</v>
      </c>
      <c r="C461" s="158" t="s">
        <v>332</v>
      </c>
      <c r="D461" s="150" t="s">
        <v>362</v>
      </c>
      <c r="E461" s="42"/>
      <c r="F461" s="366">
        <f>SUM(F462)</f>
        <v>60000</v>
      </c>
      <c r="G461" s="366">
        <f>SUM(G462)</f>
        <v>75600</v>
      </c>
      <c r="H461" s="366">
        <f>SUM(H462)</f>
        <v>75600</v>
      </c>
    </row>
    <row r="462" spans="1:8" s="43" customFormat="1" ht="32.25" customHeight="1" x14ac:dyDescent="0.25">
      <c r="A462" s="76" t="s">
        <v>463</v>
      </c>
      <c r="B462" s="123" t="s">
        <v>173</v>
      </c>
      <c r="C462" s="155" t="s">
        <v>332</v>
      </c>
      <c r="D462" s="147" t="s">
        <v>362</v>
      </c>
      <c r="E462" s="60" t="s">
        <v>15</v>
      </c>
      <c r="F462" s="369">
        <f>SUM(прил3!H176)</f>
        <v>60000</v>
      </c>
      <c r="G462" s="369">
        <f>SUM(прил3!I176)</f>
        <v>75600</v>
      </c>
      <c r="H462" s="369">
        <f>SUM(прил3!J176)</f>
        <v>75600</v>
      </c>
    </row>
    <row r="463" spans="1:8" s="43" customFormat="1" ht="16.5" hidden="1" customHeight="1" x14ac:dyDescent="0.25">
      <c r="A463" s="151" t="s">
        <v>706</v>
      </c>
      <c r="B463" s="585" t="s">
        <v>708</v>
      </c>
      <c r="C463" s="586" t="s">
        <v>332</v>
      </c>
      <c r="D463" s="587" t="s">
        <v>333</v>
      </c>
      <c r="E463" s="166"/>
      <c r="F463" s="416">
        <f>SUM(F465)</f>
        <v>0</v>
      </c>
      <c r="G463" s="416">
        <f>SUM(G465)</f>
        <v>0</v>
      </c>
      <c r="H463" s="416">
        <f>SUM(H465)</f>
        <v>0</v>
      </c>
    </row>
    <row r="464" spans="1:8" s="43" customFormat="1" ht="18" hidden="1" customHeight="1" x14ac:dyDescent="0.25">
      <c r="A464" s="93" t="s">
        <v>707</v>
      </c>
      <c r="B464" s="217" t="s">
        <v>708</v>
      </c>
      <c r="C464" s="218" t="s">
        <v>332</v>
      </c>
      <c r="D464" s="581" t="s">
        <v>709</v>
      </c>
      <c r="E464" s="28"/>
      <c r="F464" s="366">
        <f>SUM(F465)</f>
        <v>0</v>
      </c>
      <c r="G464" s="366">
        <f>SUM(G465)</f>
        <v>0</v>
      </c>
      <c r="H464" s="366">
        <f>SUM(H465)</f>
        <v>0</v>
      </c>
    </row>
    <row r="465" spans="1:8" s="43" customFormat="1" ht="18.75" hidden="1" customHeight="1" x14ac:dyDescent="0.25">
      <c r="A465" s="76" t="s">
        <v>17</v>
      </c>
      <c r="B465" s="232" t="s">
        <v>708</v>
      </c>
      <c r="C465" s="233" t="s">
        <v>332</v>
      </c>
      <c r="D465" s="330" t="s">
        <v>709</v>
      </c>
      <c r="E465" s="2" t="s">
        <v>16</v>
      </c>
      <c r="F465" s="369">
        <f>SUM(прил3!H109)</f>
        <v>0</v>
      </c>
      <c r="G465" s="369"/>
      <c r="H465" s="369"/>
    </row>
    <row r="466" spans="1:8" s="43" customFormat="1" ht="15.75" customHeight="1" x14ac:dyDescent="0.25">
      <c r="A466" s="74" t="s">
        <v>72</v>
      </c>
      <c r="B466" s="153" t="s">
        <v>167</v>
      </c>
      <c r="C466" s="240" t="s">
        <v>332</v>
      </c>
      <c r="D466" s="154" t="s">
        <v>333</v>
      </c>
      <c r="E466" s="130"/>
      <c r="F466" s="410">
        <f>SUM(F467)</f>
        <v>400000</v>
      </c>
      <c r="G466" s="410">
        <f t="shared" ref="G466:H468" si="35">SUM(G467)</f>
        <v>400000</v>
      </c>
      <c r="H466" s="410">
        <f t="shared" si="35"/>
        <v>400000</v>
      </c>
    </row>
    <row r="467" spans="1:8" s="43" customFormat="1" ht="15.75" customHeight="1" x14ac:dyDescent="0.25">
      <c r="A467" s="151" t="s">
        <v>73</v>
      </c>
      <c r="B467" s="152" t="s">
        <v>168</v>
      </c>
      <c r="C467" s="160" t="s">
        <v>332</v>
      </c>
      <c r="D467" s="148" t="s">
        <v>333</v>
      </c>
      <c r="E467" s="157"/>
      <c r="F467" s="416">
        <f>SUM(F468)</f>
        <v>400000</v>
      </c>
      <c r="G467" s="416">
        <f t="shared" si="35"/>
        <v>400000</v>
      </c>
      <c r="H467" s="416">
        <f t="shared" si="35"/>
        <v>400000</v>
      </c>
    </row>
    <row r="468" spans="1:8" s="43" customFormat="1" ht="15.75" customHeight="1" x14ac:dyDescent="0.25">
      <c r="A468" s="75" t="s">
        <v>84</v>
      </c>
      <c r="B468" s="122" t="s">
        <v>168</v>
      </c>
      <c r="C468" s="158" t="s">
        <v>332</v>
      </c>
      <c r="D468" s="150" t="s">
        <v>355</v>
      </c>
      <c r="E468" s="42"/>
      <c r="F468" s="366">
        <f>SUM(F469)</f>
        <v>400000</v>
      </c>
      <c r="G468" s="366">
        <f t="shared" si="35"/>
        <v>400000</v>
      </c>
      <c r="H468" s="366">
        <f t="shared" si="35"/>
        <v>400000</v>
      </c>
    </row>
    <row r="469" spans="1:8" s="43" customFormat="1" ht="15.75" customHeight="1" x14ac:dyDescent="0.25">
      <c r="A469" s="76" t="s">
        <v>17</v>
      </c>
      <c r="B469" s="123" t="s">
        <v>168</v>
      </c>
      <c r="C469" s="155" t="s">
        <v>332</v>
      </c>
      <c r="D469" s="147" t="s">
        <v>355</v>
      </c>
      <c r="E469" s="60" t="s">
        <v>16</v>
      </c>
      <c r="F469" s="369">
        <f>SUM(прил3!H114)</f>
        <v>400000</v>
      </c>
      <c r="G469" s="369">
        <f>SUM(прил3!I114)</f>
        <v>400000</v>
      </c>
      <c r="H469" s="369">
        <f>SUM(прил3!J114)</f>
        <v>400000</v>
      </c>
    </row>
    <row r="470" spans="1:8" s="43" customFormat="1" ht="31.5" x14ac:dyDescent="0.25">
      <c r="A470" s="74" t="s">
        <v>110</v>
      </c>
      <c r="B470" s="153" t="s">
        <v>174</v>
      </c>
      <c r="C470" s="240" t="s">
        <v>332</v>
      </c>
      <c r="D470" s="154" t="s">
        <v>333</v>
      </c>
      <c r="E470" s="130"/>
      <c r="F470" s="410">
        <f>SUM(F471)</f>
        <v>12335595</v>
      </c>
      <c r="G470" s="410">
        <f>SUM(G471)</f>
        <v>11652865</v>
      </c>
      <c r="H470" s="410">
        <f>SUM(H471)</f>
        <v>11802865</v>
      </c>
    </row>
    <row r="471" spans="1:8" s="43" customFormat="1" ht="31.5" x14ac:dyDescent="0.25">
      <c r="A471" s="151" t="s">
        <v>111</v>
      </c>
      <c r="B471" s="152" t="s">
        <v>175</v>
      </c>
      <c r="C471" s="160" t="s">
        <v>332</v>
      </c>
      <c r="D471" s="148" t="s">
        <v>333</v>
      </c>
      <c r="E471" s="157"/>
      <c r="F471" s="416">
        <f>SUM(F472+F476)</f>
        <v>12335595</v>
      </c>
      <c r="G471" s="416">
        <f>SUM(G472+G476)</f>
        <v>11652865</v>
      </c>
      <c r="H471" s="416">
        <f>SUM(H472+H476)</f>
        <v>11802865</v>
      </c>
    </row>
    <row r="472" spans="1:8" s="43" customFormat="1" ht="31.5" x14ac:dyDescent="0.25">
      <c r="A472" s="75" t="s">
        <v>75</v>
      </c>
      <c r="B472" s="122" t="s">
        <v>175</v>
      </c>
      <c r="C472" s="158" t="s">
        <v>332</v>
      </c>
      <c r="D472" s="150" t="s">
        <v>364</v>
      </c>
      <c r="E472" s="42"/>
      <c r="F472" s="366">
        <f>SUM(F473:F475)</f>
        <v>12335595</v>
      </c>
      <c r="G472" s="366">
        <f>SUM(G473:G475)</f>
        <v>11652865</v>
      </c>
      <c r="H472" s="366">
        <f>SUM(H473:H475)</f>
        <v>11802865</v>
      </c>
    </row>
    <row r="473" spans="1:8" s="43" customFormat="1" ht="47.25" x14ac:dyDescent="0.25">
      <c r="A473" s="76" t="s">
        <v>67</v>
      </c>
      <c r="B473" s="123" t="s">
        <v>175</v>
      </c>
      <c r="C473" s="155" t="s">
        <v>332</v>
      </c>
      <c r="D473" s="147" t="s">
        <v>364</v>
      </c>
      <c r="E473" s="60" t="s">
        <v>12</v>
      </c>
      <c r="F473" s="369">
        <f>SUM(прил3!H180)</f>
        <v>9970909</v>
      </c>
      <c r="G473" s="369">
        <f>SUM(прил3!I180)</f>
        <v>8980529</v>
      </c>
      <c r="H473" s="369">
        <f>SUM(прил3!J180)</f>
        <v>8980529</v>
      </c>
    </row>
    <row r="474" spans="1:8" s="43" customFormat="1" ht="31.5" customHeight="1" x14ac:dyDescent="0.25">
      <c r="A474" s="76" t="s">
        <v>463</v>
      </c>
      <c r="B474" s="123" t="s">
        <v>175</v>
      </c>
      <c r="C474" s="155" t="s">
        <v>332</v>
      </c>
      <c r="D474" s="147" t="s">
        <v>364</v>
      </c>
      <c r="E474" s="60" t="s">
        <v>15</v>
      </c>
      <c r="F474" s="369">
        <f>SUM(прил3!H181)</f>
        <v>2313616</v>
      </c>
      <c r="G474" s="369">
        <f>SUM(прил3!I181)</f>
        <v>2621266</v>
      </c>
      <c r="H474" s="369">
        <f>SUM(прил3!J181)</f>
        <v>2771266</v>
      </c>
    </row>
    <row r="475" spans="1:8" s="43" customFormat="1" ht="18" customHeight="1" x14ac:dyDescent="0.25">
      <c r="A475" s="76" t="s">
        <v>17</v>
      </c>
      <c r="B475" s="123" t="s">
        <v>175</v>
      </c>
      <c r="C475" s="155" t="s">
        <v>332</v>
      </c>
      <c r="D475" s="147" t="s">
        <v>364</v>
      </c>
      <c r="E475" s="60" t="s">
        <v>16</v>
      </c>
      <c r="F475" s="369">
        <f>SUM(прил3!H182)</f>
        <v>51070</v>
      </c>
      <c r="G475" s="369">
        <f>SUM(прил3!I182)</f>
        <v>51070</v>
      </c>
      <c r="H475" s="369">
        <f>SUM(прил3!J182)</f>
        <v>51070</v>
      </c>
    </row>
    <row r="476" spans="1:8" s="43" customFormat="1" ht="33" hidden="1" customHeight="1" x14ac:dyDescent="0.25">
      <c r="A476" s="27" t="s">
        <v>568</v>
      </c>
      <c r="B476" s="122" t="s">
        <v>175</v>
      </c>
      <c r="C476" s="158" t="s">
        <v>332</v>
      </c>
      <c r="D476" s="150" t="s">
        <v>567</v>
      </c>
      <c r="E476" s="42"/>
      <c r="F476" s="366">
        <f>SUM(F477)</f>
        <v>0</v>
      </c>
      <c r="G476" s="366">
        <f>SUM(G477)</f>
        <v>0</v>
      </c>
      <c r="H476" s="366">
        <f>SUM(H477)</f>
        <v>0</v>
      </c>
    </row>
    <row r="477" spans="1:8" s="43" customFormat="1" ht="33" hidden="1" customHeight="1" x14ac:dyDescent="0.25">
      <c r="A477" s="61" t="s">
        <v>463</v>
      </c>
      <c r="B477" s="123" t="s">
        <v>175</v>
      </c>
      <c r="C477" s="155" t="s">
        <v>332</v>
      </c>
      <c r="D477" s="147" t="s">
        <v>567</v>
      </c>
      <c r="E477" s="60" t="s">
        <v>15</v>
      </c>
      <c r="F477" s="369">
        <f>SUM(прил3!H184)</f>
        <v>0</v>
      </c>
      <c r="G477" s="369">
        <f>SUM(прил3!I184)</f>
        <v>0</v>
      </c>
      <c r="H477" s="369">
        <f>SUM(прил3!J184)</f>
        <v>0</v>
      </c>
    </row>
    <row r="478" spans="1:8" ht="15.75" x14ac:dyDescent="0.25">
      <c r="A478" s="395" t="s">
        <v>716</v>
      </c>
      <c r="B478" s="664"/>
      <c r="C478" s="665"/>
      <c r="D478" s="666"/>
      <c r="E478" s="588"/>
      <c r="F478" s="590"/>
      <c r="G478" s="591">
        <f>SUM(прил3!I673)</f>
        <v>3957672</v>
      </c>
      <c r="H478" s="591">
        <f>SUM(прил3!J673)</f>
        <v>8453617</v>
      </c>
    </row>
  </sheetData>
  <mergeCells count="9">
    <mergeCell ref="B478:D478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464" customWidth="1"/>
    <col min="2" max="2" width="12.85546875" style="464" customWidth="1"/>
    <col min="3" max="4" width="3.85546875" style="468" customWidth="1"/>
    <col min="5" max="6" width="13.28515625" style="464" customWidth="1"/>
    <col min="7" max="7" width="13.7109375" style="464" customWidth="1"/>
    <col min="8" max="16384" width="9.140625" style="464"/>
  </cols>
  <sheetData>
    <row r="1" spans="1:8" x14ac:dyDescent="0.25">
      <c r="B1" s="463" t="s">
        <v>683</v>
      </c>
    </row>
    <row r="2" spans="1:8" x14ac:dyDescent="0.25">
      <c r="B2" s="463" t="s">
        <v>326</v>
      </c>
    </row>
    <row r="3" spans="1:8" x14ac:dyDescent="0.25">
      <c r="B3" s="463" t="s">
        <v>327</v>
      </c>
    </row>
    <row r="4" spans="1:8" x14ac:dyDescent="0.25">
      <c r="A4" s="464" t="s">
        <v>609</v>
      </c>
      <c r="B4" s="463" t="s">
        <v>328</v>
      </c>
    </row>
    <row r="5" spans="1:8" x14ac:dyDescent="0.25">
      <c r="B5" s="463" t="s">
        <v>813</v>
      </c>
    </row>
    <row r="6" spans="1:8" x14ac:dyDescent="0.25">
      <c r="B6" s="462" t="s">
        <v>814</v>
      </c>
    </row>
    <row r="7" spans="1:8" x14ac:dyDescent="0.25">
      <c r="B7" s="461" t="s">
        <v>856</v>
      </c>
    </row>
    <row r="8" spans="1:8" ht="15.75" customHeight="1" x14ac:dyDescent="0.25">
      <c r="A8" s="465" t="s">
        <v>609</v>
      </c>
      <c r="B8" s="671" t="s">
        <v>861</v>
      </c>
      <c r="C8" s="671"/>
      <c r="D8" s="671"/>
      <c r="E8" s="671"/>
      <c r="F8" s="671"/>
      <c r="G8" s="671"/>
      <c r="H8" s="671"/>
    </row>
    <row r="9" spans="1:8" ht="15.75" customHeight="1" x14ac:dyDescent="0.25">
      <c r="A9" s="673" t="s">
        <v>609</v>
      </c>
      <c r="B9" s="673"/>
      <c r="C9" s="673"/>
      <c r="D9" s="673"/>
      <c r="E9" s="673"/>
      <c r="F9" s="673"/>
      <c r="G9" s="673"/>
    </row>
    <row r="10" spans="1:8" ht="59.25" customHeight="1" x14ac:dyDescent="0.25">
      <c r="A10" s="674" t="s">
        <v>815</v>
      </c>
      <c r="B10" s="675"/>
      <c r="C10" s="675"/>
      <c r="D10" s="675"/>
      <c r="E10" s="675"/>
      <c r="F10" s="675"/>
      <c r="G10" s="675"/>
    </row>
    <row r="11" spans="1:8" ht="14.25" customHeight="1" x14ac:dyDescent="0.25">
      <c r="A11" s="676" t="s">
        <v>448</v>
      </c>
      <c r="B11" s="676"/>
      <c r="C11" s="676"/>
      <c r="D11" s="676"/>
      <c r="E11" s="676"/>
      <c r="F11" s="676"/>
      <c r="G11" s="676"/>
    </row>
    <row r="12" spans="1:8" ht="28.5" customHeight="1" x14ac:dyDescent="0.25">
      <c r="A12" s="483" t="s">
        <v>610</v>
      </c>
      <c r="B12" s="483" t="s">
        <v>3</v>
      </c>
      <c r="C12" s="484" t="s">
        <v>1</v>
      </c>
      <c r="D12" s="484" t="s">
        <v>611</v>
      </c>
      <c r="E12" s="483" t="s">
        <v>682</v>
      </c>
      <c r="F12" s="483" t="s">
        <v>764</v>
      </c>
      <c r="G12" s="483" t="s">
        <v>816</v>
      </c>
    </row>
    <row r="13" spans="1:8" ht="14.45" customHeight="1" x14ac:dyDescent="0.25">
      <c r="A13" s="677" t="s">
        <v>536</v>
      </c>
      <c r="B13" s="677"/>
      <c r="C13" s="677"/>
      <c r="D13" s="677"/>
      <c r="E13" s="519">
        <f>SUM(E14+E17)</f>
        <v>13858560</v>
      </c>
      <c r="F13" s="519">
        <f>SUM(F14+F17)</f>
        <v>5887589</v>
      </c>
      <c r="G13" s="519">
        <f>SUM(G14+G17)</f>
        <v>5541260</v>
      </c>
    </row>
    <row r="14" spans="1:8" ht="43.5" customHeight="1" x14ac:dyDescent="0.25">
      <c r="A14" s="672" t="s">
        <v>617</v>
      </c>
      <c r="B14" s="672"/>
      <c r="C14" s="672"/>
      <c r="D14" s="672"/>
      <c r="E14" s="518">
        <f t="shared" ref="E14:G15" si="0">SUM(E15)</f>
        <v>6926576</v>
      </c>
      <c r="F14" s="518">
        <f t="shared" si="0"/>
        <v>5887589</v>
      </c>
      <c r="G14" s="518">
        <f t="shared" si="0"/>
        <v>5541260</v>
      </c>
    </row>
    <row r="15" spans="1:8" ht="87.75" customHeight="1" x14ac:dyDescent="0.25">
      <c r="A15" s="477" t="s">
        <v>104</v>
      </c>
      <c r="B15" s="478" t="s">
        <v>614</v>
      </c>
      <c r="C15" s="479" t="s">
        <v>609</v>
      </c>
      <c r="D15" s="479" t="s">
        <v>609</v>
      </c>
      <c r="E15" s="517">
        <f t="shared" si="0"/>
        <v>6926576</v>
      </c>
      <c r="F15" s="517">
        <f t="shared" si="0"/>
        <v>5887589</v>
      </c>
      <c r="G15" s="517">
        <f t="shared" si="0"/>
        <v>5541260</v>
      </c>
    </row>
    <row r="16" spans="1:8" ht="78" customHeight="1" x14ac:dyDescent="0.25">
      <c r="A16" s="472" t="s">
        <v>429</v>
      </c>
      <c r="B16" s="474" t="s">
        <v>618</v>
      </c>
      <c r="C16" s="476" t="s">
        <v>612</v>
      </c>
      <c r="D16" s="476" t="s">
        <v>9</v>
      </c>
      <c r="E16" s="475">
        <f>SUM(прил3!H666)</f>
        <v>6926576</v>
      </c>
      <c r="F16" s="475">
        <f>SUM(прил3!I666)</f>
        <v>5887589</v>
      </c>
      <c r="G16" s="475">
        <f>SUM(прил3!J666)</f>
        <v>5541260</v>
      </c>
    </row>
    <row r="17" spans="1:7" ht="48" customHeight="1" x14ac:dyDescent="0.25">
      <c r="A17" s="672" t="s">
        <v>619</v>
      </c>
      <c r="B17" s="672"/>
      <c r="C17" s="672"/>
      <c r="D17" s="672"/>
      <c r="E17" s="518">
        <f>SUM(E18+E21+E28+E31)</f>
        <v>6931984</v>
      </c>
      <c r="F17" s="518">
        <f>SUM(F18+F21+F28)</f>
        <v>0</v>
      </c>
      <c r="G17" s="518">
        <f>SUM(G18+G21+G28)</f>
        <v>0</v>
      </c>
    </row>
    <row r="18" spans="1:7" ht="73.5" customHeight="1" x14ac:dyDescent="0.25">
      <c r="A18" s="477" t="s">
        <v>212</v>
      </c>
      <c r="B18" s="478" t="s">
        <v>620</v>
      </c>
      <c r="C18" s="480" t="s">
        <v>609</v>
      </c>
      <c r="D18" s="480" t="s">
        <v>609</v>
      </c>
      <c r="E18" s="517">
        <f>SUM(E19:E20)</f>
        <v>261136</v>
      </c>
      <c r="F18" s="517">
        <f>SUM(F19:F20)</f>
        <v>0</v>
      </c>
      <c r="G18" s="517">
        <f>SUM(G19:G20)</f>
        <v>0</v>
      </c>
    </row>
    <row r="19" spans="1:7" ht="46.5" customHeight="1" x14ac:dyDescent="0.25">
      <c r="A19" s="472" t="s">
        <v>384</v>
      </c>
      <c r="B19" s="474" t="s">
        <v>621</v>
      </c>
      <c r="C19" s="476" t="s">
        <v>9</v>
      </c>
      <c r="D19" s="476">
        <v>13</v>
      </c>
      <c r="E19" s="475">
        <f>SUM(прил3!H120)</f>
        <v>51136</v>
      </c>
      <c r="F19" s="467">
        <v>0</v>
      </c>
      <c r="G19" s="467">
        <v>0</v>
      </c>
    </row>
    <row r="20" spans="1:7" ht="60.75" customHeight="1" x14ac:dyDescent="0.25">
      <c r="A20" s="472" t="s">
        <v>482</v>
      </c>
      <c r="B20" s="474" t="s">
        <v>622</v>
      </c>
      <c r="C20" s="476" t="s">
        <v>33</v>
      </c>
      <c r="D20" s="476" t="s">
        <v>18</v>
      </c>
      <c r="E20" s="475">
        <f>SUM(прил3!H555)</f>
        <v>210000</v>
      </c>
      <c r="F20" s="467">
        <v>0</v>
      </c>
      <c r="G20" s="467">
        <v>0</v>
      </c>
    </row>
    <row r="21" spans="1:7" ht="101.25" customHeight="1" x14ac:dyDescent="0.25">
      <c r="A21" s="477" t="s">
        <v>155</v>
      </c>
      <c r="B21" s="478" t="s">
        <v>616</v>
      </c>
      <c r="C21" s="481" t="s">
        <v>609</v>
      </c>
      <c r="D21" s="481" t="s">
        <v>609</v>
      </c>
      <c r="E21" s="517">
        <f>SUM(E22:E27)</f>
        <v>1119712</v>
      </c>
      <c r="F21" s="517">
        <f>SUM(F22:F27)</f>
        <v>0</v>
      </c>
      <c r="G21" s="517">
        <f>SUM(G22:G27)</f>
        <v>0</v>
      </c>
    </row>
    <row r="22" spans="1:7" ht="48" customHeight="1" x14ac:dyDescent="0.25">
      <c r="A22" s="473" t="s">
        <v>384</v>
      </c>
      <c r="B22" s="470" t="s">
        <v>623</v>
      </c>
      <c r="C22" s="469" t="s">
        <v>9</v>
      </c>
      <c r="D22" s="469" t="s">
        <v>615</v>
      </c>
      <c r="E22" s="516">
        <f>SUM(прил3!H130)</f>
        <v>51136</v>
      </c>
      <c r="F22" s="471"/>
      <c r="G22" s="471"/>
    </row>
    <row r="23" spans="1:7" ht="54" customHeight="1" x14ac:dyDescent="0.25">
      <c r="A23" s="473" t="s">
        <v>384</v>
      </c>
      <c r="B23" s="470" t="s">
        <v>624</v>
      </c>
      <c r="C23" s="469" t="s">
        <v>9</v>
      </c>
      <c r="D23" s="469" t="s">
        <v>615</v>
      </c>
      <c r="E23" s="516">
        <f>SUM(прил3!H134)</f>
        <v>51136</v>
      </c>
      <c r="F23" s="471"/>
      <c r="G23" s="471"/>
    </row>
    <row r="24" spans="1:7" ht="73.5" hidden="1" customHeight="1" x14ac:dyDescent="0.25">
      <c r="A24" s="473" t="s">
        <v>563</v>
      </c>
      <c r="B24" s="470" t="s">
        <v>625</v>
      </c>
      <c r="C24" s="469" t="s">
        <v>18</v>
      </c>
      <c r="D24" s="469" t="s">
        <v>65</v>
      </c>
      <c r="E24" s="516">
        <f>SUM(прил3!H248)</f>
        <v>0</v>
      </c>
      <c r="F24" s="471"/>
      <c r="G24" s="471"/>
    </row>
    <row r="25" spans="1:7" ht="60.75" hidden="1" customHeight="1" x14ac:dyDescent="0.25">
      <c r="A25" s="473" t="s">
        <v>564</v>
      </c>
      <c r="B25" s="470" t="s">
        <v>626</v>
      </c>
      <c r="C25" s="469" t="s">
        <v>18</v>
      </c>
      <c r="D25" s="469" t="s">
        <v>65</v>
      </c>
      <c r="E25" s="516">
        <f>SUM(прил3!H250)</f>
        <v>0</v>
      </c>
      <c r="F25" s="471"/>
      <c r="G25" s="471"/>
    </row>
    <row r="26" spans="1:7" ht="60" customHeight="1" x14ac:dyDescent="0.25">
      <c r="A26" s="473" t="s">
        <v>381</v>
      </c>
      <c r="B26" s="470" t="s">
        <v>627</v>
      </c>
      <c r="C26" s="469" t="s">
        <v>82</v>
      </c>
      <c r="D26" s="469" t="s">
        <v>9</v>
      </c>
      <c r="E26" s="516">
        <f>SUM(прил3!H264)</f>
        <v>17440</v>
      </c>
      <c r="F26" s="471"/>
      <c r="G26" s="471"/>
    </row>
    <row r="27" spans="1:7" ht="45.75" customHeight="1" x14ac:dyDescent="0.25">
      <c r="A27" s="473" t="s">
        <v>437</v>
      </c>
      <c r="B27" s="470" t="s">
        <v>628</v>
      </c>
      <c r="C27" s="469" t="s">
        <v>82</v>
      </c>
      <c r="D27" s="469" t="s">
        <v>11</v>
      </c>
      <c r="E27" s="516">
        <f>SUM(прил3!H270)</f>
        <v>1000000</v>
      </c>
      <c r="F27" s="471"/>
      <c r="G27" s="471"/>
    </row>
    <row r="28" spans="1:7" ht="126.75" customHeight="1" x14ac:dyDescent="0.25">
      <c r="A28" s="482" t="s">
        <v>113</v>
      </c>
      <c r="B28" s="478" t="s">
        <v>613</v>
      </c>
      <c r="C28" s="481" t="s">
        <v>609</v>
      </c>
      <c r="D28" s="481" t="s">
        <v>609</v>
      </c>
      <c r="E28" s="517">
        <f>SUM(E29:E30)</f>
        <v>5551136</v>
      </c>
      <c r="F28" s="517">
        <f>SUM(F29:F30)</f>
        <v>0</v>
      </c>
      <c r="G28" s="517">
        <f>SUM(G29:G30)</f>
        <v>0</v>
      </c>
    </row>
    <row r="29" spans="1:7" ht="48" customHeight="1" x14ac:dyDescent="0.25">
      <c r="A29" s="473" t="s">
        <v>384</v>
      </c>
      <c r="B29" s="470" t="s">
        <v>629</v>
      </c>
      <c r="C29" s="469" t="s">
        <v>9</v>
      </c>
      <c r="D29" s="469" t="s">
        <v>615</v>
      </c>
      <c r="E29" s="516">
        <f>SUM(прил3!H144)</f>
        <v>51136</v>
      </c>
      <c r="F29" s="466"/>
      <c r="G29" s="466"/>
    </row>
    <row r="30" spans="1:7" ht="78" customHeight="1" x14ac:dyDescent="0.25">
      <c r="A30" s="473" t="s">
        <v>370</v>
      </c>
      <c r="B30" s="470" t="s">
        <v>630</v>
      </c>
      <c r="C30" s="469" t="s">
        <v>18</v>
      </c>
      <c r="D30" s="469" t="s">
        <v>30</v>
      </c>
      <c r="E30" s="516">
        <f>SUM(прил3!H228)</f>
        <v>5500000</v>
      </c>
      <c r="F30" s="466"/>
      <c r="G30" s="466"/>
    </row>
    <row r="31" spans="1:7" ht="87.75" hidden="1" customHeight="1" x14ac:dyDescent="0.25">
      <c r="A31" s="477" t="s">
        <v>104</v>
      </c>
      <c r="B31" s="478" t="s">
        <v>614</v>
      </c>
      <c r="C31" s="479" t="s">
        <v>609</v>
      </c>
      <c r="D31" s="479" t="s">
        <v>609</v>
      </c>
      <c r="E31" s="517">
        <f>SUM(E32:E33)</f>
        <v>0</v>
      </c>
      <c r="F31" s="517">
        <f>SUM(F33)</f>
        <v>0</v>
      </c>
      <c r="G31" s="517">
        <f>SUM(G33)</f>
        <v>0</v>
      </c>
    </row>
    <row r="32" spans="1:7" ht="61.5" hidden="1" customHeight="1" x14ac:dyDescent="0.25">
      <c r="A32" s="472" t="s">
        <v>632</v>
      </c>
      <c r="B32" s="474" t="s">
        <v>633</v>
      </c>
      <c r="C32" s="476" t="s">
        <v>612</v>
      </c>
      <c r="D32" s="476" t="s">
        <v>14</v>
      </c>
      <c r="E32" s="475">
        <f>SUM(прил3!H672)</f>
        <v>0</v>
      </c>
      <c r="F32" s="475"/>
      <c r="G32" s="475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прил1</vt:lpstr>
      <vt:lpstr>прил2</vt:lpstr>
      <vt:lpstr>прил3</vt:lpstr>
      <vt:lpstr>прил4</vt:lpstr>
      <vt:lpstr>прил5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2025-02-20T14:45:37Z</cp:lastPrinted>
  <dcterms:created xsi:type="dcterms:W3CDTF">2011-10-10T13:40:01Z</dcterms:created>
  <dcterms:modified xsi:type="dcterms:W3CDTF">2025-03-05T08:41:58Z</dcterms:modified>
</cp:coreProperties>
</file>